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5200" windowHeight="12570" firstSheet="6" activeTab="11"/>
  </bookViews>
  <sheets>
    <sheet name="Rekapitulace stavby" sheetId="1" r:id="rId1"/>
    <sheet name="1715a - Stavební část" sheetId="2" r:id="rId2"/>
    <sheet name="1715a2 - Přípomoce vytápění" sheetId="3" r:id="rId3"/>
    <sheet name="1715b - Stavební část" sheetId="4" r:id="rId4"/>
    <sheet name="1715b2 - Přípomoce vytápění" sheetId="5" r:id="rId5"/>
    <sheet name="1715c - Stavební část" sheetId="6" r:id="rId6"/>
    <sheet name="1715c2 - Přípomoce vytápění" sheetId="7" r:id="rId7"/>
    <sheet name="1715d - Stavební část" sheetId="8" r:id="rId8"/>
    <sheet name="1715d2 - Přípomoce vytápění" sheetId="9" r:id="rId9"/>
    <sheet name="1715e - Stavební část" sheetId="10" r:id="rId10"/>
    <sheet name="1715e2 - Přípomoce vytápění" sheetId="11" r:id="rId11"/>
    <sheet name="1715fa - Elektro pro VZT" sheetId="12" r:id="rId12"/>
    <sheet name="1715fb - Elektro pro ostatní" sheetId="13" r:id="rId13"/>
    <sheet name="1715g - Bleskosvod obj. C..." sheetId="14" r:id="rId14"/>
    <sheet name="1715h - Vzduchotechnika" sheetId="15" r:id="rId15"/>
    <sheet name="1715i - Vytápění" sheetId="16" r:id="rId16"/>
    <sheet name="1715k - Vytápění - vyvola..." sheetId="17" r:id="rId17"/>
    <sheet name="1715j - Vedlejší rozpočto..." sheetId="18" r:id="rId18"/>
    <sheet name="Pokyny pro vyplnění" sheetId="19" r:id="rId19"/>
  </sheets>
  <definedNames>
    <definedName name="_xlnm._FilterDatabase" localSheetId="1" hidden="1">'1715a - Stavební část'!$C$98:$K$351</definedName>
    <definedName name="_xlnm._FilterDatabase" localSheetId="2" hidden="1">'1715a2 - Přípomoce vytápění'!$C$89:$K$122</definedName>
    <definedName name="_xlnm._FilterDatabase" localSheetId="3" hidden="1">'1715b - Stavební část'!$C$98:$K$337</definedName>
    <definedName name="_xlnm._FilterDatabase" localSheetId="4" hidden="1">'1715b2 - Přípomoce vytápění'!$C$93:$K$184</definedName>
    <definedName name="_xlnm._FilterDatabase" localSheetId="5" hidden="1">'1715c - Stavební část'!$C$99:$K$308</definedName>
    <definedName name="_xlnm._FilterDatabase" localSheetId="6" hidden="1">'1715c2 - Přípomoce vytápění'!$C$89:$K$120</definedName>
    <definedName name="_xlnm._FilterDatabase" localSheetId="7" hidden="1">'1715d - Stavební část'!$C$105:$K$427</definedName>
    <definedName name="_xlnm._FilterDatabase" localSheetId="8" hidden="1">'1715d2 - Přípomoce vytápění'!$C$93:$K$179</definedName>
    <definedName name="_xlnm._FilterDatabase" localSheetId="9" hidden="1">'1715e - Stavební část'!$C$103:$K$440</definedName>
    <definedName name="_xlnm._FilterDatabase" localSheetId="10" hidden="1">'1715e2 - Přípomoce vytápění'!$C$93:$K$201</definedName>
    <definedName name="_xlnm._FilterDatabase" localSheetId="11" hidden="1">'1715fa - Elektro pro VZT'!$C$90:$K$195</definedName>
    <definedName name="_xlnm._FilterDatabase" localSheetId="12" hidden="1">'1715fb - Elektro pro ostatní'!$C$90:$K$195</definedName>
    <definedName name="_xlnm._FilterDatabase" localSheetId="13" hidden="1">'1715g - Bleskosvod obj. C...'!$C$78:$K$116</definedName>
    <definedName name="_xlnm._FilterDatabase" localSheetId="14" hidden="1">'1715h - Vzduchotechnika'!$C$77:$K$155</definedName>
    <definedName name="_xlnm._FilterDatabase" localSheetId="15" hidden="1">'1715i - Vytápění'!$C$87:$K$264</definedName>
    <definedName name="_xlnm._FilterDatabase" localSheetId="17" hidden="1">'1715j - Vedlejší rozpočto...'!$C$81:$K$105</definedName>
    <definedName name="_xlnm._FilterDatabase" localSheetId="16" hidden="1">'1715k - Vytápění - vyvola...'!$C$91:$K$143</definedName>
    <definedName name="_xlnm.Print_Area" localSheetId="1">'1715a - Stavební část'!$C$4:$J$38,'1715a - Stavební část'!$C$44:$J$78,'1715a - Stavební část'!$C$84:$K$351</definedName>
    <definedName name="_xlnm.Print_Area" localSheetId="2">'1715a2 - Přípomoce vytápění'!$C$4:$J$38,'1715a2 - Přípomoce vytápění'!$C$44:$J$69,'1715a2 - Přípomoce vytápění'!$C$75:$K$122</definedName>
    <definedName name="_xlnm.Print_Area" localSheetId="3">'1715b - Stavební část'!$C$4:$J$38,'1715b - Stavební část'!$C$44:$J$78,'1715b - Stavební část'!$C$84:$K$337</definedName>
    <definedName name="_xlnm.Print_Area" localSheetId="4">'1715b2 - Přípomoce vytápění'!$C$4:$J$38,'1715b2 - Přípomoce vytápění'!$C$44:$J$73,'1715b2 - Přípomoce vytápění'!$C$79:$K$184</definedName>
    <definedName name="_xlnm.Print_Area" localSheetId="5">'1715c - Stavební část'!$C$4:$J$38,'1715c - Stavební část'!$C$44:$J$79,'1715c - Stavební část'!$C$85:$K$308</definedName>
    <definedName name="_xlnm.Print_Area" localSheetId="6">'1715c2 - Přípomoce vytápění'!$C$4:$J$38,'1715c2 - Přípomoce vytápění'!$C$44:$J$69,'1715c2 - Přípomoce vytápění'!$C$75:$K$120</definedName>
    <definedName name="_xlnm.Print_Area" localSheetId="7">'1715d - Stavební část'!$C$4:$J$38,'1715d - Stavební část'!$C$44:$J$85,'1715d - Stavební část'!$C$91:$K$427</definedName>
    <definedName name="_xlnm.Print_Area" localSheetId="8">'1715d2 - Přípomoce vytápění'!$C$4:$J$38,'1715d2 - Přípomoce vytápění'!$C$44:$J$73,'1715d2 - Přípomoce vytápění'!$C$79:$K$179</definedName>
    <definedName name="_xlnm.Print_Area" localSheetId="9">'1715e - Stavební část'!$C$4:$J$38,'1715e - Stavební část'!$C$44:$J$83,'1715e - Stavební část'!$C$89:$K$440</definedName>
    <definedName name="_xlnm.Print_Area" localSheetId="10">'1715e2 - Přípomoce vytápění'!$C$4:$J$38,'1715e2 - Přípomoce vytápění'!$C$44:$J$73,'1715e2 - Přípomoce vytápění'!$C$79:$K$201</definedName>
    <definedName name="_xlnm.Print_Area" localSheetId="11">'1715fa - Elektro pro VZT'!$C$4:$J$38,'1715fa - Elektro pro VZT'!$C$44:$J$70,'1715fa - Elektro pro VZT'!$C$76:$K$195</definedName>
    <definedName name="_xlnm.Print_Area" localSheetId="12">'1715fb - Elektro pro ostatní'!$C$4:$J$38,'1715fb - Elektro pro ostatní'!$C$44:$J$70,'1715fb - Elektro pro ostatní'!$C$76:$K$195</definedName>
    <definedName name="_xlnm.Print_Area" localSheetId="13">'1715g - Bleskosvod obj. C...'!$C$4:$J$36,'1715g - Bleskosvod obj. C...'!$C$42:$J$60,'1715g - Bleskosvod obj. C...'!$C$66:$K$116</definedName>
    <definedName name="_xlnm.Print_Area" localSheetId="14">'1715h - Vzduchotechnika'!$C$4:$J$36,'1715h - Vzduchotechnika'!$C$42:$J$59,'1715h - Vzduchotechnika'!$C$65:$K$155</definedName>
    <definedName name="_xlnm.Print_Area" localSheetId="15">'1715i - Vytápění'!$C$4:$J$36,'1715i - Vytápění'!$C$42:$J$69,'1715i - Vytápění'!$C$75:$K$264</definedName>
    <definedName name="_xlnm.Print_Area" localSheetId="17">'1715j - Vedlejší rozpočto...'!$C$4:$J$36,'1715j - Vedlejší rozpočto...'!$C$42:$J$63,'1715j - Vedlejší rozpočto...'!$C$69:$K$105</definedName>
    <definedName name="_xlnm.Print_Area" localSheetId="16">'1715k - Vytápění - vyvola...'!$C$4:$J$38,'1715k - Vytápění - vyvola...'!$C$44:$J$71,'1715k - Vytápění - vyvola...'!$C$77:$K$143</definedName>
    <definedName name="_xlnm.Print_Area" localSheetId="1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stavby'!$C$39:$AQ$76</definedName>
    <definedName name="_xlnm.Print_Titles" localSheetId="0">'Rekapitulace stavby'!$49:$49</definedName>
    <definedName name="_xlnm.Print_Titles" localSheetId="1">'1715a - Stavební část'!$98:$98</definedName>
    <definedName name="_xlnm.Print_Titles" localSheetId="2">'1715a2 - Přípomoce vytápění'!$89:$89</definedName>
    <definedName name="_xlnm.Print_Titles" localSheetId="3">'1715b - Stavební část'!$98:$98</definedName>
    <definedName name="_xlnm.Print_Titles" localSheetId="4">'1715b2 - Přípomoce vytápění'!$93:$93</definedName>
    <definedName name="_xlnm.Print_Titles" localSheetId="5">'1715c - Stavební část'!$99:$99</definedName>
    <definedName name="_xlnm.Print_Titles" localSheetId="6">'1715c2 - Přípomoce vytápění'!$89:$89</definedName>
    <definedName name="_xlnm.Print_Titles" localSheetId="7">'1715d - Stavební část'!$105:$105</definedName>
    <definedName name="_xlnm.Print_Titles" localSheetId="8">'1715d2 - Přípomoce vytápění'!$93:$93</definedName>
    <definedName name="_xlnm.Print_Titles" localSheetId="9">'1715e - Stavební část'!$103:$103</definedName>
    <definedName name="_xlnm.Print_Titles" localSheetId="10">'1715e2 - Přípomoce vytápění'!$93:$93</definedName>
    <definedName name="_xlnm.Print_Titles" localSheetId="11">'1715fa - Elektro pro VZT'!$90:$90</definedName>
    <definedName name="_xlnm.Print_Titles" localSheetId="12">'1715fb - Elektro pro ostatní'!$90:$90</definedName>
    <definedName name="_xlnm.Print_Titles" localSheetId="13">'1715g - Bleskosvod obj. C...'!$78:$78</definedName>
    <definedName name="_xlnm.Print_Titles" localSheetId="14">'1715h - Vzduchotechnika'!$77:$77</definedName>
    <definedName name="_xlnm.Print_Titles" localSheetId="15">'1715i - Vytápění'!$87:$87</definedName>
    <definedName name="_xlnm.Print_Titles" localSheetId="16">'1715k - Vytápění - vyvola...'!$91:$91</definedName>
    <definedName name="_xlnm.Print_Titles" localSheetId="17">'1715j - Vedlejší rozpočto...'!$81:$81</definedName>
  </definedNames>
  <calcPr calcId="152511"/>
</workbook>
</file>

<file path=xl/sharedStrings.xml><?xml version="1.0" encoding="utf-8"?>
<sst xmlns="http://schemas.openxmlformats.org/spreadsheetml/2006/main" count="30939" uniqueCount="4156">
  <si>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</si>
  <si>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</si>
  <si>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</si>
  <si>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</si>
  <si>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</si>
  <si>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</si>
  <si>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</si>
  <si>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{06cbe64e-dcb3-42c4-8a23-bf75b8e384d7}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</si>
  <si>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</si>
  <si>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</si>
  <si>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</si>
  <si>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</si>
  <si>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</si>
  <si>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</si>
  <si>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</si>
  <si>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</si>
  <si>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</si>
  <si>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</si>
  <si>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</si>
  <si>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</si>
  <si>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budovy SOŠ a SOU dopravní Čáslav (22.6.)</t>
  </si>
  <si>
    <t>KSO:</t>
  </si>
  <si>
    <t>CC-CZ:</t>
  </si>
  <si>
    <t>Místo:</t>
  </si>
  <si>
    <t>Čáslav, Aug. Sedláčka 1145</t>
  </si>
  <si>
    <t>Datum:</t>
  </si>
  <si>
    <t>16. 3. 2017</t>
  </si>
  <si>
    <t>Zadavatel:</t>
  </si>
  <si>
    <t>IČ:</t>
  </si>
  <si>
    <t>14801973</t>
  </si>
  <si>
    <t>SOŠ a SOU doprav. Čáslav, A. Sedláčka 1145,Čáslav</t>
  </si>
  <si>
    <t>DIČ:</t>
  </si>
  <si>
    <t>Uchazeč:</t>
  </si>
  <si>
    <t>Vyplň údaj</t>
  </si>
  <si>
    <t>Projektant:</t>
  </si>
  <si>
    <t>27210341</t>
  </si>
  <si>
    <t>AZ PROJECT spol. s r.o., Plynárenská 830, Kolín</t>
  </si>
  <si>
    <t>CZ27210341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</si>
  <si>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</si>
  <si>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</si>
  <si>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</si>
  <si>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</si>
  <si>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</si>
  <si>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</si>
  <si>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</si>
  <si>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</si>
  <si>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</si>
  <si>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</si>
  <si>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</si>
  <si>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</si>
  <si>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</si>
  <si>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</si>
  <si>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</si>
  <si>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</si>
  <si>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</si>
  <si>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</si>
  <si>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</si>
  <si>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</si>
  <si>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</si>
  <si>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</si>
  <si>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</si>
  <si>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</si>
  <si>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</si>
  <si>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</si>
  <si>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</si>
  <si>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</si>
  <si>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</si>
  <si>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</si>
  <si>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</si>
  <si>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</si>
  <si>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</si>
  <si>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</si>
  <si>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</si>
  <si>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</si>
  <si>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</si>
  <si>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</si>
  <si>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</si>
  <si>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</si>
  <si>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</si>
  <si>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1715a</t>
  </si>
  <si>
    <t>Budova A1, A1.2</t>
  </si>
  <si>
    <t>STA</t>
  </si>
  <si>
    <t>1</t>
  </si>
  <si>
    <t>{453667ed-af56-431a-a802-24dc4e9900ff}</t>
  </si>
  <si>
    <t>2</t>
  </si>
  <si>
    <t>/</t>
  </si>
  <si>
    <t>Stavební část</t>
  </si>
  <si>
    <t>Soupis</t>
  </si>
  <si>
    <t>{06d99c61-2418-4b94-be10-2b87e833c11a}</t>
  </si>
  <si>
    <t>1715a2</t>
  </si>
  <si>
    <t>Přípomoce vytápění</t>
  </si>
  <si>
    <t>{ea350202-c8c0-43a8-bfed-f4f5921fde79}</t>
  </si>
  <si>
    <t>1715b</t>
  </si>
  <si>
    <t>Budova A2, A2.2</t>
  </si>
  <si>
    <t>{6fdca40f-d9ef-4117-96b3-77ad5b5ff939}</t>
  </si>
  <si>
    <t>{5c31fcbc-d6bd-49d3-9c9b-568caf0f57e5}</t>
  </si>
  <si>
    <t>1715b2</t>
  </si>
  <si>
    <t>{4683cf4f-a821-4c8e-b99a-e4d0119b64d4}</t>
  </si>
  <si>
    <t>1715c</t>
  </si>
  <si>
    <t>Budova A3</t>
  </si>
  <si>
    <t>{68600e77-cbce-40b7-ae50-4d884a65ee4e}</t>
  </si>
  <si>
    <t>{1b8e78ec-e691-435b-82c0-e1297fe7d18d}</t>
  </si>
  <si>
    <t>1715c2</t>
  </si>
  <si>
    <t>{0da9f965-fa65-48ee-a4fd-1c5d98b461c7}</t>
  </si>
  <si>
    <t>1715d</t>
  </si>
  <si>
    <t>Budova B</t>
  </si>
  <si>
    <t>{82127258-4834-44b8-af08-bc7fe4925bbd}</t>
  </si>
  <si>
    <t>{29bc6973-97ed-4690-93b4-f27453725e6d}</t>
  </si>
  <si>
    <t>1715d2</t>
  </si>
  <si>
    <t>{47638f58-88ac-4ea2-a86b-29dbe74416c8}</t>
  </si>
  <si>
    <t>1715e</t>
  </si>
  <si>
    <t>Budova C</t>
  </si>
  <si>
    <t>{bdbdb141-3f62-4ae5-b44a-f48e228f3018}</t>
  </si>
  <si>
    <t>{72fec735-c058-428f-8023-0cfbac7bba61}</t>
  </si>
  <si>
    <t>1715e2</t>
  </si>
  <si>
    <t>{15d3bc11-faa7-45b0-9b08-927cefaa2463}</t>
  </si>
  <si>
    <t>1715f</t>
  </si>
  <si>
    <t>Silnoproud</t>
  </si>
  <si>
    <t>{fe76ff13-c920-4751-8a8f-4738edc2f2fc}</t>
  </si>
  <si>
    <t>1715fa</t>
  </si>
  <si>
    <t>Elektro pro VZT</t>
  </si>
  <si>
    <t>{5e100b9a-a641-4623-8944-7291a26bd7fb}</t>
  </si>
  <si>
    <t>1715fb</t>
  </si>
  <si>
    <t>Elektro pro ostatní</t>
  </si>
  <si>
    <t>{101edefa-c675-43d2-b21f-d753cde41149}</t>
  </si>
  <si>
    <t>1715g</t>
  </si>
  <si>
    <t>Bleskosvod obj. C1, C2 + svody A, B</t>
  </si>
  <si>
    <t>{cbd1363e-d124-406d-acb8-2426a5ee35de}</t>
  </si>
  <si>
    <t>1715h</t>
  </si>
  <si>
    <t>Vzduchotechnika</t>
  </si>
  <si>
    <t>{a1fa6936-23d6-4d6a-8b8b-c7e2b09e5d76}</t>
  </si>
  <si>
    <t>1715i</t>
  </si>
  <si>
    <t>Vytápění</t>
  </si>
  <si>
    <t>{73ccda33-b2dd-46ce-b4c7-5f0e01f6f67f}</t>
  </si>
  <si>
    <t>###NOINSERT###</t>
  </si>
  <si>
    <t>1715k</t>
  </si>
  <si>
    <t>Vytápění - vyvolané investice</t>
  </si>
  <si>
    <t>{15de75fd-b42b-42f2-98ad-f84e64d07782}</t>
  </si>
  <si>
    <t>1715j</t>
  </si>
  <si>
    <t>Vedlejší rozpočtové náklady</t>
  </si>
  <si>
    <t>{008d1958-fa9d-4617-9570-f241ba04090a}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</si>
  <si>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</si>
  <si>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</si>
  <si>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</si>
  <si>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</si>
  <si>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</si>
  <si>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</si>
  <si>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</si>
  <si>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1715a - Budova A1, A1.2</t>
  </si>
  <si>
    <t>Soupis:</t>
  </si>
  <si>
    <t>1715a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</si>
  <si>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</si>
  <si>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</si>
  <si>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</si>
  <si>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</si>
  <si>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</si>
  <si>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</si>
  <si>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</si>
  <si>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</si>
  <si>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</si>
  <si>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</si>
  <si>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</si>
  <si>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</si>
  <si>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</si>
  <si>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</si>
  <si>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</si>
  <si>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741 - Elektromontáže 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</si>
  <si>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</si>
  <si>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</si>
  <si>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</si>
  <si>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</si>
  <si>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</si>
  <si>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</si>
  <si>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</si>
  <si>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</si>
  <si>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</si>
  <si>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</si>
  <si>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</si>
  <si>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</si>
  <si>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</si>
  <si>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</si>
  <si>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</si>
  <si>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</si>
  <si>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</si>
  <si>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</si>
  <si>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</si>
  <si>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</si>
  <si>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</si>
  <si>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</si>
  <si>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</si>
  <si>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</si>
  <si>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</si>
  <si>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113107112</t>
  </si>
  <si>
    <t>Odstranění podkladů nebo krytů s přemístěním hmot na skládku na vzdálenost do 3 m nebo s naložením na dopravní prostředek v ploše jednotlivě do 50 m2 z kameniva těženého, o tl. vrstvy přes 100 do 200 mm</t>
  </si>
  <si>
    <t>m2</t>
  </si>
  <si>
    <t>CS ÚRS 2015 01</t>
  </si>
  <si>
    <t>4</t>
  </si>
  <si>
    <t>-630518536</t>
  </si>
  <si>
    <t>VV</t>
  </si>
  <si>
    <t>0,5*(2*46,5+12,15+0,5*2+1,35*2+1,2+4,2+2,5)</t>
  </si>
  <si>
    <t>113107130</t>
  </si>
  <si>
    <t>Odstranění podkladů nebo krytů s přemístěním hmot na skládku na vzdálenost do 3 m nebo s naložením na dopravní prostředek v ploše jednotlivě do 50 m2 z betonu prostého, o tl. vrstvy do 100 mm</t>
  </si>
  <si>
    <t>CS ÚRS 2015 02</t>
  </si>
  <si>
    <t>2127589883</t>
  </si>
  <si>
    <t>19"okap. chodník</t>
  </si>
  <si>
    <t>3</t>
  </si>
  <si>
    <t>132201101</t>
  </si>
  <si>
    <t>Hloubení rýh š do 600 mm v hornině tř. 3 objemu do 100 m3</t>
  </si>
  <si>
    <t>m3</t>
  </si>
  <si>
    <t>CS ÚRS 2013 01</t>
  </si>
  <si>
    <t>-2091769260</t>
  </si>
  <si>
    <t>0,16*0,2*(46,5*2+12,15+0,66*2+4,2+2,5+1,2+1,35*2)"okap. chodník</t>
  </si>
  <si>
    <t>132201109</t>
  </si>
  <si>
    <t>Příplatek za lepivost k hloubení rýh š do 600 mm v hornině tř. 3</t>
  </si>
  <si>
    <t>1985654733</t>
  </si>
  <si>
    <t>3,746/2</t>
  </si>
  <si>
    <t>Součet</t>
  </si>
  <si>
    <t>5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</si>
  <si>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</si>
  <si>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</si>
  <si>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1495095538</t>
  </si>
  <si>
    <t>6</t>
  </si>
  <si>
    <t>167101101</t>
  </si>
  <si>
    <t>Nakládání výkopku z hornin tř. 1 až 4 do 100 m3</t>
  </si>
  <si>
    <t>1842859250</t>
  </si>
  <si>
    <t>7</t>
  </si>
  <si>
    <t>171201201</t>
  </si>
  <si>
    <t>Uložení sypaniny na skládky</t>
  </si>
  <si>
    <t>1420524942</t>
  </si>
  <si>
    <t>8</t>
  </si>
  <si>
    <t>171201211</t>
  </si>
  <si>
    <t>Poplatek za uložení odpadu ze sypaniny na skládce (skládkovné)</t>
  </si>
  <si>
    <t>t</t>
  </si>
  <si>
    <t>-1742553369</t>
  </si>
  <si>
    <t>3,746*1,9</t>
  </si>
  <si>
    <t>9</t>
  </si>
  <si>
    <t>1848011R1</t>
  </si>
  <si>
    <t>Ošetření vysazených dřevin - prořez</t>
  </si>
  <si>
    <t>soubor</t>
  </si>
  <si>
    <t>-574908380</t>
  </si>
  <si>
    <t>10</t>
  </si>
  <si>
    <t>1848011R2</t>
  </si>
  <si>
    <t>Ošetření vysazených dřevin zakrytí sítí</t>
  </si>
  <si>
    <t>kpl</t>
  </si>
  <si>
    <t>156034604</t>
  </si>
  <si>
    <t>Komunikace</t>
  </si>
  <si>
    <t>11</t>
  </si>
  <si>
    <t>564251111</t>
  </si>
  <si>
    <t>Podklad nebo podsyp ze štěrkopísku ŠP s rozprostřením, vlhčením a zhutněním, po zhutnění tl. 150 mm</t>
  </si>
  <si>
    <t>-937512106</t>
  </si>
  <si>
    <t>0,5*(46,5*2+12,15+0,16*2+0,5*2+2,88+2,2-1,2+1,19*2+1,04)"okapový chodník</t>
  </si>
  <si>
    <t>12</t>
  </si>
  <si>
    <t>581111111</t>
  </si>
  <si>
    <t>Kryt cementobetonový silničních komunikací skupiny CB I tl. 100 mm</t>
  </si>
  <si>
    <t>-1746640201</t>
  </si>
  <si>
    <t>(6,55+1,3*2+14+1,2+4,35+4,2+5,1)*0,5</t>
  </si>
  <si>
    <t>Úpravy povrchů, podlahy a osazování výplní</t>
  </si>
  <si>
    <t>13</t>
  </si>
  <si>
    <t>611541011</t>
  </si>
  <si>
    <t>Omítka tenkovrstvá silikonsilikátová vnitřních ploch probarvená, včetně penetrace podkladu zrnitá, tloušťky 1,5 mm vodorovných konstrukcí stropů rovných</t>
  </si>
  <si>
    <t>1533632562</t>
  </si>
  <si>
    <t>357,3</t>
  </si>
  <si>
    <t>14</t>
  </si>
  <si>
    <t>6123211R1</t>
  </si>
  <si>
    <t>Příprava pod zateplení fasády, úprava spár, přetmelení, očištění</t>
  </si>
  <si>
    <t>-1590660626</t>
  </si>
  <si>
    <t>(1,8+39,9)*11,22+12,15*11,22+(4,2+40,5+1,2)*10,82+1,35*3*2+6*9,8*2+7,3*1,54"fasáda</t>
  </si>
  <si>
    <t>0,1*(46,5*2+4,2+2+12,15-0,8)*2+0,1*6*2+0,5*(46,5+12,15*2)"římsy</t>
  </si>
  <si>
    <t>-(0,7*0,6*38+0,95*0,75*2+1,5*0,75*2+1,5*1,4*2+2,1*2,1*3+0,9*1,2*36+2,1*1,5*48+2,8*1,4*4+0,8*1,97)"okna, dveře</t>
  </si>
  <si>
    <t>6123213R2</t>
  </si>
  <si>
    <t>Příprava pod zateplení strop suterénu - oprášení, umytí</t>
  </si>
  <si>
    <t>1920667162</t>
  </si>
  <si>
    <t>16</t>
  </si>
  <si>
    <t>61232R001</t>
  </si>
  <si>
    <t>Oprava vápenocementové šrukové vnitřní omítky po demontáži a osazení oken, dveří</t>
  </si>
  <si>
    <t>-170743489</t>
  </si>
  <si>
    <t>0,8*(0,7*38+0,6*2*38+0,95*2+0,75*2*2)"okna</t>
  </si>
  <si>
    <t>0,45*(1,5*2*2+2,1*3+0,9*36+2,1*48+2,8*4)+0,45*2*(0,75*2+1,4*2+2,1*3+1,2*36+1,5*48+1,4*4)</t>
  </si>
  <si>
    <t>0,3*(0,8+1,97*2)"dveře</t>
  </si>
  <si>
    <t>17</t>
  </si>
  <si>
    <t>61232R002</t>
  </si>
  <si>
    <t>Vyspravení základů před zateplením, zarovnání</t>
  </si>
  <si>
    <t>655364346</t>
  </si>
  <si>
    <t>100,71+10,92</t>
  </si>
  <si>
    <t>18</t>
  </si>
  <si>
    <t>621221021</t>
  </si>
  <si>
    <t>Montáž kontaktního zateplení z desek z minerální vlny s podélnou orientací vláken na vnější podhledy, tloušťky desek přes 80 do 120 mm</t>
  </si>
  <si>
    <t>CS ÚRS 2017 01</t>
  </si>
  <si>
    <t>-673290347</t>
  </si>
  <si>
    <t>357,300"ZA8</t>
  </si>
  <si>
    <t>19</t>
  </si>
  <si>
    <t>M</t>
  </si>
  <si>
    <t>631515270</t>
  </si>
  <si>
    <t>Vlákno minerální a výrobky z něj (desky, skruže, pásy, rohože, vložkové pytle apod.) desky z orientovaných vláken- izolace stěn deska  s podélnou orientací vláken pro zateplovací systémy 500 x 1000 mm, la = 0,039 W/mK tl. 100 mm</t>
  </si>
  <si>
    <t>1717856719</t>
  </si>
  <si>
    <t>357,3*1,02 'Přepočtené koeficientem množství</t>
  </si>
  <si>
    <t>20</t>
  </si>
  <si>
    <t>6212210R2</t>
  </si>
  <si>
    <t>Příplatek za provádění prostupů - instalace podhledy strop</t>
  </si>
  <si>
    <t>-1084696748</t>
  </si>
  <si>
    <t>62122110R</t>
  </si>
  <si>
    <t>Zkouška přídržnosti</t>
  </si>
  <si>
    <t>komplet</t>
  </si>
  <si>
    <t>1370139100</t>
  </si>
  <si>
    <t>22</t>
  </si>
  <si>
    <t>621321141</t>
  </si>
  <si>
    <t>Omítka vápenocementová vnějších ploch nanášená ručně dvouvrstvá, tloušťky jádrové omítky do 15 mm a tloušťky štuku do 3 mm štuková podhledů</t>
  </si>
  <si>
    <t>-1404677556</t>
  </si>
  <si>
    <t>11,02*2+3,69*2"pod střechou</t>
  </si>
  <si>
    <t>23</t>
  </si>
  <si>
    <t>622143001</t>
  </si>
  <si>
    <t>Montáž omítkových plastových nebo pozinkovaných soklových profilů</t>
  </si>
  <si>
    <t>m</t>
  </si>
  <si>
    <t>1124788981</t>
  </si>
  <si>
    <t>24</t>
  </si>
  <si>
    <t>59051638R</t>
  </si>
  <si>
    <t>Kontaktní zateplovací systémy příslušenství kontaktních zateplovacích systémů lišty soklové  - zakládací lišty zakládací LO 183 mm  tl.1,0 mm</t>
  </si>
  <si>
    <t>1316414152</t>
  </si>
  <si>
    <t>46,5*2+12,15+2+4,2+1,2+1,35*2</t>
  </si>
  <si>
    <t>25</t>
  </si>
  <si>
    <t>590514360</t>
  </si>
  <si>
    <t>hmoždinka zatloukací na zakládací lištu</t>
  </si>
  <si>
    <t>kus</t>
  </si>
  <si>
    <t>572828218</t>
  </si>
  <si>
    <t>115,25*3</t>
  </si>
  <si>
    <t>26</t>
  </si>
  <si>
    <t>590514450</t>
  </si>
  <si>
    <t>kontaktní zateplovací systémy příslušenství kontaktních zateplovacích systémů spojka soklových lišt délka 1000 mm</t>
  </si>
  <si>
    <t>-32742568</t>
  </si>
  <si>
    <t>27</t>
  </si>
  <si>
    <t>590514600</t>
  </si>
  <si>
    <t>kontaktní zateplovací systémy příslušenství kontaktních zateplovacích systémů vymezovací podložka pod zakládací lištu 10 mm</t>
  </si>
  <si>
    <t>978185679</t>
  </si>
  <si>
    <t>28</t>
  </si>
  <si>
    <t>622143003</t>
  </si>
  <si>
    <t>Montáž omítkových plastových nebo pozinkovaných rohových profilů</t>
  </si>
  <si>
    <t>-2009074592</t>
  </si>
  <si>
    <t>186+185,2+311,4*2+44,48+10,82+222,74</t>
  </si>
  <si>
    <t>29</t>
  </si>
  <si>
    <t>590514920</t>
  </si>
  <si>
    <t>lišta s okapničkou PVC UV 10/15, 2 m</t>
  </si>
  <si>
    <t>1214311787</t>
  </si>
  <si>
    <t>0,7*38+0,95*2+1,5*2+1,5*2+2,1*3+0,9*36+2,1*48+2,8*4"okna</t>
  </si>
  <si>
    <t>0,8"dveře</t>
  </si>
  <si>
    <t>46,5*2+6*2+40,68*2+12,86*3-2,2"římsy</t>
  </si>
  <si>
    <t>408,74*1,05 'Přepočtené koeficientem množství</t>
  </si>
  <si>
    <t>30</t>
  </si>
  <si>
    <t>590514940</t>
  </si>
  <si>
    <t>lišta parapetní PVC UV 10, 2 m</t>
  </si>
  <si>
    <t>1711485358</t>
  </si>
  <si>
    <t>0,7*38+0,95*2+1,5*2+1,5*2+2,1*3+0,9*36+2,1*48+2,8*4</t>
  </si>
  <si>
    <t>185,2*1,05 'Přepočtené koeficientem množství</t>
  </si>
  <si>
    <t>31</t>
  </si>
  <si>
    <t>590515100</t>
  </si>
  <si>
    <t>profil okenní LT plast</t>
  </si>
  <si>
    <t>210202703</t>
  </si>
  <si>
    <t>2*(0,6*38+0,75*2+0,75*2+1,4*2+2,1*3+1,2*36+1,5*48+1,4*4)</t>
  </si>
  <si>
    <t>311,4*1,05 'Přepočtené koeficientem množství</t>
  </si>
  <si>
    <t>32</t>
  </si>
  <si>
    <t>590514820</t>
  </si>
  <si>
    <t>lišta rohová Al ,10/15 cm s tkaninou bal. 2,5 m</t>
  </si>
  <si>
    <t>-338335428</t>
  </si>
  <si>
    <t>311,4</t>
  </si>
  <si>
    <t>33</t>
  </si>
  <si>
    <t>590515000</t>
  </si>
  <si>
    <t>lišta dilatační průběžná AL 2 m - rohy fasáda</t>
  </si>
  <si>
    <t>-589553395</t>
  </si>
  <si>
    <t>10,82+11,22*3</t>
  </si>
  <si>
    <t>34</t>
  </si>
  <si>
    <t>283186820</t>
  </si>
  <si>
    <t>desky z plastů a jednoduché výrobky z nich spojovací a ukončovací prvky ukončovací Al profily "U" délka 5850 mm ALU - 16, 19x20x1,5 mm</t>
  </si>
  <si>
    <t>161386916</t>
  </si>
  <si>
    <t>10,82</t>
  </si>
  <si>
    <t>35</t>
  </si>
  <si>
    <t>622211001</t>
  </si>
  <si>
    <t>Montáž kontaktního zateplení z polystyrenových desek na vnější stěny, tloušťky desek do 40 mm</t>
  </si>
  <si>
    <t>CS ÚRS 2013 02</t>
  </si>
  <si>
    <t>1585865114</t>
  </si>
  <si>
    <t>1,56*2+0,6*2+1,86*2+25,65+9,82"ZA3</t>
  </si>
  <si>
    <t>36</t>
  </si>
  <si>
    <t>283764000</t>
  </si>
  <si>
    <t>Desky z lehčených plastů desky z extrudovaného polystyrenu lambda 0,034 - 0,038 [W / m K]   1250 x 600 mm</t>
  </si>
  <si>
    <t>1326906078</t>
  </si>
  <si>
    <t>43,51*0,03</t>
  </si>
  <si>
    <t>1,305*1,02 'Přepočtené koeficientem množství</t>
  </si>
  <si>
    <t>37</t>
  </si>
  <si>
    <t>622211041</t>
  </si>
  <si>
    <t>Montáž kontaktního zateplení z polystyrenových desek nebo z kombinovaných desek na vnější stěny, tloušťky desek přes 160 do 200 mm</t>
  </si>
  <si>
    <t>1858838062</t>
  </si>
  <si>
    <t>763,02+24,98+92,01</t>
  </si>
  <si>
    <t>38</t>
  </si>
  <si>
    <t>283759860</t>
  </si>
  <si>
    <t>deska fasádní polystyrénová EPS 100 F 1000 x 500 x 180 mm</t>
  </si>
  <si>
    <t>1318791290</t>
  </si>
  <si>
    <t>24,07+307,5+333,6+32,13+65,72</t>
  </si>
  <si>
    <t>763,02*1,02 'Přepočtené koeficientem množství</t>
  </si>
  <si>
    <t>39</t>
  </si>
  <si>
    <t>-2018830211</t>
  </si>
  <si>
    <t>(1,62+0,18+9,68+5,39+5,12+1,71+0,47+0,81)*0,18"sokl</t>
  </si>
  <si>
    <t>(5,24+40,24+40,85+5,68)*0,18"pod terénem</t>
  </si>
  <si>
    <t>40</t>
  </si>
  <si>
    <t>622221121</t>
  </si>
  <si>
    <t>Montáž kontaktního zateplení z desek z minerální vlny s kolmou orientací vláken na vnější stěny, tloušťky desek přes 80 do 120 mm</t>
  </si>
  <si>
    <t>1102644877</t>
  </si>
  <si>
    <t>3,4"ZA13</t>
  </si>
  <si>
    <t>41</t>
  </si>
  <si>
    <t>631515130</t>
  </si>
  <si>
    <t>Vlákno minerální a výrobky z něj (desky, skruže, pásy, rohože, vložkové pytle apod.) desky z orientovaných vláken - izolace stěn deska  s kolmou orientací vláken pro zateplovací systémy 333 x 1000 mm tl.100 mm</t>
  </si>
  <si>
    <t>211938219</t>
  </si>
  <si>
    <t>3,4*1,02 'Přepočtené koeficientem množství</t>
  </si>
  <si>
    <t>42</t>
  </si>
  <si>
    <t>622221141</t>
  </si>
  <si>
    <t>Montáž kontaktního zateplení z desek z minerální vlny s kolmou orientací vláken na vnější stěny, tloušťky desek přes 160 do 200 mm</t>
  </si>
  <si>
    <t>1136179198</t>
  </si>
  <si>
    <t>43</t>
  </si>
  <si>
    <t>631515340</t>
  </si>
  <si>
    <t>deska izolační minerální kontaktních fasád kolmé vlákno λ-0.041 tl. 180 mm</t>
  </si>
  <si>
    <t>-1212293626</t>
  </si>
  <si>
    <t>18,85*1,02 'Přepočtené koeficientem množství</t>
  </si>
  <si>
    <t>44</t>
  </si>
  <si>
    <t>622321141</t>
  </si>
  <si>
    <t>Omítka vápenocementová vnějších ploch nanášená ručně dvouvrstvá, tloušťky jádrové omítky do 15 mm a tloušťky štuku do 3 mm štuková stěn</t>
  </si>
  <si>
    <t>1710083652</t>
  </si>
  <si>
    <t>(2*(13,5+39,3)+1,2)*0,5*1,3</t>
  </si>
  <si>
    <t>126,543"sokl</t>
  </si>
  <si>
    <t>45</t>
  </si>
  <si>
    <t>622325201</t>
  </si>
  <si>
    <t>Oprava vápenné nebo vápenocementové omítky vnějších ploch stupně členitosti I štukové stěn, v rozsahu opravované plochy do 10%</t>
  </si>
  <si>
    <t>-1109767782</t>
  </si>
  <si>
    <t>46</t>
  </si>
  <si>
    <t>622531011</t>
  </si>
  <si>
    <t>Omítka tenkovrstvá silikonová vnějších ploch probarvená, včetně penetrace podkladu zrnitá, tloušťky 1,5 mm stěn</t>
  </si>
  <si>
    <t>1777740738</t>
  </si>
  <si>
    <t>29,42+763,02+3,4+18,85+357,3+69,42</t>
  </si>
  <si>
    <t>47</t>
  </si>
  <si>
    <t>622531051</t>
  </si>
  <si>
    <t>Omítka tenkovrstvá silikonová vnějších ploch probarvená, včetně penetrace podkladu rýhovaná, tloušťky 2,0 mm stěn</t>
  </si>
  <si>
    <t>-1627778260</t>
  </si>
  <si>
    <t>1,62+0,18+9,68+5,39+5,12+1,71+1,26+0,54</t>
  </si>
  <si>
    <t>48</t>
  </si>
  <si>
    <t>629991011</t>
  </si>
  <si>
    <t>Zakrytí výplní otvorů a svislých ploch fólií přilepenou lepící páskou</t>
  </si>
  <si>
    <t>-2029208704</t>
  </si>
  <si>
    <t>0,7*0,6*38+0,95*0,75*2+1,5*0,75*2+1,5*1,4*2+2,1*2,1*3+0,9*1,2*36+2,1*1,5*48+2,8*1,4*4+0,8*1,97"okna, dveře</t>
  </si>
  <si>
    <t>49</t>
  </si>
  <si>
    <t>632455521</t>
  </si>
  <si>
    <t>Potěr perlitocementový 400 kg cementu/m3, tl. přes 10 do 20 mm</t>
  </si>
  <si>
    <t>-664564977</t>
  </si>
  <si>
    <t>0,8*(0,7*38+0,95*2)+0,45*(1,5*2+1,5*2+2,1*3+0,9*36+2,1*48+2,8*4)"parapety</t>
  </si>
  <si>
    <t>50</t>
  </si>
  <si>
    <t>632683111</t>
  </si>
  <si>
    <t>Sešívání trhlin v betonových podlahách ocelovými sponkami se zálivkou pryskyřicí vzdálenosti sponek přes 15 do 20 cm</t>
  </si>
  <si>
    <t>745041580</t>
  </si>
  <si>
    <t>0,25*6</t>
  </si>
  <si>
    <t>51</t>
  </si>
  <si>
    <t>637211122</t>
  </si>
  <si>
    <t>Okapový chodník z dlaždic betonových se zalitím spár cementovou maltou do písku, tl. dlaždic 60 mm</t>
  </si>
  <si>
    <t>437245949</t>
  </si>
  <si>
    <t>0,5*(45,9+1,8+12,15+1+13,3)</t>
  </si>
  <si>
    <t>Ostatní konstrukce a práce-bourání</t>
  </si>
  <si>
    <t>52</t>
  </si>
  <si>
    <t>919735122</t>
  </si>
  <si>
    <t>Řezání stávajícího betonového krytu nebo podkladu hloubky přes 50 do 100 mm</t>
  </si>
  <si>
    <t>-857627250</t>
  </si>
  <si>
    <t>23,1+1,3*2+1,15+6+3,75+4,2</t>
  </si>
  <si>
    <t>53</t>
  </si>
  <si>
    <t>941111122</t>
  </si>
  <si>
    <t>Montáž lešení řadového trubkového lehkého pracovního s podlahami s provozním zatížením tř. 3 do 200 kg/m2 šířky tř. W09 přes 0,9 do 1,2 m, výšky přes 10 do 25 m</t>
  </si>
  <si>
    <t>-259910122</t>
  </si>
  <si>
    <t>40,5*10,82+40,5*11,22+(12,15+1*2)*11,22+6*9,8*2+1*11,22+4,2*10,82</t>
  </si>
  <si>
    <t>54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</si>
  <si>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</si>
  <si>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</si>
  <si>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833554328</t>
  </si>
  <si>
    <t>1225,647*60</t>
  </si>
  <si>
    <t>55</t>
  </si>
  <si>
    <t>941111822</t>
  </si>
  <si>
    <t>Demontáž lešení řadového trubkového lehkého pracovního s podlahami s provozním zatížením tř. 3 do 200 kg/m2 šířky tř. W09 přes 0,9 do 1,2 m, výšky přes 10 do 25 m</t>
  </si>
  <si>
    <t>-826229701</t>
  </si>
  <si>
    <t>56</t>
  </si>
  <si>
    <t>944511111</t>
  </si>
  <si>
    <t>Montáž ochranné sítě zavěšené na konstrukci lešení z textilie z umělých vláken</t>
  </si>
  <si>
    <t>CS ÚRS 2014 01</t>
  </si>
  <si>
    <t>511247429</t>
  </si>
  <si>
    <t>1225,647</t>
  </si>
  <si>
    <t>57</t>
  </si>
  <si>
    <t>944511211</t>
  </si>
  <si>
    <t>Montáž ochranné sítě Příplatek za první a každý další den použití sítě k ceně -1111</t>
  </si>
  <si>
    <t>1707464695</t>
  </si>
  <si>
    <t>58</t>
  </si>
  <si>
    <t>944511811</t>
  </si>
  <si>
    <t>Demontáž ochranné sítě zavěšené na konstrukci lešení z textilie z umělých vláken</t>
  </si>
  <si>
    <t>1922369052</t>
  </si>
  <si>
    <t>59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</si>
  <si>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</si>
  <si>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</si>
  <si>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-1210820670</t>
  </si>
  <si>
    <t>368,5+2,8"1. PP</t>
  </si>
  <si>
    <t>60</t>
  </si>
  <si>
    <t>952902121</t>
  </si>
  <si>
    <t>Čištění budov při provádění oprav a udržovacích prací podlah drsných nebo chodníků zametením</t>
  </si>
  <si>
    <t>466708974</t>
  </si>
  <si>
    <t>446,84+36,38</t>
  </si>
  <si>
    <t>61</t>
  </si>
  <si>
    <t>965043331</t>
  </si>
  <si>
    <t>Bourání podkladů pod dlažby nebo litých celistvých podlah a mazanin betonových s potěrem nebo teracem tl. do 100 mm, plochy do 4 m2</t>
  </si>
  <si>
    <t>909530337</t>
  </si>
  <si>
    <t>0,5*(46,5*2-0,6+12,15+0,5*2+4,2+2,5+5,5*2)*0,1</t>
  </si>
  <si>
    <t>62</t>
  </si>
  <si>
    <t>965081352</t>
  </si>
  <si>
    <t>Bourání podlah ostatních bez podkladního lože nebo mazaniny z dlaždic s jakoukoliv výplní spár betonových, teracových nebo čedičových tl. přes 40 mm, plochy do 1 m2</t>
  </si>
  <si>
    <t>1941832030</t>
  </si>
  <si>
    <t>63</t>
  </si>
  <si>
    <t>968062374</t>
  </si>
  <si>
    <t>Vybourání dřevěných rámů oken zdvojených včetně křídel pl do 1 m2</t>
  </si>
  <si>
    <t>-540094710</t>
  </si>
  <si>
    <t>0,7*0,6*38+0,95*0,75*2</t>
  </si>
  <si>
    <t>64</t>
  </si>
  <si>
    <t>968062375</t>
  </si>
  <si>
    <t>Vybourání dřevěných rámů oken zdvojených včetně křídel pl do 2 m2</t>
  </si>
  <si>
    <t>-1877671809</t>
  </si>
  <si>
    <t>1,5*0,75*2+0,9*1,2*36</t>
  </si>
  <si>
    <t>65</t>
  </si>
  <si>
    <t>968062376</t>
  </si>
  <si>
    <t>Vybourání dřevěných rámů oken zdvojených včetně křídel pl do 4 m2</t>
  </si>
  <si>
    <t>1531295505</t>
  </si>
  <si>
    <t>2,1*1,5*48+2,8*1,4*4</t>
  </si>
  <si>
    <t>66</t>
  </si>
  <si>
    <t>968062377</t>
  </si>
  <si>
    <t>Vybourání dřevěných rámů oken zdvojených včetně křídel pl přes 4 m2</t>
  </si>
  <si>
    <t>1102742264</t>
  </si>
  <si>
    <t>2,1*2,1*3</t>
  </si>
  <si>
    <t>67</t>
  </si>
  <si>
    <t>968072455</t>
  </si>
  <si>
    <t>Vybourání kovových dveřních zárubní pl do 2 m2</t>
  </si>
  <si>
    <t>940311535</t>
  </si>
  <si>
    <t>0,8*1,97</t>
  </si>
  <si>
    <t>68</t>
  </si>
  <si>
    <t>974031121</t>
  </si>
  <si>
    <t>Vysekání rýh ve zdivu cihelném na maltu vápennou nebo vápenocementovou do hl. 30 mm a šířky do 30 mm</t>
  </si>
  <si>
    <t>1478608344</t>
  </si>
  <si>
    <t>0,25*6"SA</t>
  </si>
  <si>
    <t>69</t>
  </si>
  <si>
    <t>978015391</t>
  </si>
  <si>
    <t>Otlučení vápenných nebo vápenocementových omítek vnějších ploch s vyškrabáním spar a s očištěním zdiva stupně členitosti 1 a 2, v rozsahu přes 80 do 100 %</t>
  </si>
  <si>
    <t>1226371277</t>
  </si>
  <si>
    <t>1*(46,5+1,8-0,6)+1,3*(46,5+4,2-0,8)+1,15*12,15"sokl</t>
  </si>
  <si>
    <t>997</t>
  </si>
  <si>
    <t>Přesun sutě</t>
  </si>
  <si>
    <t>70</t>
  </si>
  <si>
    <t>997002611</t>
  </si>
  <si>
    <t>Nakládání suti a vybouraných hmot na dopravní prostředek pro vodorovné přemístění</t>
  </si>
  <si>
    <t>-1467842275</t>
  </si>
  <si>
    <t>56,884</t>
  </si>
  <si>
    <t>71</t>
  </si>
  <si>
    <t>997013501</t>
  </si>
  <si>
    <t>Odvoz suti a vybouraných hmot na skládku nebo meziskládku se složením, na vzdálenost do 1 km</t>
  </si>
  <si>
    <t>561596813</t>
  </si>
  <si>
    <t>72</t>
  </si>
  <si>
    <t>997013509</t>
  </si>
  <si>
    <t>Odvoz suti a vybouraných hmot na skládku nebo meziskládku se složením, na vzdálenost Příplatek k ceně za každý další i započatý 1 km přes 1 km</t>
  </si>
  <si>
    <t>-2031985235</t>
  </si>
  <si>
    <t>56,884*4</t>
  </si>
  <si>
    <t>73</t>
  </si>
  <si>
    <t>997013831</t>
  </si>
  <si>
    <t>Poplatek za uložení stavebního směsného odpadu na skládce (skládkovné)</t>
  </si>
  <si>
    <t>1099747810</t>
  </si>
  <si>
    <t>998</t>
  </si>
  <si>
    <t>Přesun hmot</t>
  </si>
  <si>
    <t>74</t>
  </si>
  <si>
    <t>998011003</t>
  </si>
  <si>
    <t>Přesun hmot pro budovy občanské výstavby, bydlení, výrobu a služby s nosnou svislou konstrukcí zděnou z cihel, tvárnic nebo kamene vodorovná dopravní vzdálenost do 100 m pro budovy výšky přes 12 do 24 m</t>
  </si>
  <si>
    <t>-1047293718</t>
  </si>
  <si>
    <t>PSV</t>
  </si>
  <si>
    <t>Práce a dodávky PSV</t>
  </si>
  <si>
    <t>713</t>
  </si>
  <si>
    <t>Izolace tepelné</t>
  </si>
  <si>
    <t>75</t>
  </si>
  <si>
    <t>713114515</t>
  </si>
  <si>
    <t>Tepelná foukaná izolace vodorovných konstrukcí z minerálních vláken standardní objemové hmotnosti otevřená volně foukaná, tloušťky vrstvy přes 350 do 500 mm (59 kg/m3)</t>
  </si>
  <si>
    <t>660406588</t>
  </si>
  <si>
    <t>6*6,45*0,4"ZA4</t>
  </si>
  <si>
    <t>76</t>
  </si>
  <si>
    <t>713121111</t>
  </si>
  <si>
    <t>Montáž tepelné izolace podlah rohožemi, pásy, deskami, dílci, bloky (izolační materiál ve specifikaci) kladenými volně jednovrstvá</t>
  </si>
  <si>
    <t>905484525</t>
  </si>
  <si>
    <t>446,84*4"ZA4 půda</t>
  </si>
  <si>
    <t>77</t>
  </si>
  <si>
    <t>631514700</t>
  </si>
  <si>
    <t>Vlákno minerální a výrobky z něj (desky, skruže, pásy, rohože, vložkové pytle apod.) z minerální plsti  - izolace plovoucích podlah deska  pro tlakově namáhané izolace, jako podkladní vrstva  a spádové desky, 500 x 1000 mm, la = 0,039 W/mK tl.100 mm</t>
  </si>
  <si>
    <t>1184404381</t>
  </si>
  <si>
    <t>1787,36*1,02 'Přepočtené koeficientem množství</t>
  </si>
  <si>
    <t>78</t>
  </si>
  <si>
    <t>713131121</t>
  </si>
  <si>
    <t>Montáž tepelné izolace stěn rohožemi, pásy, deskami, dílci, bloky (izolační materiál ve specifikaci) přichycením úchytnými dráty a závlačkami</t>
  </si>
  <si>
    <t>30982054</t>
  </si>
  <si>
    <t>79</t>
  </si>
  <si>
    <t>1291769990</t>
  </si>
  <si>
    <t>80</t>
  </si>
  <si>
    <t>713141131</t>
  </si>
  <si>
    <t>Montáž tepelné izolace střech plochých rohožemi, pásy, deskami, dílci, bloky (izolační materiál ve specifikaci) přilepenými za studena zplna, jednovrstvá</t>
  </si>
  <si>
    <t>-1047096259</t>
  </si>
  <si>
    <t>2,3*1,55"ST2</t>
  </si>
  <si>
    <t>81</t>
  </si>
  <si>
    <t>283723200</t>
  </si>
  <si>
    <t>deska z pěnového polystyrenu pro trvalé zatížení v tlaku (max. 2000 kg/m2) 1000 x 500 x 180 mm</t>
  </si>
  <si>
    <t>2128969665</t>
  </si>
  <si>
    <t>3,565*1,02 'Přepočtené koeficientem množství</t>
  </si>
  <si>
    <t>82</t>
  </si>
  <si>
    <t>713191133</t>
  </si>
  <si>
    <t>Montáž tepelné izolace stavebních konstrukcí - doplňky a konstrukční součásti podlah, stropů vrchem nebo střech překrytím fólií položenou volně s přelepením spojů</t>
  </si>
  <si>
    <t>-38915767</t>
  </si>
  <si>
    <t>15,48+446,84+3,5</t>
  </si>
  <si>
    <t>83</t>
  </si>
  <si>
    <t>283292100</t>
  </si>
  <si>
    <t>Fólie z plastů ostatních a speciálně upravené podstřešní a parotěsné folie parotěsná a větrotěsná zábrana rozměr - role 1,5 x 50 m   110 g/m2</t>
  </si>
  <si>
    <t>-1088419520</t>
  </si>
  <si>
    <t>465,82*1,1 'Přepočtené koeficientem množství</t>
  </si>
  <si>
    <t>84</t>
  </si>
  <si>
    <t>998713203</t>
  </si>
  <si>
    <t>Přesun hmot pro izolace tepelné stanovený procentní sazbou z ceny vodorovná dopravní vzdálenost do 50 m v objektech výšky přes 12 do 24 m</t>
  </si>
  <si>
    <t>%</t>
  </si>
  <si>
    <t>-1645458739</t>
  </si>
  <si>
    <t>721</t>
  </si>
  <si>
    <t>Zdravotechnika - vnitřní kanalizace</t>
  </si>
  <si>
    <t>85</t>
  </si>
  <si>
    <t>721242115</t>
  </si>
  <si>
    <t>Lapače střešních splavenin z polypropylenu (PP) DN 110 (HL 600)</t>
  </si>
  <si>
    <t>-1664641289</t>
  </si>
  <si>
    <t>86</t>
  </si>
  <si>
    <t>7212421R1</t>
  </si>
  <si>
    <t>Úprava potrubí k lapači střešních splavenin</t>
  </si>
  <si>
    <t>-685387194</t>
  </si>
  <si>
    <t>87</t>
  </si>
  <si>
    <t>721242804</t>
  </si>
  <si>
    <t>Demontáž lapačů střešních splavenin DN 125</t>
  </si>
  <si>
    <t>-24702114</t>
  </si>
  <si>
    <t>88</t>
  </si>
  <si>
    <t>7212428R2</t>
  </si>
  <si>
    <t>Demontáž, úprava potrubí do pr. 150, zpětná montáž - půdní prostor</t>
  </si>
  <si>
    <t>-832572939</t>
  </si>
  <si>
    <t>89</t>
  </si>
  <si>
    <t>998721203</t>
  </si>
  <si>
    <t>Přesun hmot pro vnitřní kanalizace stanovený procentní sazbou z ceny vodorovná dopravní vzdálenost do 50 m v objektech výšky přes 12 do 24 m</t>
  </si>
  <si>
    <t>921052900</t>
  </si>
  <si>
    <t>741</t>
  </si>
  <si>
    <t xml:space="preserve">Elektromontáže </t>
  </si>
  <si>
    <t>90</t>
  </si>
  <si>
    <t>74111R001</t>
  </si>
  <si>
    <t>Elektroinstalace (úprava zvonky, světlo vchodové,....)</t>
  </si>
  <si>
    <t>1784740460</t>
  </si>
  <si>
    <t>91</t>
  </si>
  <si>
    <t>74111R002</t>
  </si>
  <si>
    <t>Úprava osvětlení 1. PP (demontáže)</t>
  </si>
  <si>
    <t>160281779</t>
  </si>
  <si>
    <t>762</t>
  </si>
  <si>
    <t>Konstrukce tesařské</t>
  </si>
  <si>
    <t>92</t>
  </si>
  <si>
    <t>762512245</t>
  </si>
  <si>
    <t>Podlahové konstrukce podkladové montáž z desek dřevotřískových, dřevoštěpkových nebo cementotřískových na podklad dřevěný šroubováním</t>
  </si>
  <si>
    <t>753730777</t>
  </si>
  <si>
    <t>93</t>
  </si>
  <si>
    <t>607222530</t>
  </si>
  <si>
    <t>Desky dřevotřískové ( EN 312) desky dřevotřískové rozměr 207 x 280 cm surové tloušťka 16 mm</t>
  </si>
  <si>
    <t>-1711490615</t>
  </si>
  <si>
    <t>446,84*1,08 'Přepočtené koeficientem množství</t>
  </si>
  <si>
    <t>94</t>
  </si>
  <si>
    <t>762526130</t>
  </si>
  <si>
    <t>Položení podlah položení polštářů pod podlahy osové vzdálenosti přes 650 do 1000 mm</t>
  </si>
  <si>
    <t>169907376</t>
  </si>
  <si>
    <t>95</t>
  </si>
  <si>
    <t>605151110</t>
  </si>
  <si>
    <t>Řezivo jehličnaté neopracované, prkna krajinová a krajiny jehličnaté - prkna 2 - 3 cm boční jakost I.-II.</t>
  </si>
  <si>
    <t>-950913461</t>
  </si>
  <si>
    <t>446,840*2*0,4*0,021*1,08</t>
  </si>
  <si>
    <t>96</t>
  </si>
  <si>
    <t>762595001</t>
  </si>
  <si>
    <t>Spojovací prostředky podlah a podkladových konstrukcí hřebíky, vruty</t>
  </si>
  <si>
    <t>-466505393</t>
  </si>
  <si>
    <t>446,84*2</t>
  </si>
  <si>
    <t>97</t>
  </si>
  <si>
    <t>998762203</t>
  </si>
  <si>
    <t>Přesun hmot pro konstrukce tesařské stanovený procentní sazbou z ceny vodorovná dopravní vzdálenost do 50 m v objektech výšky přes 12 do 24 m</t>
  </si>
  <si>
    <t>-283984298</t>
  </si>
  <si>
    <t>764</t>
  </si>
  <si>
    <t>Konstrukce klempířské</t>
  </si>
  <si>
    <t>98</t>
  </si>
  <si>
    <t>764001821</t>
  </si>
  <si>
    <t>Demontáž klempířských konstrukcí krytiny ze svitků nebo tabulí do suti</t>
  </si>
  <si>
    <t>518794293</t>
  </si>
  <si>
    <t>99</t>
  </si>
  <si>
    <t>764002861</t>
  </si>
  <si>
    <t>Demontáž klempířských konstrukcí oplechování říms do suti</t>
  </si>
  <si>
    <t>-1581445506</t>
  </si>
  <si>
    <t>46,5*2-0,6-1,3+12,15+2+4,2+1,2+1,35*2</t>
  </si>
  <si>
    <t>100</t>
  </si>
  <si>
    <t>764004821</t>
  </si>
  <si>
    <t>Demontáž klempířských konstrukcí žlabu nástřešního do suti</t>
  </si>
  <si>
    <t>-810857312</t>
  </si>
  <si>
    <t>6*2+41,4*2+14,25*2</t>
  </si>
  <si>
    <t>101</t>
  </si>
  <si>
    <t>764004861</t>
  </si>
  <si>
    <t>Demontáž klempířských konstrukcí svodu do suti</t>
  </si>
  <si>
    <t>1503536235</t>
  </si>
  <si>
    <t>10,82*4+11,22*4+6,84*2</t>
  </si>
  <si>
    <t>102</t>
  </si>
  <si>
    <t>764111431</t>
  </si>
  <si>
    <t>Krytina ze svitků nebo tabulí z pozinkovaného plechu s úpravou u okapů, prostupů a výčnělků střechy rovné drážkováním z tabulí, velikosti 1000 x 2000 mm, sklon střechy do 30 st.</t>
  </si>
  <si>
    <t>-1515784486</t>
  </si>
  <si>
    <t>103</t>
  </si>
  <si>
    <t>764111641</t>
  </si>
  <si>
    <t>Krytina ze svitků nebo z taškových tabulí z pozinkovaného plechu s povrchovou úpravou s úpravou u okapů, prostupů a výčnělků střechy rovné drážkováním ze svitků rš 670 mm, sklon střechy do 30 st.</t>
  </si>
  <si>
    <t>1168025355</t>
  </si>
  <si>
    <t>104</t>
  </si>
  <si>
    <t>764214607</t>
  </si>
  <si>
    <t>Oplechování horních ploch zdí a nadezdívek (atik) z pozinkovaného plechu s povrchovou úpravou mechanicky kotvené rš 670 mm</t>
  </si>
  <si>
    <t>2105808943</t>
  </si>
  <si>
    <t>105</t>
  </si>
  <si>
    <t>764218624</t>
  </si>
  <si>
    <t>Oplechování říms a ozdobných prvků z pozinkovaného plechu s povrchovou úpravou rovných, bez rohů celoplošně lepené rš 330 mm</t>
  </si>
  <si>
    <t>-74353695</t>
  </si>
  <si>
    <t>6*2*2+4,2+40,5*2-2,2+40,5*2+13,35*2</t>
  </si>
  <si>
    <t>106</t>
  </si>
  <si>
    <t>7642166R1</t>
  </si>
  <si>
    <t>Oplechování parapetů z pozinkovaného plechu s povrchovou úpravou rovných celoplošně lepené, bez rohů rš 270 mm</t>
  </si>
  <si>
    <t>-1032293487</t>
  </si>
  <si>
    <t>0,7*38+0,95*2+1,5*4+2,1*51+0,9*36+2,8*4</t>
  </si>
  <si>
    <t>107</t>
  </si>
  <si>
    <t>764410850</t>
  </si>
  <si>
    <t>Demontáž oplechování parapetu rš do 330 mm</t>
  </si>
  <si>
    <t>-949014181</t>
  </si>
  <si>
    <t>108</t>
  </si>
  <si>
    <t>76451340R</t>
  </si>
  <si>
    <t>Žlab nadokapní (nástřešní) z pozinkovaného plechu oblého tvaru, včetně háků, čel a hrdel rš 670 mm</t>
  </si>
  <si>
    <t>-1564806939</t>
  </si>
  <si>
    <t>109</t>
  </si>
  <si>
    <t>7645186R1</t>
  </si>
  <si>
    <t>Svod z pozinkovaného plechu s upraveným povrchem včetně objímek, kolen a odskoků kruhový, průměru 150 mm</t>
  </si>
  <si>
    <t>930202806</t>
  </si>
  <si>
    <t>110</t>
  </si>
  <si>
    <t>998764203</t>
  </si>
  <si>
    <t>Přesun hmot pro konstrukce klempířské stanovený procentní sazbou z ceny vodorovná dopravní vzdálenost do 50 m v objektech výšky přes 12 do 24 m</t>
  </si>
  <si>
    <t>1743924432</t>
  </si>
  <si>
    <t>766</t>
  </si>
  <si>
    <t>Konstrukce truhlářské</t>
  </si>
  <si>
    <t>111</t>
  </si>
  <si>
    <t>766441811</t>
  </si>
  <si>
    <t>Demontáž parapetních desek dřevěných nebo plastových šířky do 300 mm délky do 1m</t>
  </si>
  <si>
    <t>-662911955</t>
  </si>
  <si>
    <t>112</t>
  </si>
  <si>
    <t>766441821</t>
  </si>
  <si>
    <t>Demontáž parapetních desek dřevěných nebo plastových šířky do 300 mm délky přes 1m</t>
  </si>
  <si>
    <t>-897248365</t>
  </si>
  <si>
    <t>2+2+3+48+4</t>
  </si>
  <si>
    <t>113</t>
  </si>
  <si>
    <t>76662R001</t>
  </si>
  <si>
    <t xml:space="preserve">Dodávka + montáž oken plast </t>
  </si>
  <si>
    <t>-585258223</t>
  </si>
  <si>
    <t>0,7*0,6*38+0,95*0,75*2+1,5*0,75*2+1,5*1,4*2+2,1*2,1*3+0,9*1,2*36+2,1*1,5*48+2,8*1,4*4</t>
  </si>
  <si>
    <t>114</t>
  </si>
  <si>
    <t>7666411R2</t>
  </si>
  <si>
    <t>Dodfávka + montáž dveře vstupní plast 800/1970 vč. kování</t>
  </si>
  <si>
    <t>-1260166784</t>
  </si>
  <si>
    <t>115</t>
  </si>
  <si>
    <t>766694121</t>
  </si>
  <si>
    <t>Montáž ostatních truhlářských konstrukcí parapetních desek dřevěných nebo plastových šířky přes 300 mm, délky do 1000 mm</t>
  </si>
  <si>
    <t>-2091942067</t>
  </si>
  <si>
    <t>116</t>
  </si>
  <si>
    <t>766694122</t>
  </si>
  <si>
    <t>Montáž ostatních truhlářských konstrukcí parapetních desek dřevěných nebo plastových šířky přes 300 mm, délky přes 1000 do 1600 mm</t>
  </si>
  <si>
    <t>-2099376941</t>
  </si>
  <si>
    <t>117</t>
  </si>
  <si>
    <t>766694123</t>
  </si>
  <si>
    <t>Montáž ostatních truhlářských konstrukcí parapetních desek dřevěných nebo plastových šířky přes 300 mm, délky přes 1600 do 2600 mm</t>
  </si>
  <si>
    <t>1950388276</t>
  </si>
  <si>
    <t>118</t>
  </si>
  <si>
    <t>607941040</t>
  </si>
  <si>
    <t>Výlisky z hmoty dřevovláknité a dřevotřískové parapety vnitřní dřevotřískové  (hnědá, bílá) rozměr: šířka x 1 m délky 340 mm</t>
  </si>
  <si>
    <t>-394539657</t>
  </si>
  <si>
    <t>2*1,5+2*1,5+3*2,1+36*0,9+48*2,1+4*2,8</t>
  </si>
  <si>
    <t>119</t>
  </si>
  <si>
    <t>998766203</t>
  </si>
  <si>
    <t>Přesun hmot pro konstrukce truhlářské stanovený procentní sazbou z ceny vodorovná dopravní vzdálenost do 50 m v objektech výšky přes 12 do 24 m</t>
  </si>
  <si>
    <t>-568392017</t>
  </si>
  <si>
    <t>767</t>
  </si>
  <si>
    <t>Konstrukce zámečnické</t>
  </si>
  <si>
    <t>120</t>
  </si>
  <si>
    <t>7671591R1</t>
  </si>
  <si>
    <t>Demontáž stáv. výlezu do půdního prostoru, výměna za nový, zateplený, 500x500 mm, barva hnědá</t>
  </si>
  <si>
    <t>-1503528590</t>
  </si>
  <si>
    <t>121</t>
  </si>
  <si>
    <t>767161111</t>
  </si>
  <si>
    <t>Montáž zábradlí rovného z trubek nebo tenkostěnných profilů do zdiva, hmotnosti 1 m zábradlí do 20 kg</t>
  </si>
  <si>
    <t>1944259029</t>
  </si>
  <si>
    <t>122</t>
  </si>
  <si>
    <t>140110220</t>
  </si>
  <si>
    <t>trubka ocelová bezešvá hladká jakost 11 353, 44,5 x 4 mm</t>
  </si>
  <si>
    <t>125925656</t>
  </si>
  <si>
    <t>123</t>
  </si>
  <si>
    <t>767996701</t>
  </si>
  <si>
    <t>Demontáž ostatních zámečnických konstrukcí o hmotnosti jednotlivých dílů řezáním do 50 kg</t>
  </si>
  <si>
    <t>kg</t>
  </si>
  <si>
    <t>-548565692</t>
  </si>
  <si>
    <t>124</t>
  </si>
  <si>
    <t>998767203</t>
  </si>
  <si>
    <t>Přesun hmot pro zámečnické konstrukce stanovený procentní sazbou (%) z ceny vodorovná dopravní vzdálenost do 50 m v objektech výšky přes 12 do 24 m</t>
  </si>
  <si>
    <t>-1326384952</t>
  </si>
  <si>
    <t>783</t>
  </si>
  <si>
    <t>Dokončovací práce - nátěry</t>
  </si>
  <si>
    <t>125</t>
  </si>
  <si>
    <t>783334201</t>
  </si>
  <si>
    <t>Základní antikorozní nátěr zámečnických konstrukcí jednonásobný syntetický epoxidový</t>
  </si>
  <si>
    <t>1219649699</t>
  </si>
  <si>
    <t>3,14*0,0445*3,4"zábradlí</t>
  </si>
  <si>
    <t>126</t>
  </si>
  <si>
    <t>783337101</t>
  </si>
  <si>
    <t>Krycí nátěr (email) zámečnických konstrukcí jednonásobný syntetický epoxidový</t>
  </si>
  <si>
    <t>1734075550</t>
  </si>
  <si>
    <t>127</t>
  </si>
  <si>
    <t>783783311</t>
  </si>
  <si>
    <t>Nátěry tesařských konstrukcí protihnilobné, protiplísňové a protipožární proti dřevokazným houbám, hmyzu a plísním preventivní dvojnásobné v interiéru</t>
  </si>
  <si>
    <t>-46575410</t>
  </si>
  <si>
    <t>446,84*2*0,3*2+446,84*0,021*2*2</t>
  </si>
  <si>
    <t>784</t>
  </si>
  <si>
    <t>Dokončovací práce - malby a tapety</t>
  </si>
  <si>
    <t>128</t>
  </si>
  <si>
    <t>784171111</t>
  </si>
  <si>
    <t>Zakrytí nemalovaných ploch (materiál ve specifikaci) včetně pozdějšího odkrytí svislých ploch např. stěn, oken, dveří v místnostech výšky do 3,80</t>
  </si>
  <si>
    <t>-636865559</t>
  </si>
  <si>
    <t>129</t>
  </si>
  <si>
    <t>581248450</t>
  </si>
  <si>
    <t>Zeminy jílovinové - hlinky a nátěry malířské nátěry upravené tekuté pásky a fólie - malířské potřeby páska do 60° C PG 4022-20   40µ    4 x 5 m</t>
  </si>
  <si>
    <t>-1516599320</t>
  </si>
  <si>
    <t>242,825*1,05 'Přepočtené koeficientem množství</t>
  </si>
  <si>
    <t>130</t>
  </si>
  <si>
    <t>784221101</t>
  </si>
  <si>
    <t>Malby z malířských směsí otěruvzdorných za sucha dvojnásobné, bílé za sucha otěruvzdorné dobře v místnostech výšky do 3,80 m</t>
  </si>
  <si>
    <t>1086096905</t>
  </si>
  <si>
    <t>251,877"v.v. pouze nadpraží a ostění</t>
  </si>
  <si>
    <t>357,3"podhledy strop sklepy</t>
  </si>
  <si>
    <t>1715a2 - Přípomoce vytápění</t>
  </si>
  <si>
    <t xml:space="preserve">    2 - Zakládání</t>
  </si>
  <si>
    <t xml:space="preserve">    9 - Ostatní konstrukce a práce, bourání</t>
  </si>
  <si>
    <t xml:space="preserve">    727 - Zdravotechnika - požární ochrana</t>
  </si>
  <si>
    <t>Zakládání</t>
  </si>
  <si>
    <t>2231111R1</t>
  </si>
  <si>
    <t>Vrtání jádrové D do 56 mm úklon do 45st</t>
  </si>
  <si>
    <t>1303748020</t>
  </si>
  <si>
    <t>49*0,2</t>
  </si>
  <si>
    <t>611325221</t>
  </si>
  <si>
    <t>Vápenocementová nebo vápenná omítka jednotlivých malých ploch štuková na stropech, plochy jednotlivě do 0,09 m2</t>
  </si>
  <si>
    <t>-1185950255</t>
  </si>
  <si>
    <t>612325121</t>
  </si>
  <si>
    <t>Vápenocementová nebo vápenná omítka rýh štuková ve stěnách, šířky rýhy do 150 mm</t>
  </si>
  <si>
    <t>-497703535</t>
  </si>
  <si>
    <t>(2,8*(18+1+13)+0,25*(6+36+12+36+2))*0,15+164,5*0,1</t>
  </si>
  <si>
    <t>612325221</t>
  </si>
  <si>
    <t>Vápenocementová nebo vápenná omítka jednotlivých malých ploch štuková na stěnách, plochy jednotlivě do 0,09 m2</t>
  </si>
  <si>
    <t>1516124014</t>
  </si>
  <si>
    <t>Ostatní konstrukce a práce, bourání</t>
  </si>
  <si>
    <t>971033131</t>
  </si>
  <si>
    <t>Vybourání otvorů ve zdivu základovém nebo nadzákladovém z cihel, tvárnic, příčkovek z cihel pálených na maltu vápennou nebo vápenocementovou průměru profilu do 60 mm, tl. do 150 mm</t>
  </si>
  <si>
    <t>-744451484</t>
  </si>
  <si>
    <t>971033141</t>
  </si>
  <si>
    <t>Vybourání otvorů ve zdivu základovém nebo nadzákladovém z cihel, tvárnic, příčkovek z cihel pálených na maltu vápennou nebo vápenocementovou průměru profilu do 60 mm, tl. do 300 mm</t>
  </si>
  <si>
    <t>647800499</t>
  </si>
  <si>
    <t>971033151</t>
  </si>
  <si>
    <t>Vybourání otvorů ve zdivu základovém nebo nadzákladovém z cihel, tvárnic, příčkovek z cihel pálených na maltu vápennou nebo vápenocementovou průměru profilu do 60 mm, tl. do 450 mm</t>
  </si>
  <si>
    <t>1128541191</t>
  </si>
  <si>
    <t>974031153</t>
  </si>
  <si>
    <t>Vysekání rýh ve zdivu cihelném na maltu vápennou nebo vápenocementovou do hl. 100 mm a šířky do 100 mm</t>
  </si>
  <si>
    <t>-145363066</t>
  </si>
  <si>
    <t>3+0,3+3,7*5+0,3*2*5+0,3+2+3,2+0,3*2+3,7+1,9+0,3*2+3,7*2+2,4*4+1,1+0,3*15+0,9+0,4+1,6+0,3</t>
  </si>
  <si>
    <t>2,1+3,7*5*2+2*2+3,2*2+0,3*13*2+3,1*2+2*2+3,6*2+1,9*2+0,5*4*2+1*2+0,8*2+1*2+0,8*2+1*2+1,6*2+2,1*2+2,5</t>
  </si>
  <si>
    <t>974031164</t>
  </si>
  <si>
    <t>Vysekání rýh ve zdivu cihelném na maltu vápennou nebo vápenocementovou do hl. 150 mm a šířky do 150 mm</t>
  </si>
  <si>
    <t>-298533601</t>
  </si>
  <si>
    <t>1223162682</t>
  </si>
  <si>
    <t>3,421</t>
  </si>
  <si>
    <t>-620451311</t>
  </si>
  <si>
    <t>1439321726</t>
  </si>
  <si>
    <t>3,421*4</t>
  </si>
  <si>
    <t>291275394</t>
  </si>
  <si>
    <t>-96572105</t>
  </si>
  <si>
    <t>727</t>
  </si>
  <si>
    <t>Zdravotechnika - požární ochrana</t>
  </si>
  <si>
    <t>727111201</t>
  </si>
  <si>
    <t>Protipožární trubní ucpávky předizolované kovové potrubí prostup stropem tloušťky 150 mm požární odolnost EI 60-120 D18</t>
  </si>
  <si>
    <t>-213564758</t>
  </si>
  <si>
    <t>727111202</t>
  </si>
  <si>
    <t>Protipožární trubní ucpávky předizolované kovové potrubí prostup stropem tloušťky 150 mm požární odolnost EI 60-120 D 25</t>
  </si>
  <si>
    <t>1506121187</t>
  </si>
  <si>
    <t>1715b - Budova A2, A2.2</t>
  </si>
  <si>
    <t>1715b - Stavební část</t>
  </si>
  <si>
    <t>112101102</t>
  </si>
  <si>
    <t>Kácení stromů s odřezáním kmene a s odvětvením listnatých, průměru kmene přes 300 do 500 mm</t>
  </si>
  <si>
    <t>-2136012979</t>
  </si>
  <si>
    <t>112201102</t>
  </si>
  <si>
    <t>Odstranění pařezů s jejich vykopáním, vytrháním nebo odstřelením, s přesekáním kořenů průměru přes 300 do 500 mm</t>
  </si>
  <si>
    <t>498946343</t>
  </si>
  <si>
    <t>113107030</t>
  </si>
  <si>
    <t>Odstranění podkladů nebo krytů při překopech inženýrských sítí v ploše jednotlivě do 15 m2 s přemístěním hmot na skládku ve vzdálenosti do 3 m nebo s naložením na dopravní prostředek z betonu prostého, o tl. vrstvy do 100 mm</t>
  </si>
  <si>
    <t>-2078579646</t>
  </si>
  <si>
    <t>(6+3,7)*0,5</t>
  </si>
  <si>
    <t>Odstranění podkladu pl do 50 m2 z kameniva těženého tl 200 mm</t>
  </si>
  <si>
    <t>-774485744</t>
  </si>
  <si>
    <t>(46,5+1,8+46,5+4,2+1,2)*0,5"okap. chodník</t>
  </si>
  <si>
    <t>-1046767532</t>
  </si>
  <si>
    <t>0,16*0,2*(46,5*2+1,8+4,2+1,2+1,8+0,5*4)</t>
  </si>
  <si>
    <t>-1509261436</t>
  </si>
  <si>
    <t>3,328/2</t>
  </si>
  <si>
    <t>162701105</t>
  </si>
  <si>
    <t>Vodorovné přemístění do 10000 m výkopku/sypaniny z horniny tř. 1 až 4</t>
  </si>
  <si>
    <t>-1885325280</t>
  </si>
  <si>
    <t>3,328</t>
  </si>
  <si>
    <t>-624596353</t>
  </si>
  <si>
    <t>-857434482</t>
  </si>
  <si>
    <t>-826214366</t>
  </si>
  <si>
    <t>3,328*1,9</t>
  </si>
  <si>
    <t>1622328830</t>
  </si>
  <si>
    <t>Ošetření vysazených dřevin - zakrytí sítí</t>
  </si>
  <si>
    <t>-1012582258</t>
  </si>
  <si>
    <t>495953623</t>
  </si>
  <si>
    <t>-2118149808</t>
  </si>
  <si>
    <t>-2093156532</t>
  </si>
  <si>
    <t>46,5"sklep</t>
  </si>
  <si>
    <t>-152813576</t>
  </si>
  <si>
    <t>10,72*(46,5*2+1,8+1,8+4,2+1,2+0,25)</t>
  </si>
  <si>
    <t>6*7,15*2</t>
  </si>
  <si>
    <t>-97,138"sokl</t>
  </si>
  <si>
    <t>-(1,5*0,75*2+1,5*1,4*2+2,1*2,1*3+0,9*1,2*36+2,1*1,5*44+2,8*1,4*4)</t>
  </si>
  <si>
    <t>1829425000</t>
  </si>
  <si>
    <t>46,5</t>
  </si>
  <si>
    <t>Oprava vápenocementové štukové vnitřní omítky po demontáži a osazení oken, dveří</t>
  </si>
  <si>
    <t>-967548024</t>
  </si>
  <si>
    <t>0,45*(1,5*2+1,5*2+2,1*3+0,9*36+2,1*44+2,8*4)</t>
  </si>
  <si>
    <t>0,45*2*(0,75*2+1,4*2+2,1*3+1,2*36+1,5*44+1,4*4)</t>
  </si>
  <si>
    <t xml:space="preserve">Vyspravení základů před zateplením, zarovnání </t>
  </si>
  <si>
    <t>-631202753</t>
  </si>
  <si>
    <t>105,99</t>
  </si>
  <si>
    <t>1122147295</t>
  </si>
  <si>
    <t>Vlákno minerální a výrobky z něj (desky, skruže, pásy, rohože, vložkové pytle apod.) desky z orientovaných vláken - izolace stěn deska , s podélnou orientací vláken pro zateplovací systémy 500 x 1000 mm, la = 0,039 W/mK tl. 100 mm</t>
  </si>
  <si>
    <t>-271356097</t>
  </si>
  <si>
    <t>3,4"sklep</t>
  </si>
  <si>
    <t>234988773</t>
  </si>
  <si>
    <t>-1773214908</t>
  </si>
  <si>
    <t>-1412076472</t>
  </si>
  <si>
    <t>-1974191797</t>
  </si>
  <si>
    <t>113,5</t>
  </si>
  <si>
    <t>1988007157</t>
  </si>
  <si>
    <t>46,5*2+1,8*2+4,2+1,2+0,25</t>
  </si>
  <si>
    <t>-93994356</t>
  </si>
  <si>
    <t>102,25*3</t>
  </si>
  <si>
    <t>1490021598</t>
  </si>
  <si>
    <t>-395924283</t>
  </si>
  <si>
    <t>2112356464</t>
  </si>
  <si>
    <t>148,3*2+250,8*2+53,6+219,54</t>
  </si>
  <si>
    <t>-1264942640</t>
  </si>
  <si>
    <t>1,5*2+1,5*2+2,1*3+0,9*36+2,1*44+2,8*4"okna</t>
  </si>
  <si>
    <t>46,5*2+6*2+40,86*2+12,51*2+4,2+1,8*2"římsy</t>
  </si>
  <si>
    <t>367,84*1,05 'Přepočtené koeficientem množství</t>
  </si>
  <si>
    <t>1507841427</t>
  </si>
  <si>
    <t>148,3</t>
  </si>
  <si>
    <t>148,3*1,05 'Přepočtené koeficientem množství</t>
  </si>
  <si>
    <t>-2014767927</t>
  </si>
  <si>
    <t>2*(0,75*2+1,4*2+2,1*3+1,2*36+1,5*44+1,4*4)</t>
  </si>
  <si>
    <t>250,8*1,05 'Přepočtené koeficientem množství</t>
  </si>
  <si>
    <t>-729130040</t>
  </si>
  <si>
    <t>250,8</t>
  </si>
  <si>
    <t>421364225</t>
  </si>
  <si>
    <t>10,72*5</t>
  </si>
  <si>
    <t>-1062407642</t>
  </si>
  <si>
    <t>32,14+8,04"ZA3</t>
  </si>
  <si>
    <t>Desky z lehčených plastů desky z extrudovaného polystyrenu lambda 0,034 - 0,038 [W / m K] 1250 x 600 mm</t>
  </si>
  <si>
    <t>837749343</t>
  </si>
  <si>
    <t>40,18*0,03</t>
  </si>
  <si>
    <t>1,205*1,02 'Přepočtené koeficientem množství</t>
  </si>
  <si>
    <t>-1713558069</t>
  </si>
  <si>
    <t>848,09+140,78</t>
  </si>
  <si>
    <t>824964243</t>
  </si>
  <si>
    <t>31,01+10,2+321,81+300,08+24,07+68,57+6,12+86,23</t>
  </si>
  <si>
    <t>-250502979</t>
  </si>
  <si>
    <t>(0,47+0,81+0,54+1,26+11,9+5,24+1,7+12,87)*0,03"sokl nátěr</t>
  </si>
  <si>
    <t>(7,69+1,62+40,85+5,68+40,82+1,51+1,82+1,8+4,2)*0,03"sokl pod úrovní</t>
  </si>
  <si>
    <t>-1648005621</t>
  </si>
  <si>
    <t>Vlákno minerální a výrobky z něj (desky, skruže, pásy, rohože, vložkové pytle apod.) desky z orientovaných vláken  izolace stěn deska s kolmou orientací vláken pro zateplovací systémy 333 x 1000 mm tl.100 mm</t>
  </si>
  <si>
    <t>-1321495289</t>
  </si>
  <si>
    <t>-432627271</t>
  </si>
  <si>
    <t>10,2+8,34</t>
  </si>
  <si>
    <t>1515438634</t>
  </si>
  <si>
    <t>18,54*1,02 'Přepočtené koeficientem množství</t>
  </si>
  <si>
    <t>2132267994</t>
  </si>
  <si>
    <t>34,79"sokl</t>
  </si>
  <si>
    <t>-1185215534</t>
  </si>
  <si>
    <t>969,08-97,138</t>
  </si>
  <si>
    <t>-1875672542</t>
  </si>
  <si>
    <t>848,09+40,18+3,4+18,54+29,42</t>
  </si>
  <si>
    <t>-624985973</t>
  </si>
  <si>
    <t>34,78"na XPS</t>
  </si>
  <si>
    <t>111871733</t>
  </si>
  <si>
    <t>1,5*0,75*2+1,5*1,4*2+2,1*2,1*3+0,9*1,2*36+2,1*1,5*44+2,8*1,4*4</t>
  </si>
  <si>
    <t>905187674</t>
  </si>
  <si>
    <t>0,45*(1,5*2*2+2,1*3+0,9*36+2,1*44+2,8*4)"parapety</t>
  </si>
  <si>
    <t>-432209790</t>
  </si>
  <si>
    <t>(41+46,5+1,8+1,2)*0,5</t>
  </si>
  <si>
    <t>532017623</t>
  </si>
  <si>
    <t>6+4,2</t>
  </si>
  <si>
    <t>-1615859787</t>
  </si>
  <si>
    <t>10,72*(40,5*2+1,8*2+4,2+0,4+1*5)+5*(9+7,4)</t>
  </si>
  <si>
    <t>55492936</t>
  </si>
  <si>
    <t>1091,824*60</t>
  </si>
  <si>
    <t>-1880209694</t>
  </si>
  <si>
    <t>-35121297</t>
  </si>
  <si>
    <t>9445111R1</t>
  </si>
  <si>
    <t>Montáž + demontáž ochranné sítě z textilie z umělých vláken stromy, keře</t>
  </si>
  <si>
    <t>644114062</t>
  </si>
  <si>
    <t>-1435702978</t>
  </si>
  <si>
    <t>260251442</t>
  </si>
  <si>
    <t>-226259840</t>
  </si>
  <si>
    <t>11,25*39,6+1,2*2,85+6,45*6"půda</t>
  </si>
  <si>
    <t>-724641524</t>
  </si>
  <si>
    <t>0,5*(4,2+5,5)*0,1"okap. chodník</t>
  </si>
  <si>
    <t>1783406293</t>
  </si>
  <si>
    <t>50,1"okap. chodník</t>
  </si>
  <si>
    <t>-1202089488</t>
  </si>
  <si>
    <t>1,5*0,75*2+1,5*1,4*2+0,9*1,2*36</t>
  </si>
  <si>
    <t>-1296215593</t>
  </si>
  <si>
    <t>2,1*1,5*44+2,8*1,4*4</t>
  </si>
  <si>
    <t>-1699726706</t>
  </si>
  <si>
    <t>-365495770</t>
  </si>
  <si>
    <t>31,16"sokl</t>
  </si>
  <si>
    <t>-681106543</t>
  </si>
  <si>
    <t>32,737+1,46</t>
  </si>
  <si>
    <t>1864736744</t>
  </si>
  <si>
    <t>-1832449504</t>
  </si>
  <si>
    <t>34,944*4</t>
  </si>
  <si>
    <t>-474400032</t>
  </si>
  <si>
    <t>-1909320171</t>
  </si>
  <si>
    <t>-764077821</t>
  </si>
  <si>
    <t>-545981082</t>
  </si>
  <si>
    <t>448,92*4"půda</t>
  </si>
  <si>
    <t>Vlákno minerální a výrobky z něj (desky, skruže, pásy, rohože, vložkové pytle apod.) z minerální plsti  - izolace plovoucích podlah deska , pro tlakově namáhané izolace, jako podkladní vrstva  a spádové desky, 500 x 1000 mm, la = 0,039 W/mK tl.100 mm</t>
  </si>
  <si>
    <t>-1684806130</t>
  </si>
  <si>
    <t>1795,68*1,02 'Přepočtené koeficientem množství</t>
  </si>
  <si>
    <t>571346499</t>
  </si>
  <si>
    <t>-2070864233</t>
  </si>
  <si>
    <t>436790165</t>
  </si>
  <si>
    <t>448,92+36,68</t>
  </si>
  <si>
    <t>Fólie z plastů ostatních a speciálně upravené podstřešní a parotěsné folie parotěsná a větrotěsná zábrana rozměr - role 1,5 x 50 m    110 g/m2</t>
  </si>
  <si>
    <t>846053296</t>
  </si>
  <si>
    <t>485,6*1,1 'Přepočtené koeficientem množství</t>
  </si>
  <si>
    <t>-897704964</t>
  </si>
  <si>
    <t>-827076260</t>
  </si>
  <si>
    <t>1275397355</t>
  </si>
  <si>
    <t>-627334151</t>
  </si>
  <si>
    <t>-598449767</t>
  </si>
  <si>
    <t>762969388</t>
  </si>
  <si>
    <t>-1913919751</t>
  </si>
  <si>
    <t>512983992</t>
  </si>
  <si>
    <t>-812456155</t>
  </si>
  <si>
    <t>448,92*1,08 'Přepočtené koeficientem množství</t>
  </si>
  <si>
    <t>-652698548</t>
  </si>
  <si>
    <t>-485449091</t>
  </si>
  <si>
    <t>448,92*2*0,4*0,021*1,08</t>
  </si>
  <si>
    <t>-471641901</t>
  </si>
  <si>
    <t>448,92*2</t>
  </si>
  <si>
    <t>1203301688</t>
  </si>
  <si>
    <t>1931604793</t>
  </si>
  <si>
    <t>1608417279</t>
  </si>
  <si>
    <t>46,5*2+1,8+1,8+4,2+1,2+0,25</t>
  </si>
  <si>
    <t>-209489458</t>
  </si>
  <si>
    <t>583664458</t>
  </si>
  <si>
    <t>10,72*4+9,3*2</t>
  </si>
  <si>
    <t>-1806674180</t>
  </si>
  <si>
    <t>830589887</t>
  </si>
  <si>
    <t>1268072977</t>
  </si>
  <si>
    <t>0,7+2,1*47+0,9*36+1,5*4+2,8*4</t>
  </si>
  <si>
    <t>1425117075</t>
  </si>
  <si>
    <t>121+107</t>
  </si>
  <si>
    <t>1757998286</t>
  </si>
  <si>
    <t>338240689</t>
  </si>
  <si>
    <t>2*6+41,4*2+14,25*2</t>
  </si>
  <si>
    <t>182411455</t>
  </si>
  <si>
    <t>667404909</t>
  </si>
  <si>
    <t>-1458201252</t>
  </si>
  <si>
    <t>-2138923200</t>
  </si>
  <si>
    <t>2*2+3+44+4</t>
  </si>
  <si>
    <t>-990246009</t>
  </si>
  <si>
    <t>236464393</t>
  </si>
  <si>
    <t>1006329442</t>
  </si>
  <si>
    <t>2+2</t>
  </si>
  <si>
    <t>-656808948</t>
  </si>
  <si>
    <t>3+44+4</t>
  </si>
  <si>
    <t>Výlisky z hmoty dřevovláknité a dřevotřískové parapety vnitřní dřevotřískové (hnědá, bílá) rozměr: šířka x 1 m délky 340 mm</t>
  </si>
  <si>
    <t>1061536373</t>
  </si>
  <si>
    <t>1,5*2*2+2,1*3+0,9*36+2,1*44+2,8*4</t>
  </si>
  <si>
    <t>-1190456283</t>
  </si>
  <si>
    <t>7671332R1</t>
  </si>
  <si>
    <t>Stávající ocelová mříž demontáž, nový nátěr, pletivo a zeptná montáž, pol. ZM02, 2300/2300 mm</t>
  </si>
  <si>
    <t>-607033797</t>
  </si>
  <si>
    <t>7671332R2</t>
  </si>
  <si>
    <t>Demontáž stáv. ocel. mříže, dodávka + montáž mříže nové, kotevní prvky, výplň pletivo, pol. ZM03, 1700/950 mm</t>
  </si>
  <si>
    <t>-1624086267</t>
  </si>
  <si>
    <t>7671332R3</t>
  </si>
  <si>
    <t>Úprava fasády - vlety pro rorýse</t>
  </si>
  <si>
    <t>1127114349</t>
  </si>
  <si>
    <t>Demontáž stávajícího výlezu do půdního prostoru, výměna za nový zatepllený, pol. ZM06, 500 x 500 mm</t>
  </si>
  <si>
    <t>2129692982</t>
  </si>
  <si>
    <t>-940681973</t>
  </si>
  <si>
    <t>1241994111</t>
  </si>
  <si>
    <t>-1387235921</t>
  </si>
  <si>
    <t>102"mříže, trubky</t>
  </si>
  <si>
    <t>-1897344459</t>
  </si>
  <si>
    <t>712263547</t>
  </si>
  <si>
    <t>3,4*0,0445*3,4</t>
  </si>
  <si>
    <t>-1554983401</t>
  </si>
  <si>
    <t>-137963112</t>
  </si>
  <si>
    <t>448,92*2+0,3*2+448,92*2*0,021</t>
  </si>
  <si>
    <t>356741053</t>
  </si>
  <si>
    <t>212,08</t>
  </si>
  <si>
    <t>1138198102</t>
  </si>
  <si>
    <t>212,08*1,05 'Přepočtené koeficientem množství</t>
  </si>
  <si>
    <t>-1176131801</t>
  </si>
  <si>
    <t>46,5"podhled sklepy</t>
  </si>
  <si>
    <t>1715b2 - Přípomoce vytápění</t>
  </si>
  <si>
    <t xml:space="preserve">    3 - Svislé a kompletní konstrukce</t>
  </si>
  <si>
    <t xml:space="preserve">    711 - Izolace proti vodě, vlhkosti a plynům</t>
  </si>
  <si>
    <t xml:space="preserve">    776 - Podlahy povlakové</t>
  </si>
  <si>
    <t>213311131</t>
  </si>
  <si>
    <t>Polštáře zhutněné pod základy z kameniva drobného drceného, frakce 0 - 4 mm</t>
  </si>
  <si>
    <t>770656926</t>
  </si>
  <si>
    <t>0,5*0,5/2*(35,85+3,85+17,8+13,45+1,3)"obsyp</t>
  </si>
  <si>
    <t>Vrtání jádrové D do 56 mm</t>
  </si>
  <si>
    <t>-1226623935</t>
  </si>
  <si>
    <t>49*0,2+0,7*2+1,1*2+0,9*2"stropy, základy</t>
  </si>
  <si>
    <t>273313511</t>
  </si>
  <si>
    <t>Základy z betonu prostého desky z betonu kamenem neprokládaného tř. C 12/15</t>
  </si>
  <si>
    <t>725701774</t>
  </si>
  <si>
    <t>0,8*0,1*(36,5+4,15+17,9+14,1+1,43)"podkladní deska pod energo kanál</t>
  </si>
  <si>
    <t>273321311</t>
  </si>
  <si>
    <t>Základy z betonu železového (bez výztuže) desky z betonu bez zvýšených nároků na prostředí tř. C 16/20</t>
  </si>
  <si>
    <t>CS ÚRS 2016 01</t>
  </si>
  <si>
    <t>275157477</t>
  </si>
  <si>
    <t>(35,85+3,85+17,8+13,45+1,3)*0,45*0,15"oprava podlahy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</si>
  <si>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</si>
  <si>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</si>
  <si>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1447765466</t>
  </si>
  <si>
    <t>0,15*(35,85+4,35+17,8+13,45+1,7)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</si>
  <si>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</si>
  <si>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</si>
  <si>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-1352463314</t>
  </si>
  <si>
    <t>273362021</t>
  </si>
  <si>
    <t>Výztuž základů desek ze svařovaných sítí z drátů typu KARI</t>
  </si>
  <si>
    <t>-517007632</t>
  </si>
  <si>
    <t>32,513*4,4/1000*1,08</t>
  </si>
  <si>
    <t>Svislé a kompletní konstrukce</t>
  </si>
  <si>
    <t>388129210</t>
  </si>
  <si>
    <t>Montáž dílců prefabrikovaných kanálů ze železobetonu pro rozvody se zalitím spár šířky do 30 mm tvaru U, hmotnosti do 1 t</t>
  </si>
  <si>
    <t>1698446210</t>
  </si>
  <si>
    <t>30+4+15+11+2</t>
  </si>
  <si>
    <t>593854570</t>
  </si>
  <si>
    <t>energokanál tvaru U 119 x 65 x 55 cm</t>
  </si>
  <si>
    <t>1676397794</t>
  </si>
  <si>
    <t>593852070</t>
  </si>
  <si>
    <t>deska zákrytová energokanálu 119 x 65 x 10 cm</t>
  </si>
  <si>
    <t>-382176207</t>
  </si>
  <si>
    <t>279491776</t>
  </si>
  <si>
    <t>2125041797</t>
  </si>
  <si>
    <t>153,2*0,1+103,45*0,15</t>
  </si>
  <si>
    <t>293001141</t>
  </si>
  <si>
    <t>631311125</t>
  </si>
  <si>
    <t>Mazanina z betonu prostého bez zvýšených nároků na prostředí tl. přes 80 do 120 mm tř. C 20/25</t>
  </si>
  <si>
    <t>29329381</t>
  </si>
  <si>
    <t>1,15*(36,5+3,85+17,8+14,1+1,2)*0,1-0,5*0,45*8*0,1</t>
  </si>
  <si>
    <t>631319012</t>
  </si>
  <si>
    <t>Příplatek k cenám mazanin za úpravu povrchu mazaniny přehlazením, mazanina tl. přes 80 do 120 mm</t>
  </si>
  <si>
    <t>440463950</t>
  </si>
  <si>
    <t>632451421</t>
  </si>
  <si>
    <t>Doplnění cementového potěru na mazaninách a betonových podkladech (s dodáním hmot), hlazeného dřevěným nebo ocelovým hladítkem, plochy jednotlivě do 1 m2 a tl. přes 10 do 20 mm</t>
  </si>
  <si>
    <t>-857923897</t>
  </si>
  <si>
    <t>919735126</t>
  </si>
  <si>
    <t>Řezání stávajícího betonového krytu nebo podkladu hloubky přes 250 do 300 mm</t>
  </si>
  <si>
    <t>-1549685151</t>
  </si>
  <si>
    <t>36,5*2+1,15+4,25*2+1,15+17,9*2+1,15*2+14,2*2+2,23*2+1,15*2</t>
  </si>
  <si>
    <t>953941210</t>
  </si>
  <si>
    <t>Osazení drobných kovových výrobků bez jejich dodání s vysekáním kapes pro upevňovací prvky se zazděním, zabetonováním nebo zalitím kovových poklopů s rámy, plochy do 1 m2</t>
  </si>
  <si>
    <t>1880436310</t>
  </si>
  <si>
    <t>2861417R1</t>
  </si>
  <si>
    <t>poklop 500/500 vč. rámu</t>
  </si>
  <si>
    <t>-423624850</t>
  </si>
  <si>
    <t>965043441</t>
  </si>
  <si>
    <t>Bourání mazanin betonových s potěrem nebo teracem tl. do 150 mm, plochy přes 4 m2</t>
  </si>
  <si>
    <t>3395660</t>
  </si>
  <si>
    <t>(36,5*1,15+3,75*1,15+17,9*1,15+14,1*1,15+1,2*1,15)*0,25</t>
  </si>
  <si>
    <t>965049112</t>
  </si>
  <si>
    <t>Bourání mazanin Příplatek k cenám za bourání mazanin betonových se svařovanou sítí, tl. přes 100 mm</t>
  </si>
  <si>
    <t>-1137953354</t>
  </si>
  <si>
    <t>965082941</t>
  </si>
  <si>
    <t>Odstranění násypu pod podlahami nebo ochranného násypu na střechách tl. přes 200 mm jakékoliv plochy</t>
  </si>
  <si>
    <t>-1109920014</t>
  </si>
  <si>
    <t>(0,8+1,15)*0,6/2*(36,5+3,75+17,9+14,1+1,08)</t>
  </si>
  <si>
    <t>-1889569912</t>
  </si>
  <si>
    <t>8+8</t>
  </si>
  <si>
    <t>-1993762604</t>
  </si>
  <si>
    <t>-1750268910</t>
  </si>
  <si>
    <t>1,4*2+1,1*10+0,3*11+3+0,3+1,4+0,6*11+1+1,2*3+0,3*16+4,7*2+3,6*4*2+1,5*2+2+0,3*11*2+0,3+3,2*2+0,3*4</t>
  </si>
  <si>
    <t>3,6*2+2,2*4*2+3*2+3,6*2+0,3*32+1+2+3,1*2+0,3*3</t>
  </si>
  <si>
    <t>1653648684</t>
  </si>
  <si>
    <t>2,8*29+0,25*89</t>
  </si>
  <si>
    <t>-1739503210</t>
  </si>
  <si>
    <t>114,423</t>
  </si>
  <si>
    <t>605365439</t>
  </si>
  <si>
    <t>-403346407</t>
  </si>
  <si>
    <t>114,423*4</t>
  </si>
  <si>
    <t>-507843137</t>
  </si>
  <si>
    <t>1219231142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</si>
  <si>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</si>
  <si>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</si>
  <si>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</si>
  <si>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</si>
  <si>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102370560</t>
  </si>
  <si>
    <t>0,8*(36,5+4,2+17,8+14,1+1,55)</t>
  </si>
  <si>
    <t>1,15*(36,5+3,85+17,8+14,1+1,2)</t>
  </si>
  <si>
    <t>111631500</t>
  </si>
  <si>
    <t>lak asfaltový penetrační (MJ t) bal 9 kg</t>
  </si>
  <si>
    <t>1118360402</t>
  </si>
  <si>
    <t>143,788*0,0003 'Přepočtené koeficientem množství</t>
  </si>
  <si>
    <t>711112001</t>
  </si>
  <si>
    <t>Provedení izolace proti zemní vlhkosti natěradly a tmely za studena na ploše svislé S nátěrem penetračním</t>
  </si>
  <si>
    <t>1349129423</t>
  </si>
  <si>
    <t>0,55*(36,5+0,65+35,85+4,35+5+0,65+0,65*4+17,8*2+14,1+13,45+2,35+1,7)</t>
  </si>
  <si>
    <t>1791124583</t>
  </si>
  <si>
    <t>84,04*0,00035 'Přepočtené koeficientem množství</t>
  </si>
  <si>
    <t>711141559</t>
  </si>
  <si>
    <t>Provedení izolace proti zemní vlhkosti pásy přitavením NAIP na ploše vodorovné V</t>
  </si>
  <si>
    <t>1413084867</t>
  </si>
  <si>
    <t>143,788*2</t>
  </si>
  <si>
    <t>62852674R</t>
  </si>
  <si>
    <t>pásy s modifikovaným asfaltem vložka skleněná rohož</t>
  </si>
  <si>
    <t>-1493985397</t>
  </si>
  <si>
    <t>711142559</t>
  </si>
  <si>
    <t>Provedení izolace proti zemní vlhkosti pásy přitavením NAIP na ploše svislé S</t>
  </si>
  <si>
    <t>2090223278</t>
  </si>
  <si>
    <t>84,04*2</t>
  </si>
  <si>
    <t>-203530140</t>
  </si>
  <si>
    <t>998711203</t>
  </si>
  <si>
    <t>Přesun hmot pro izolace proti vodě, vlhkosti a plynům stanovený procentní sazbou (%) z ceny vodorovná dopravní vzdálenost do 50 m v objektech výšky přes 12 do 60 m</t>
  </si>
  <si>
    <t>653505591</t>
  </si>
  <si>
    <t>Protipožární trubní ucpávky předizolované kovové potrubí prostup stropem tloušťky 150 mm požární odolnost EI 60-120 D 18</t>
  </si>
  <si>
    <t>-1166132909</t>
  </si>
  <si>
    <t>767995114</t>
  </si>
  <si>
    <t>Montáž ostatních atypických zámečnických konstrukcí hmotnosti přes 20 do 50 kg</t>
  </si>
  <si>
    <t>-650981300</t>
  </si>
  <si>
    <t>33,1*(1,5*2+1,4*2+1,1*2)"ocel. trubky kanálky 219,1/6,3</t>
  </si>
  <si>
    <t>140111060</t>
  </si>
  <si>
    <t>trubka ocelová bezešvá hladká jakost 11 353, 219 x 6,3 mm</t>
  </si>
  <si>
    <t>-1858486066</t>
  </si>
  <si>
    <t>2*(1,4+1,3+1,1)</t>
  </si>
  <si>
    <t>111652771</t>
  </si>
  <si>
    <t>776</t>
  </si>
  <si>
    <t>Podlahy povlakové</t>
  </si>
  <si>
    <t>776221111</t>
  </si>
  <si>
    <t>Montáž podlahovin z PVC lepením standardním lepidlem z pásů standardních</t>
  </si>
  <si>
    <t>-585392482</t>
  </si>
  <si>
    <t>284122850</t>
  </si>
  <si>
    <t>krytina podlahová heterogenní tl. 2 mm</t>
  </si>
  <si>
    <t>2132894621</t>
  </si>
  <si>
    <t>84,468*1,1 'Přepočtené koeficientem množství</t>
  </si>
  <si>
    <t>998776203</t>
  </si>
  <si>
    <t>Přesun hmot pro podlahy povlakové stanovený procentní sazbou (%) z ceny vodorovná dopravní vzdálenost do 50 m v objektech výšky přes 12 do 24 m</t>
  </si>
  <si>
    <t>856976669</t>
  </si>
  <si>
    <t>1715c - Budova A3</t>
  </si>
  <si>
    <t>1715c - Stavební část</t>
  </si>
  <si>
    <t xml:space="preserve">    741 - Elektromontáže</t>
  </si>
  <si>
    <t xml:space="preserve">    787 - Sgrafita</t>
  </si>
  <si>
    <t>1529905408</t>
  </si>
  <si>
    <t>(4,05+1,03*2)*2*0,5</t>
  </si>
  <si>
    <t>989314383</t>
  </si>
  <si>
    <t>0,16*0,2*(4,05+1,03)*2"okap. chodník</t>
  </si>
  <si>
    <t>1970938876</t>
  </si>
  <si>
    <t>0,325/2</t>
  </si>
  <si>
    <t>858942252</t>
  </si>
  <si>
    <t>-150479648</t>
  </si>
  <si>
    <t>1668818756</t>
  </si>
  <si>
    <t>976895013</t>
  </si>
  <si>
    <t>0,325*1,9</t>
  </si>
  <si>
    <t>337619921</t>
  </si>
  <si>
    <t>0,5*(4,05+1,03*2)*2"okapový chodník</t>
  </si>
  <si>
    <t>-1397075694</t>
  </si>
  <si>
    <t>-362701040</t>
  </si>
  <si>
    <t>(0,9*2+10,2)*13,425+12,45*6,375*2+10,2*10,425+5,1*1,2-4,125*1"fasáda</t>
  </si>
  <si>
    <t>0,1*(10,2+0,9*2+10,2)"římsy</t>
  </si>
  <si>
    <t>-(0,7*0,7*3+1,5*1,4*20+1,5*1,2*6+0,6*1,2*6+1,5*0,75)"okna</t>
  </si>
  <si>
    <t>-(1,75*2,2*3+3,14*0,875*0,875/2*3)"dveře</t>
  </si>
  <si>
    <t xml:space="preserve">Příprava pod zateplení strop suterénu - oprášení, umytí </t>
  </si>
  <si>
    <t>-1010468039</t>
  </si>
  <si>
    <t>Oprava vnitřní vápenocementové štukové omítky po demontáži a osazení oken, dveří</t>
  </si>
  <si>
    <t>-1149822324</t>
  </si>
  <si>
    <t>0,45*(0,7*3+1,5*20+1,5*6+0,6*6+1,5)+0,45*2*(0,7*3+1,4*20+1,2*6+1,2*6+0,75)"okna</t>
  </si>
  <si>
    <t>0,45*2*3,15*3"dveře</t>
  </si>
  <si>
    <t>265847875</t>
  </si>
  <si>
    <t>7,46</t>
  </si>
  <si>
    <t>1898091387</t>
  </si>
  <si>
    <t>118,8"sklep</t>
  </si>
  <si>
    <t>Vlákno minerální a výrobky z něj (desky, skruže, pásy, rohože, vložkové pytle apod.) desky z orientovaných vláken  - izolace stěn deska  s podélnou orientací vláken pro zateplovací systémy 500 x 1000 mm, la = 0,039 W/mK tl. 100 mm</t>
  </si>
  <si>
    <t>-2056957051</t>
  </si>
  <si>
    <t>118,8*1,02 'Přepočtené koeficientem množství</t>
  </si>
  <si>
    <t>-284944174</t>
  </si>
  <si>
    <t>110128752</t>
  </si>
  <si>
    <t>1453748242</t>
  </si>
  <si>
    <t>2,84*2+3,48*2</t>
  </si>
  <si>
    <t>-1287830657</t>
  </si>
  <si>
    <t>2*10,2+2*12,45</t>
  </si>
  <si>
    <t>Kontaktní zateplovací systémy příslušenství kontaktních zateplovacích systémů lišty soklové  - zakládací lišty zakládací LO 163 mm  tl.1,0 mm</t>
  </si>
  <si>
    <t>-1655500734</t>
  </si>
  <si>
    <t>45,3</t>
  </si>
  <si>
    <t>-1583988865</t>
  </si>
  <si>
    <t>45,3*3</t>
  </si>
  <si>
    <t>-1276793827</t>
  </si>
  <si>
    <t>1665496888</t>
  </si>
  <si>
    <t>-1699405961</t>
  </si>
  <si>
    <t>54,443+45,25+103,7+48,85+74,06</t>
  </si>
  <si>
    <t>293066490</t>
  </si>
  <si>
    <t>0,7*3+1,5*20+1,5*6+0,6*6+1,5"okna</t>
  </si>
  <si>
    <t>3,14*1,75/2*3"dveře</t>
  </si>
  <si>
    <t>10,56*4+12,81*2+3,1*2"římsy</t>
  </si>
  <si>
    <t>128,503*1,05 'Přepočtené koeficientem množství</t>
  </si>
  <si>
    <t>325910598</t>
  </si>
  <si>
    <t>0,7*3+1,4*20+1,2*6+1,2*6+0,75</t>
  </si>
  <si>
    <t>45,25*1,05 'Přepočtené koeficientem množství</t>
  </si>
  <si>
    <t>-1139808023</t>
  </si>
  <si>
    <t>2*(0,7*3+1,4*20+1,2*6+1,2*6+0,75+2,2*3)</t>
  </si>
  <si>
    <t>103,7*1,05 'Přepočtené koeficientem množství</t>
  </si>
  <si>
    <t>-696236515</t>
  </si>
  <si>
    <t>103,7</t>
  </si>
  <si>
    <t>2135378683</t>
  </si>
  <si>
    <t>13,425*2+11*2</t>
  </si>
  <si>
    <t>-694908526</t>
  </si>
  <si>
    <t>9,87"ZA3</t>
  </si>
  <si>
    <t>Desky z lehčených plastů desky z extrudovaného polystyrenu  lambda 0,034 - 0,038 [W / m K]  1250 x 600 mm</t>
  </si>
  <si>
    <t>-1158605095</t>
  </si>
  <si>
    <t>9,87*0,03</t>
  </si>
  <si>
    <t>0,296*1,02 'Přepočtené koeficientem množství</t>
  </si>
  <si>
    <t>1076923220</t>
  </si>
  <si>
    <t>94,28+66,54+17,3+103,91+101,87"stěny</t>
  </si>
  <si>
    <t>0,3+1,12+1,12+0,3+1,07*2+1,24*2"sokl nátěr</t>
  </si>
  <si>
    <t>3,73+3,73"sokl</t>
  </si>
  <si>
    <t>1,95*6+0,75*3"sgrafita</t>
  </si>
  <si>
    <t>-551019431</t>
  </si>
  <si>
    <t>391,578+13,95</t>
  </si>
  <si>
    <t>405,528*1,02 'Přepočtené koeficientem množství</t>
  </si>
  <si>
    <t>-1469545408</t>
  </si>
  <si>
    <t>7,46*2*0,18</t>
  </si>
  <si>
    <t>650569570</t>
  </si>
  <si>
    <t>-1367330525</t>
  </si>
  <si>
    <t>383,9+13,95+9,87+12,64</t>
  </si>
  <si>
    <t>0,18*(0,7*3+1,5*20+1,5*6+0,6*6+1,5+1,5*3)"podhledy okna, dveře</t>
  </si>
  <si>
    <t>0,18*2*(0,7*3+1,4*20+1,2*6+1,2*6+0,75+2,2*3)"ostění okna, dveře</t>
  </si>
  <si>
    <t>1497861345</t>
  </si>
  <si>
    <t>7,46"sokl</t>
  </si>
  <si>
    <t>358027173</t>
  </si>
  <si>
    <t>71,265+15,156"okna, dveře</t>
  </si>
  <si>
    <t>1127740785</t>
  </si>
  <si>
    <t>0,45*(0,7*3+1,5*20+1,5*6+0,6*6+1,5)"parapety</t>
  </si>
  <si>
    <t>1315838585</t>
  </si>
  <si>
    <t>-1367260172</t>
  </si>
  <si>
    <t>10,2*13,425*2+12,45*5,6*2</t>
  </si>
  <si>
    <t>1042069696</t>
  </si>
  <si>
    <t>413,31*60</t>
  </si>
  <si>
    <t>-1305794266</t>
  </si>
  <si>
    <t>-2122729558</t>
  </si>
  <si>
    <t>2076222557</t>
  </si>
  <si>
    <t>1931010514</t>
  </si>
  <si>
    <t>-1191917054</t>
  </si>
  <si>
    <t>46,5+68,9+11,3+11,9+13,4+13,3</t>
  </si>
  <si>
    <t>-1629248189</t>
  </si>
  <si>
    <t>402212243</t>
  </si>
  <si>
    <t>-2021192114</t>
  </si>
  <si>
    <t>0,7*0,7*3+0,6*1,2*6</t>
  </si>
  <si>
    <t>-695024112</t>
  </si>
  <si>
    <t>1,5*1,4*20+1,5*1,2*6+1,5*0,75</t>
  </si>
  <si>
    <t>-1127688800</t>
  </si>
  <si>
    <t>15,156</t>
  </si>
  <si>
    <t>19861222</t>
  </si>
  <si>
    <t>7,049</t>
  </si>
  <si>
    <t>1687155962</t>
  </si>
  <si>
    <t>277772910</t>
  </si>
  <si>
    <t>7,049*4</t>
  </si>
  <si>
    <t>1561240110</t>
  </si>
  <si>
    <t>498301471</t>
  </si>
  <si>
    <t>-1915129889</t>
  </si>
  <si>
    <t>106,74*4"půda</t>
  </si>
  <si>
    <t>Vlákno minerální a výrobky z něj (desky, skruže, pásy, rohože, vložkové pytle apod.) z minerální plsti  - izolace plovoucích podlah deska  pro tlakově namáhané izolace, jako podkladní vrstva a spádové desky, 500 x 1000 mm, la = 0,039 W/mK tl.100 mm</t>
  </si>
  <si>
    <t>-416221961</t>
  </si>
  <si>
    <t>426,96*1,02 'Přepočtené koeficientem množství</t>
  </si>
  <si>
    <t>-105953171</t>
  </si>
  <si>
    <t>896402030</t>
  </si>
  <si>
    <t>1717763561</t>
  </si>
  <si>
    <t>-858729426</t>
  </si>
  <si>
    <t>106,7*1,1 'Přepočtené koeficientem množství</t>
  </si>
  <si>
    <t>-411637525</t>
  </si>
  <si>
    <t>-1355365095</t>
  </si>
  <si>
    <t>1544549587</t>
  </si>
  <si>
    <t>-1989373142</t>
  </si>
  <si>
    <t>463489682</t>
  </si>
  <si>
    <t>Elektromontáže</t>
  </si>
  <si>
    <t>29449994</t>
  </si>
  <si>
    <t>Úprava osvětlení 1. PP (demontáže + zpětné osazení světel)</t>
  </si>
  <si>
    <t>1475664138</t>
  </si>
  <si>
    <t>-1280892859</t>
  </si>
  <si>
    <t>1153693596</t>
  </si>
  <si>
    <t>106,74</t>
  </si>
  <si>
    <t>106,74*1,08 'Přepočtené koeficientem množství</t>
  </si>
  <si>
    <t>919556791</t>
  </si>
  <si>
    <t>-173444396</t>
  </si>
  <si>
    <t>106,74*2*0,4*0,021*1,08</t>
  </si>
  <si>
    <t>1324412075</t>
  </si>
  <si>
    <t>106,74*2</t>
  </si>
  <si>
    <t>121893201</t>
  </si>
  <si>
    <t>-474268571</t>
  </si>
  <si>
    <t>10,2*2+0,9*2</t>
  </si>
  <si>
    <t>200254299</t>
  </si>
  <si>
    <t>13*4</t>
  </si>
  <si>
    <t>712112874</t>
  </si>
  <si>
    <t>13,425*4</t>
  </si>
  <si>
    <t>-116722431</t>
  </si>
  <si>
    <t>-1858640788</t>
  </si>
  <si>
    <t>0,7*3+1,5*27+0,6*6</t>
  </si>
  <si>
    <t>7642166R2</t>
  </si>
  <si>
    <t>Oplechování parapetů z pozinkovaného plechu s povrchovou úpravou rovných celoplošně lepené, bez rohů rš 370 mm</t>
  </si>
  <si>
    <t>165232823</t>
  </si>
  <si>
    <t>7642166R4</t>
  </si>
  <si>
    <t>Oplechování parapetů z pozinkovaného plechu s povrchovou úpravou rovných mechanicky kotvené, bez rohů rš 320 mm</t>
  </si>
  <si>
    <t>1138705515</t>
  </si>
  <si>
    <t>76421842R</t>
  </si>
  <si>
    <t xml:space="preserve">Oplechování říms a ozdobných prvků z pozinkovaného plechu s povrch. úpravou rš 250 mm rovných, bez rohů celoplošně lepené </t>
  </si>
  <si>
    <t>2034888016</t>
  </si>
  <si>
    <t>22,2</t>
  </si>
  <si>
    <t>1097842279</t>
  </si>
  <si>
    <t>46,2</t>
  </si>
  <si>
    <t>764513407</t>
  </si>
  <si>
    <t>-2012992819</t>
  </si>
  <si>
    <t>414535396</t>
  </si>
  <si>
    <t>408217593</t>
  </si>
  <si>
    <t>-1426060567</t>
  </si>
  <si>
    <t>1806045222</t>
  </si>
  <si>
    <t>20+6+1</t>
  </si>
  <si>
    <t>-1373781361</t>
  </si>
  <si>
    <t>0,7*0,7*3+1,5*1,4*20+1,5*1,2*6+0,6*1,2*6+1,5*0,75</t>
  </si>
  <si>
    <t>Dodávka + montáž dveře vstupní plast atyp 175/220+95 cm vč. kování</t>
  </si>
  <si>
    <t>-2025807805</t>
  </si>
  <si>
    <t>-979853404</t>
  </si>
  <si>
    <t>1718175231</t>
  </si>
  <si>
    <t>1700845316</t>
  </si>
  <si>
    <t>0,7*3+1,5*20+1,5*6+0,6*6+1,5</t>
  </si>
  <si>
    <t>-35070251</t>
  </si>
  <si>
    <t>Demontáž stávajícího výlezu do půdního prostoru, výměna za nový zateplený, barva hnědá, pol. ZM06</t>
  </si>
  <si>
    <t>1113328864</t>
  </si>
  <si>
    <t>1850357481</t>
  </si>
  <si>
    <t>347603735</t>
  </si>
  <si>
    <t>106,74*2*0,3*2+106,74*0,021*2*2</t>
  </si>
  <si>
    <t>-1794208164</t>
  </si>
  <si>
    <t>71,265+15,156</t>
  </si>
  <si>
    <t>Zeminy jílovinové - hlinky a nátěry malířské nátěry upravené tekuté  pásky a fólie - malířské potřeby páska do 60° C PG 4022-20   40µ    4 x 5 m</t>
  </si>
  <si>
    <t>-1900812533</t>
  </si>
  <si>
    <t>86,421*1,05 'Přepočtené koeficientem množství</t>
  </si>
  <si>
    <t>-2108308769</t>
  </si>
  <si>
    <t>70,02"v.v. pouze nadpraží a ostění</t>
  </si>
  <si>
    <t>118,8"podhled sklep</t>
  </si>
  <si>
    <t>787</t>
  </si>
  <si>
    <t>Sgrafita</t>
  </si>
  <si>
    <t>787112R01</t>
  </si>
  <si>
    <t>Zakrytí a konzervace stáv. díla vč. fixování a zajištění ochrannými přelepy, vytvoření kopií originálů a jejich rozmístění na zateplenou plochu fasády</t>
  </si>
  <si>
    <t>-1070821757</t>
  </si>
  <si>
    <t>1715c2 - Přípomoce vytápění</t>
  </si>
  <si>
    <t>-2092786945</t>
  </si>
  <si>
    <t>25*0,2</t>
  </si>
  <si>
    <t>979829540</t>
  </si>
  <si>
    <t>-816138686</t>
  </si>
  <si>
    <t>0,15*62,35+0,1*64,6</t>
  </si>
  <si>
    <t>503078694</t>
  </si>
  <si>
    <t>1342627529</t>
  </si>
  <si>
    <t>1033388173</t>
  </si>
  <si>
    <t>-555191349</t>
  </si>
  <si>
    <t>2+15,3+0,3*9+19,6+0,3*9+19,6+0,3*9</t>
  </si>
  <si>
    <t>668760114</t>
  </si>
  <si>
    <t>3,55*5+2,8*5+2,8*5+2,4+2,8+2,4+0,3*30</t>
  </si>
  <si>
    <t>1984389574</t>
  </si>
  <si>
    <t>3,867</t>
  </si>
  <si>
    <t>1497000746</t>
  </si>
  <si>
    <t>-1899689961</t>
  </si>
  <si>
    <t>3,867*4</t>
  </si>
  <si>
    <t>-316070130</t>
  </si>
  <si>
    <t>-1632015344</t>
  </si>
  <si>
    <t>-1864147515</t>
  </si>
  <si>
    <t>-2404655</t>
  </si>
  <si>
    <t>1715d - Budova B</t>
  </si>
  <si>
    <t>1715d - Stavební část</t>
  </si>
  <si>
    <t xml:space="preserve">    4 - Vodorovné konstrukce</t>
  </si>
  <si>
    <t xml:space="preserve">    8 - Trubní vedení</t>
  </si>
  <si>
    <t xml:space="preserve">    712 - Povlakové krytiny</t>
  </si>
  <si>
    <t xml:space="preserve">    751 - Vzduchotechnika</t>
  </si>
  <si>
    <t xml:space="preserve">    763 - Konstrukce suché výstavby</t>
  </si>
  <si>
    <t>-1569440955</t>
  </si>
  <si>
    <t>(46,95*2+15,9+1+1,5*4)*0,5</t>
  </si>
  <si>
    <t>491213950</t>
  </si>
  <si>
    <t>(5,8*2+1,35*2+3*2+3,5*2+9,7+1,5)*0,5</t>
  </si>
  <si>
    <t>-1407217002</t>
  </si>
  <si>
    <t>116,8*0,16*0,2"okap. chodník</t>
  </si>
  <si>
    <t>41*0,5*1,4"vodovod</t>
  </si>
  <si>
    <t>-404086174</t>
  </si>
  <si>
    <t>32,438/2</t>
  </si>
  <si>
    <t>453050307</t>
  </si>
  <si>
    <t>32,438-24,45</t>
  </si>
  <si>
    <t>-1381141285</t>
  </si>
  <si>
    <t>-1004318853</t>
  </si>
  <si>
    <t>-266867800</t>
  </si>
  <si>
    <t>7,988*1,9</t>
  </si>
  <si>
    <t>174101101</t>
  </si>
  <si>
    <t>Zásyp sypaninou z jakékoliv horniny s uložením výkopku ve vrstvách se zhutněním jam, šachet, rýh nebo kolem objektů v těchto vykopávkách</t>
  </si>
  <si>
    <t>-1724232287</t>
  </si>
  <si>
    <t>41*0,5*1,4-10,250+6"zásypy vodovod, vyrovnávací násyp u balkon. dveří</t>
  </si>
  <si>
    <t>181411131</t>
  </si>
  <si>
    <t>Založení parkového trávníku výsevem plochy do 1000 m2 v rovině a ve svahu do 1:5</t>
  </si>
  <si>
    <t>908069164</t>
  </si>
  <si>
    <t>8,5</t>
  </si>
  <si>
    <t>005724100</t>
  </si>
  <si>
    <t>osivo směs travní parková</t>
  </si>
  <si>
    <t>-456648686</t>
  </si>
  <si>
    <t>8,5*0,025 'Přepočtené koeficientem množství</t>
  </si>
  <si>
    <t>185804312</t>
  </si>
  <si>
    <t>Zalití rostlin vodou plocha přes 20 m2</t>
  </si>
  <si>
    <t>2106097241</t>
  </si>
  <si>
    <t>8,5*0,15</t>
  </si>
  <si>
    <t>185851121</t>
  </si>
  <si>
    <t>Dovoz vody pro zálivku rostlin za vzdálenost do 1000 m pro rostliny a trávník</t>
  </si>
  <si>
    <t>-661469427</t>
  </si>
  <si>
    <t>3142737R1</t>
  </si>
  <si>
    <t>Montáž třísložkového lehčeného komínového systému jednoprůduchového z lehkého betonu z vnitřních nerezových vložek s nehořlavou izolační rohoží bez větrací šachty, rozměr tvárnic 30x30 cm</t>
  </si>
  <si>
    <t>351038683</t>
  </si>
  <si>
    <t>Vodorovné konstrukce</t>
  </si>
  <si>
    <t>451573111</t>
  </si>
  <si>
    <t>Lože pod potrubí, stoky a drobné objekty v otevřeném výkopu z písku a štěrkopísku do 63 mm</t>
  </si>
  <si>
    <t>-483479368</t>
  </si>
  <si>
    <t>41*0,5*0,5</t>
  </si>
  <si>
    <t>561121113</t>
  </si>
  <si>
    <t>Zřízení podkladu nebo ochranné vrstvy vozovky z mechanicky zpevněné zeminy MZ bez přidání pojiva nebo vylepšovacího materiálu, s rozprostřením, vlhčením, promísením a zhutněním, tloušťka po zhutnění 250 mm</t>
  </si>
  <si>
    <t>-782457895</t>
  </si>
  <si>
    <t>7,5"zámková dlažba</t>
  </si>
  <si>
    <t>-1660345393</t>
  </si>
  <si>
    <t>56,9"okapový chodník</t>
  </si>
  <si>
    <t>56475111R</t>
  </si>
  <si>
    <t>Podklad nebo kryt z kameniva hrubého drceného vel. 8-16 mm s rozprostřením a zhutněním, po zhutnění tl. 150 mm</t>
  </si>
  <si>
    <t>-888622316</t>
  </si>
  <si>
    <t>7,5</t>
  </si>
  <si>
    <t>1946008484</t>
  </si>
  <si>
    <t>596211121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</si>
  <si>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B, pro plochy přes 50 do 100 m2</t>
  </si>
  <si>
    <t>-33753308</t>
  </si>
  <si>
    <t>592450580</t>
  </si>
  <si>
    <t>dlaždice betonové dlažba zámková (ČSN EN 1338)  1 m2=36 kusů HBB  24 x 12 x 6 přírodní</t>
  </si>
  <si>
    <t>-757700522</t>
  </si>
  <si>
    <t>7,5*1,03 'Přepočtené koeficientem množství</t>
  </si>
  <si>
    <t>1491506352</t>
  </si>
  <si>
    <t>6,6+34,5+20,5+20,5+40+12,3+13,5+8,5+8,3"ZA8</t>
  </si>
  <si>
    <t>1572068030</t>
  </si>
  <si>
    <t>9,45*4,8+1,5*6,2+(6,2+5)*27,6/2+1,5*5+9,9*4,7</t>
  </si>
  <si>
    <t>9,9*3,7*2+1,5*5,4*2+(5,4+6,7)*27,6/2+1,5*6,7+9,45*4,8+15,9*6,2+15,9*1,7/2</t>
  </si>
  <si>
    <t>0,1*(27,6*2+1,5*2+15,9-9,6-1,5)"římsy</t>
  </si>
  <si>
    <t>4,5*(4*4+5,8*2+1,35*2)</t>
  </si>
  <si>
    <t>-(0,9*0,6*2+0,6*0,6*11+0,70*1,45*27+2,1*2,2*16+1,5*2,9+1,4*2,5+0,9*2,5)</t>
  </si>
  <si>
    <t xml:space="preserve">Příprava pod zateplení strop - oprášení, umytí </t>
  </si>
  <si>
    <t>1756892732</t>
  </si>
  <si>
    <t>6,6+34,5+20,5+20,5+40+12,3+13,5+8,5+8,3"sklep</t>
  </si>
  <si>
    <t>239,24"jídelna</t>
  </si>
  <si>
    <t>Oprava vnitřní vápenocementové omítky po demontáži a osazení oken, dveří, oprava montážního otvoru</t>
  </si>
  <si>
    <t>969705186</t>
  </si>
  <si>
    <t>0,45*(0,9*2+0,6*11+0,7*27+2,1*16+1,5+1,4+0,9)"okna, dveře</t>
  </si>
  <si>
    <t>0,45*2*(0,6+0,9)"MO</t>
  </si>
  <si>
    <t>0,45*2*(0,6*2+0,6*11+1,45*27+2,2*16+2,9+2,5+2,5)</t>
  </si>
  <si>
    <t>-1752358914</t>
  </si>
  <si>
    <t>1,52+1,52+1,5*2+13,24+0,22+9,88+27,99+9,45+9,29+30,96+9,9</t>
  </si>
  <si>
    <t>621211061</t>
  </si>
  <si>
    <t>Montáž kontaktního zateplení z polystyrenových desek nebo z kombinovaných desek na vnější podhledy, tloušťky desek přes 240 mm</t>
  </si>
  <si>
    <t>1010955627</t>
  </si>
  <si>
    <t>26,3+119,67+18,98"ZA 12</t>
  </si>
  <si>
    <t>193141912</t>
  </si>
  <si>
    <t>164,950*0,25</t>
  </si>
  <si>
    <t>621221011</t>
  </si>
  <si>
    <t>Montáž kontaktního zateplení z desek z minerální vlny s podélnou orientací vláken na vnější podhledy, tloušťky desek přes 40 do 80 mm</t>
  </si>
  <si>
    <t>1662276574</t>
  </si>
  <si>
    <t>631515190</t>
  </si>
  <si>
    <t>Vlákno minerální a výrobky z něj (desky, skruže, pásy, rohože, vložkové pytle apod.) desky z orientovaných vláken  izolace stěn deska  s podélnou orientací vláken pro zateplovací systémy 500 x 1000 mm, la = 0,039 W/mK tl. 50 mm</t>
  </si>
  <si>
    <t>1726502981</t>
  </si>
  <si>
    <t>239,24*1,02 'Přepočtené koeficientem množství</t>
  </si>
  <si>
    <t>1961110043</t>
  </si>
  <si>
    <t>Vlákno minerální a výrobky z něj (desky, skruže, pásy, rohože, vložkové pytle apod.) desky z orientovaných vláken - izolace stěn deska, s podélnou orientací vláken pro zateplovací systémy 500 x 1000 mm, la = 0,039 W/mK tl. 100 mm</t>
  </si>
  <si>
    <t>-1870034774</t>
  </si>
  <si>
    <t>164,7*1,02 'Přepočtené koeficientem množství</t>
  </si>
  <si>
    <t>1437972918</t>
  </si>
  <si>
    <t>621531021</t>
  </si>
  <si>
    <t>Omítka tenkovrstvá silikonová vnějších ploch probarvená, včetně penetrace podkladu zrnitá, tloušťky 2,0 mm podhledů</t>
  </si>
  <si>
    <t>-1960311832</t>
  </si>
  <si>
    <t>26,3+119,67+18,98</t>
  </si>
  <si>
    <t>0,16*(0,9*2+0,6*11+0,75*27+2,1*16+1,5+1,4+0,9)"podhledy okna, dveře</t>
  </si>
  <si>
    <t>0,16*2*(0,6*2+0,6*11+1,5*27+2,25*16+2,9+2,5+2,5)"ostění okna, dveře</t>
  </si>
  <si>
    <t>-386364465</t>
  </si>
  <si>
    <t>143,1</t>
  </si>
  <si>
    <t xml:space="preserve"> zakládací lišty zakládací LO 183 mm  tl.1,0 mm</t>
  </si>
  <si>
    <t>955353755</t>
  </si>
  <si>
    <t>46,95*2+1,5*2+15,9</t>
  </si>
  <si>
    <t>4*4+5,8*2+1,35*2</t>
  </si>
  <si>
    <t>347300915</t>
  </si>
  <si>
    <t>143,1*3</t>
  </si>
  <si>
    <t>8589868</t>
  </si>
  <si>
    <t>144</t>
  </si>
  <si>
    <t>1784209281</t>
  </si>
  <si>
    <t>196163160</t>
  </si>
  <si>
    <t>64,7+60,9+180,1*2+32,8+179,3</t>
  </si>
  <si>
    <t>1446038839</t>
  </si>
  <si>
    <t>0,9*2+0,6*11+0,7*27+2,1*16"okna</t>
  </si>
  <si>
    <t>1,5+1,4+0,9"dveře</t>
  </si>
  <si>
    <t>46,95*2+1,5*4+4,5+2,3+37,2-2+37,4"římsy</t>
  </si>
  <si>
    <t>244*1,05 'Přepočtené koeficientem množství</t>
  </si>
  <si>
    <t>-247231745</t>
  </si>
  <si>
    <t>0,9*2+0,6*11+0,7*27+2,1*16</t>
  </si>
  <si>
    <t>60,9*1,05 'Přepočtené koeficientem množství</t>
  </si>
  <si>
    <t>-597753434</t>
  </si>
  <si>
    <t>2*(0,6*2+0,6*11+1,45*27+2,2*16+2,9+2,5*2)</t>
  </si>
  <si>
    <t>180,1*1,05 'Přepočtené koeficientem množství</t>
  </si>
  <si>
    <t>1479872083</t>
  </si>
  <si>
    <t>180,1</t>
  </si>
  <si>
    <t>-604312456</t>
  </si>
  <si>
    <t>5,8*4+4,8*2</t>
  </si>
  <si>
    <t>-410878588</t>
  </si>
  <si>
    <t>26,3+119,67+18,98"ZA3</t>
  </si>
  <si>
    <t>1691173032</t>
  </si>
  <si>
    <t>164,95*0,03</t>
  </si>
  <si>
    <t>4,949*1,02 'Přepočtené koeficientem množství</t>
  </si>
  <si>
    <t>-249530939</t>
  </si>
  <si>
    <t>22,46+97,32+31,46+31,12+91,54+23,57+24,55+28,22+49,11"ZA1</t>
  </si>
  <si>
    <t>1,52*2+1,5*2+13,24+0,22+9,88+27,99+9,45+9,29+30,96+9,9"základy</t>
  </si>
  <si>
    <t>2,31+8,36+2,39+2,16+4,79+2,57+3,01"sokl</t>
  </si>
  <si>
    <t>-66346825</t>
  </si>
  <si>
    <t>399,35*1,02 'Přepočtené koeficientem množství</t>
  </si>
  <si>
    <t>-1055793893</t>
  </si>
  <si>
    <t>(25,59+116,97)*0,18</t>
  </si>
  <si>
    <t>1128280455</t>
  </si>
  <si>
    <t>1034890437</t>
  </si>
  <si>
    <t>399,35+10,568+29,504"fasáda+podhledy, ostění</t>
  </si>
  <si>
    <t>0,45*27,96*2+0,15*(9,4*2+9,63*2)</t>
  </si>
  <si>
    <t>1724029796</t>
  </si>
  <si>
    <t>8,1+18,03+6,45"sokl</t>
  </si>
  <si>
    <t>622821001</t>
  </si>
  <si>
    <t>Sanační omítka vnějších ploch stěn pro vlhké zdivo, prováděná včetně sanačního postřiku tl. do 5 mm, tl. jádrové omítky do 20 mm ručně zatřená</t>
  </si>
  <si>
    <t>812148437</t>
  </si>
  <si>
    <t>622821031</t>
  </si>
  <si>
    <t>Sanační omítka vnějších ploch stěn vyrovnávací vrstva, prováděná v tl. do 20 mm ručně</t>
  </si>
  <si>
    <t>243798017</t>
  </si>
  <si>
    <t>20,06*0,23+0,23*1,2*10+1,2*15,2</t>
  </si>
  <si>
    <t>775474689</t>
  </si>
  <si>
    <t>0,9*0,6*2+0,6*0,6*11+0,7*1,45*27+2,1*2,2*16+1,5*2,9+1,4*2,5+0,9*2,5"okna, dveře</t>
  </si>
  <si>
    <t>629995101</t>
  </si>
  <si>
    <t>Očištění vnějších ploch tlakovou vodou omytím</t>
  </si>
  <si>
    <t>933266280</t>
  </si>
  <si>
    <t>512404603</t>
  </si>
  <si>
    <t>0,45*(0,9*2+0,6*11+0,7*27+2,1*16)"parapety</t>
  </si>
  <si>
    <t>-1634712726</t>
  </si>
  <si>
    <t>Trubní vedení</t>
  </si>
  <si>
    <t>8512312R1</t>
  </si>
  <si>
    <t>Dodávka + montáž potrubí vč. tvarovek (hydrant)</t>
  </si>
  <si>
    <t>-356811209</t>
  </si>
  <si>
    <t>8512312R2</t>
  </si>
  <si>
    <t>Demontáž potrubí vedeného po fasádě</t>
  </si>
  <si>
    <t>-341854954</t>
  </si>
  <si>
    <t>8512411R3</t>
  </si>
  <si>
    <t xml:space="preserve">Hydrant </t>
  </si>
  <si>
    <t>-1080421167</t>
  </si>
  <si>
    <t>871351142</t>
  </si>
  <si>
    <t>Montáž vodovodního potrubí z plastů v otevřeném výkopu z polyetylenu PE 100 svařovaných na tupo SDR 11/PN16 D 225 x 20,5 mm</t>
  </si>
  <si>
    <t>-998963026</t>
  </si>
  <si>
    <t>286138340</t>
  </si>
  <si>
    <t>potrubí vodovodní PE HD (IPE) tyče 6,12 m, 225 x 20,5 mm</t>
  </si>
  <si>
    <t>1372152474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</si>
  <si>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</si>
  <si>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</si>
  <si>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23165939</t>
  </si>
  <si>
    <t>59217411R</t>
  </si>
  <si>
    <t>Obrubníky betonové a železobetonové chodníkové ABO   15-10    100 x 8 x 20</t>
  </si>
  <si>
    <t>1425294889</t>
  </si>
  <si>
    <t>919726123</t>
  </si>
  <si>
    <t>Geotextilie netkaná pro ochranu, separaci nebo filtraci měrná hmotnost přes 300 do 500 g/m2</t>
  </si>
  <si>
    <t>1824173520</t>
  </si>
  <si>
    <t>-429293775</t>
  </si>
  <si>
    <t>38,5</t>
  </si>
  <si>
    <t>942543712</t>
  </si>
  <si>
    <t xml:space="preserve">8,9*4+1,5*5,2+27,6*5,8+1,5*5,8+12,9*4,4+9*4,4+1,5*6,2+27,6*5,9+1,5*5+9,9*5    </t>
  </si>
  <si>
    <t>2009724893</t>
  </si>
  <si>
    <t>537,68*60</t>
  </si>
  <si>
    <t>243645954</t>
  </si>
  <si>
    <t>213139409</t>
  </si>
  <si>
    <t>1482648713</t>
  </si>
  <si>
    <t>895648476</t>
  </si>
  <si>
    <t>-893823546</t>
  </si>
  <si>
    <t>6,7+6,6+34,5+20,5+20,5+40+1+12,3+13,5+8,5+9,3+8,3+9,3+5,1"1. PP</t>
  </si>
  <si>
    <t>239,24+107,8+28,7+17,7+3,3"1. NP</t>
  </si>
  <si>
    <t>265680602</t>
  </si>
  <si>
    <t>0,5*56,9*0,1</t>
  </si>
  <si>
    <t>966073811</t>
  </si>
  <si>
    <t>Rozebrání vrat a vrátek k oplocení plochy jednotlivě přes 2 do 6 m2</t>
  </si>
  <si>
    <t>1600774691</t>
  </si>
  <si>
    <t>9660738R2</t>
  </si>
  <si>
    <t>-679938780</t>
  </si>
  <si>
    <t>-1083897463</t>
  </si>
  <si>
    <t>0,9*0,6*2+0,6*0,6*11</t>
  </si>
  <si>
    <t>-294287237</t>
  </si>
  <si>
    <t>0,7*1,45*27</t>
  </si>
  <si>
    <t>-833905018</t>
  </si>
  <si>
    <t>2,1*2,2*16</t>
  </si>
  <si>
    <t>968072456</t>
  </si>
  <si>
    <t>Vybourání kovových rámů oken s křídly, dveřních zárubní, vrat, stěn, ostění nebo obkladů dveřních zárubní, plochy přes 2 m2</t>
  </si>
  <si>
    <t>-1997558156</t>
  </si>
  <si>
    <t>1,5*2,9+1,4*2,5+0,9*2,5</t>
  </si>
  <si>
    <t>971033561</t>
  </si>
  <si>
    <t>Vybourání otvorů ve zdivu základovém nebo nadzákladovém z cihel, tvárnic, příčkovek z cihel pálených na maltu vápennou nebo vápenocementovou plochy do 1 m2, tl. do 600 mm</t>
  </si>
  <si>
    <t>1181240753</t>
  </si>
  <si>
    <t>0,6*0,9*0,45"MO1</t>
  </si>
  <si>
    <t>978019391</t>
  </si>
  <si>
    <t>Otlučení vápenných nebo vápenocementových omítek vnějších ploch s vyškrabáním spar a s očištěním zdiva stupně členitosti 3 až 5, v rozsahu přes 80 do 100 %</t>
  </si>
  <si>
    <t>-1625566053</t>
  </si>
  <si>
    <t>25,614"pro sanační úpravu rampy</t>
  </si>
  <si>
    <t>-2127126654</t>
  </si>
  <si>
    <t>729416781</t>
  </si>
  <si>
    <t>2031314796</t>
  </si>
  <si>
    <t>38,855*4</t>
  </si>
  <si>
    <t>997013814</t>
  </si>
  <si>
    <t>Poplatek za uložení stavebního odpadu na skládce (skládkovné) z izolačních materiálů</t>
  </si>
  <si>
    <t>-1149291790</t>
  </si>
  <si>
    <t>3,427" tepelná izolace</t>
  </si>
  <si>
    <t>997013822</t>
  </si>
  <si>
    <t>Poplatek za uložení stavebního odpadu na skládce (skládkovné) s oleji nebo ropnými látkami</t>
  </si>
  <si>
    <t>709187801</t>
  </si>
  <si>
    <t>0,029+2,426"lepenka</t>
  </si>
  <si>
    <t>1620222748</t>
  </si>
  <si>
    <t>38,855-0,029-2,426-3,427</t>
  </si>
  <si>
    <t>96737137</t>
  </si>
  <si>
    <t>711131811</t>
  </si>
  <si>
    <t>Odstranění izolace proti zemní vlhkosti na ploše vodorovné V</t>
  </si>
  <si>
    <t>-332378183</t>
  </si>
  <si>
    <t>12*9,3+14,7*26,7+102,52</t>
  </si>
  <si>
    <t>712</t>
  </si>
  <si>
    <t>Povlakové krytiny</t>
  </si>
  <si>
    <t>712400832</t>
  </si>
  <si>
    <t>Odstranění ze střech šikmých přes 10 st. do 30 st. krytiny povlakové dvouvrstvé</t>
  </si>
  <si>
    <t>-988199965</t>
  </si>
  <si>
    <t>1,44*2</t>
  </si>
  <si>
    <t>712400921</t>
  </si>
  <si>
    <t>Oprava povlakové krytiny střech šikmých přes 10 st. do 30 st. Příplatek k ceně za správkový kus NAIP přitavením</t>
  </si>
  <si>
    <t>-2103642927</t>
  </si>
  <si>
    <t>712431101</t>
  </si>
  <si>
    <t>Provedení povlakové krytiny střech šikmých přes 10 st. do 30 st. pásy na sucho AIP nebo NAIP</t>
  </si>
  <si>
    <t>-930946278</t>
  </si>
  <si>
    <t>1,44*2+15,6</t>
  </si>
  <si>
    <t>62852254R</t>
  </si>
  <si>
    <t>Pás sfaltovaný modifikovaný</t>
  </si>
  <si>
    <t>1716907941</t>
  </si>
  <si>
    <t>18,48*1,15 'Přepočtené koeficientem množství</t>
  </si>
  <si>
    <t>998712203</t>
  </si>
  <si>
    <t>Přesun hmot pro povlakové krytiny stanovený procentní sazbou z ceny vodorovná dopravní vzdálenost do 50 m v objektech výšky přes 12 do 24 m</t>
  </si>
  <si>
    <t>46242109</t>
  </si>
  <si>
    <t>7131111R1</t>
  </si>
  <si>
    <t xml:space="preserve">Dodávka + montáž izolace akust. desek z minerální vaty 600/600/40 mm </t>
  </si>
  <si>
    <t>375254747</t>
  </si>
  <si>
    <t>-359245109</t>
  </si>
  <si>
    <t>93,15+111,6</t>
  </si>
  <si>
    <t>713120811</t>
  </si>
  <si>
    <t>Odstranění tepelné izolace běžných stavebních konstrukcí z rohoží, pásů, dílců, desek, bloků podlah volně kladených nebo mezi trámy z vláknitých materiálů, tloušťka izolace do 100 mm</t>
  </si>
  <si>
    <t>-121235132</t>
  </si>
  <si>
    <t>1575220543</t>
  </si>
  <si>
    <t>(10,7+392,49)*4"půda</t>
  </si>
  <si>
    <t>Vlákno minerální a výrobky z něj (desky, skruže, pásy, rohože, vložkové pytle apod.) z minerální plsti- izolace plovoucích podlah deska  pro tlakově namáhané izolace, jako podkladní vrstva pod a spádové desky, 500 x 1000 mm, la = 0,039 W/mK tl.100 mm</t>
  </si>
  <si>
    <t>1333310456</t>
  </si>
  <si>
    <t>1612,76*1,02 'Přepočtené koeficientem množství</t>
  </si>
  <si>
    <t>713190811</t>
  </si>
  <si>
    <t>Odstranění tepelné izolace běžných stavebních konstrukcí – vrstvy, doplňky a konstrukční součásti izolační vrstvy lože škvárové průměrné tloušťky do 50 mm</t>
  </si>
  <si>
    <t>-69283868</t>
  </si>
  <si>
    <t>0,05*(9,3*12+26,7*14,7)</t>
  </si>
  <si>
    <t>0,05*(4,5*2,1+1,2*1,1+2,95*4,6+1,8*3,5+4,15*12+4,8*4,6)</t>
  </si>
  <si>
    <t>-1843207747</t>
  </si>
  <si>
    <t>10,7+392,49+93,15+111,6</t>
  </si>
  <si>
    <t>Fólie z plastů ostatních a speciálně upravené podstřešní a parotěsné folie parotěsná a větrotěsná zábrana rozměr - role 1,5 x 50 m     110 g/m2</t>
  </si>
  <si>
    <t>1086030823</t>
  </si>
  <si>
    <t>607,94*1,1 'Přepočtené koeficientem množství</t>
  </si>
  <si>
    <t>269588842</t>
  </si>
  <si>
    <t>-306041622</t>
  </si>
  <si>
    <t>-1984330336</t>
  </si>
  <si>
    <t>-1738076752</t>
  </si>
  <si>
    <t>-1311360836</t>
  </si>
  <si>
    <t>Elektroinstalace (úprava zvonky, světlo vchodové,...)</t>
  </si>
  <si>
    <t>1478274353</t>
  </si>
  <si>
    <t>751</t>
  </si>
  <si>
    <t>7511110R1</t>
  </si>
  <si>
    <t>Výměna filtračních vložek rekuperační jednotky přívodní a odvodní část</t>
  </si>
  <si>
    <t>-1674837099</t>
  </si>
  <si>
    <t>7511110R2</t>
  </si>
  <si>
    <t>Výměna řemenů pro pohon ventilátoru - přívod a odvod</t>
  </si>
  <si>
    <t>1923959807</t>
  </si>
  <si>
    <t>7511110R3</t>
  </si>
  <si>
    <t>Vyčištění jednotky - přívodní a odvodní část</t>
  </si>
  <si>
    <t>-227729477</t>
  </si>
  <si>
    <t>7511110R4</t>
  </si>
  <si>
    <t>Kontrola řídícího systému - prověření protimrazové ochrany, kontrola vazba na sepnutí zdroje tepla, kontrola ovládání klapek apod.</t>
  </si>
  <si>
    <t>-1079367722</t>
  </si>
  <si>
    <t>7511110R5</t>
  </si>
  <si>
    <t>Vyčištění lapačů tuků umístěných v digestořích a na potrubí</t>
  </si>
  <si>
    <t>1321339145</t>
  </si>
  <si>
    <t>7511110R6</t>
  </si>
  <si>
    <t xml:space="preserve">Zaměření vzduchového výkonu stávajícího zařízení vč. porovnání s původními projektovanými hodnotami </t>
  </si>
  <si>
    <t>16336764</t>
  </si>
  <si>
    <t>7511110R7</t>
  </si>
  <si>
    <t>Doprava</t>
  </si>
  <si>
    <t>1794551910</t>
  </si>
  <si>
    <t>7511110R8</t>
  </si>
  <si>
    <t>Přesun hmot po staveništi</t>
  </si>
  <si>
    <t>1350780967</t>
  </si>
  <si>
    <t>7511110R9</t>
  </si>
  <si>
    <t>Lešení a pomocné konstrukce</t>
  </si>
  <si>
    <t>-1311098936</t>
  </si>
  <si>
    <t>751111R10</t>
  </si>
  <si>
    <t>Zprovoznění, zaregulování, protokol o zaregulování</t>
  </si>
  <si>
    <t>976505294</t>
  </si>
  <si>
    <t>963308984</t>
  </si>
  <si>
    <t>10,7+392,49</t>
  </si>
  <si>
    <t>-1135408134</t>
  </si>
  <si>
    <t>403,19*1,08 'Přepočtené koeficientem množství</t>
  </si>
  <si>
    <t>-1084645910</t>
  </si>
  <si>
    <t>805792680</t>
  </si>
  <si>
    <t>403,19*2*0,4*0,021*1,08</t>
  </si>
  <si>
    <t>1980814045</t>
  </si>
  <si>
    <t>403,19</t>
  </si>
  <si>
    <t>31343652</t>
  </si>
  <si>
    <t>763</t>
  </si>
  <si>
    <t>Konstrukce suché výstavby</t>
  </si>
  <si>
    <t>76313149R</t>
  </si>
  <si>
    <t xml:space="preserve">DK podhled deska 1x akustická bez TI dvouvrstvá spodní kce profil CD+UD </t>
  </si>
  <si>
    <t>-1129161325</t>
  </si>
  <si>
    <t>763131713</t>
  </si>
  <si>
    <t>Podhled ze sádrokartonových desek ostatní práce a konstrukce na podhledech ze sádrokartonových desek napojení na obvodové konstrukce profilem</t>
  </si>
  <si>
    <t>644039260</t>
  </si>
  <si>
    <t>2*(14,7+16,275)</t>
  </si>
  <si>
    <t>763131714</t>
  </si>
  <si>
    <t>Podhled ze sádrokartonových desek ostatní práce a konstrukce na podhledech ze sádrokartonových desek základní penetrační nátěr</t>
  </si>
  <si>
    <t>-1766362583</t>
  </si>
  <si>
    <t>131</t>
  </si>
  <si>
    <t>763131751</t>
  </si>
  <si>
    <t>Podhled ze sádrokartonových desek ostatní práce a konstrukce na podhledech ze sádrokartonových desek montáž parotěsné zábrany</t>
  </si>
  <si>
    <t>-164863812</t>
  </si>
  <si>
    <t>132</t>
  </si>
  <si>
    <t>-115875929</t>
  </si>
  <si>
    <t>239,24*1,1 'Přepočtené koeficientem množství</t>
  </si>
  <si>
    <t>133</t>
  </si>
  <si>
    <t>998763202</t>
  </si>
  <si>
    <t>Přesun hmot pro dřevostavby stanovený procentní sazbou z ceny vodorovná dopravní vzdálenost do 50 m v objektech výšky přes 12 do 24 m</t>
  </si>
  <si>
    <t>634580817</t>
  </si>
  <si>
    <t>134</t>
  </si>
  <si>
    <t>-1043469179</t>
  </si>
  <si>
    <t>2,65+2,3</t>
  </si>
  <si>
    <t>135</t>
  </si>
  <si>
    <t>1322210786</t>
  </si>
  <si>
    <t>2*(9,9+1,5+27,6)+1,5+2,725+0,825</t>
  </si>
  <si>
    <t>136</t>
  </si>
  <si>
    <t>280421561</t>
  </si>
  <si>
    <t>2*4+2*5,1+2*6+2*4,8</t>
  </si>
  <si>
    <t>137</t>
  </si>
  <si>
    <t>-794320761</t>
  </si>
  <si>
    <t>138</t>
  </si>
  <si>
    <t>76421664R</t>
  </si>
  <si>
    <t>-1414143594</t>
  </si>
  <si>
    <t>2*0,9+11*0,6+27*0,7+16*2,1</t>
  </si>
  <si>
    <t>139</t>
  </si>
  <si>
    <t>-618937206</t>
  </si>
  <si>
    <t>140</t>
  </si>
  <si>
    <t>-1156345051</t>
  </si>
  <si>
    <t>141</t>
  </si>
  <si>
    <t>-1072766289</t>
  </si>
  <si>
    <t>142</t>
  </si>
  <si>
    <t>2057474939</t>
  </si>
  <si>
    <t>143</t>
  </si>
  <si>
    <t>766123R01</t>
  </si>
  <si>
    <t>Dodávka + montáž sítě v rámech do oken</t>
  </si>
  <si>
    <t>-1058269886</t>
  </si>
  <si>
    <t>0,9*0,6+0,6*0,6*7+2,1*2,2*4+0,7*1,45*5"kuchyně, sklady</t>
  </si>
  <si>
    <t>-465690494</t>
  </si>
  <si>
    <t>0,9*2+0,6*11+0,7*27</t>
  </si>
  <si>
    <t>145</t>
  </si>
  <si>
    <t>574491499</t>
  </si>
  <si>
    <t>146</t>
  </si>
  <si>
    <t>Dodávka + montáž oken plast</t>
  </si>
  <si>
    <t>-1456772950</t>
  </si>
  <si>
    <t>0,9*0,6*2+0,6*0,6*11+0,7*1,45*27+2,1*2,2*16</t>
  </si>
  <si>
    <t>147</t>
  </si>
  <si>
    <t xml:space="preserve">Dodávka + montáž dveře vstupní plast 90/2100+400 vč. kování </t>
  </si>
  <si>
    <t>1751722689</t>
  </si>
  <si>
    <t>148</t>
  </si>
  <si>
    <t>7666411R3</t>
  </si>
  <si>
    <t xml:space="preserve">Dodávka + montáž dveře venkovní plast 140/250 cm vč. kování </t>
  </si>
  <si>
    <t>-965574667</t>
  </si>
  <si>
    <t>149</t>
  </si>
  <si>
    <t>-223784145</t>
  </si>
  <si>
    <t>150</t>
  </si>
  <si>
    <t>-1962328250</t>
  </si>
  <si>
    <t>151</t>
  </si>
  <si>
    <t>1185170806</t>
  </si>
  <si>
    <t>152</t>
  </si>
  <si>
    <t>1869496229</t>
  </si>
  <si>
    <t>153</t>
  </si>
  <si>
    <t>7671219R1</t>
  </si>
  <si>
    <t>Demontáž stěn s výplní z drátěné sítě vč. vrat</t>
  </si>
  <si>
    <t>651331361</t>
  </si>
  <si>
    <t>3*(5,7+2,6*2)+3*(1,1*2+3)</t>
  </si>
  <si>
    <t>154</t>
  </si>
  <si>
    <t>Stávající ocelový přístřešek demontovat, nátěr, zateplení, výměna krytiny a nově osadit, pol. ZM15, ZM 16</t>
  </si>
  <si>
    <t>2041853379</t>
  </si>
  <si>
    <t>155</t>
  </si>
  <si>
    <t>7671591R2</t>
  </si>
  <si>
    <t>Oprava stávající ocelové zábradlí, nový nátěr, krajní sloupky zkráti, pol. ZM04</t>
  </si>
  <si>
    <t>877219623</t>
  </si>
  <si>
    <t>156</t>
  </si>
  <si>
    <t>7671591R3</t>
  </si>
  <si>
    <t>Dodávka + montáž dveře vstupní (D01) hliník, asymetr. prosklené, bezpečnostní sklo, bezpečnostní zámek 150/216+75 cm</t>
  </si>
  <si>
    <t>-1468929277</t>
  </si>
  <si>
    <t>157</t>
  </si>
  <si>
    <t>767392802</t>
  </si>
  <si>
    <t>Demontáž krytin střech z plechů šroubovaných</t>
  </si>
  <si>
    <t>-1587994968</t>
  </si>
  <si>
    <t>2,7*5,7+1,4*3,4</t>
  </si>
  <si>
    <t>158</t>
  </si>
  <si>
    <t>1685063751</t>
  </si>
  <si>
    <t>159</t>
  </si>
  <si>
    <t>1856870978</t>
  </si>
  <si>
    <t>160</t>
  </si>
  <si>
    <t>-1260278348</t>
  </si>
  <si>
    <t>403,19*2*0,3*2+403,19*0,021*2*2</t>
  </si>
  <si>
    <t>161</t>
  </si>
  <si>
    <t>-1295153372</t>
  </si>
  <si>
    <t>0,9*0,6*2+0,6*0,6*11+0,7*1,45*27+2,1*2,2*16+1,5*2,9+1,4*2,5+0,9*2,5</t>
  </si>
  <si>
    <t>162</t>
  </si>
  <si>
    <t>625972542</t>
  </si>
  <si>
    <t>116,465*1,05 'Přepočtené koeficientem množství</t>
  </si>
  <si>
    <t>163</t>
  </si>
  <si>
    <t>-1771094739</t>
  </si>
  <si>
    <t>110,160"v.v. pouze nadpraží a ostění</t>
  </si>
  <si>
    <t>164,7"podhledy sklep</t>
  </si>
  <si>
    <t>1715d2 - Přípomoce vytápění</t>
  </si>
  <si>
    <t>449609403</t>
  </si>
  <si>
    <t>0,8*0,5/2*(18,7+1,35+8,75+1,35+0,65)*2</t>
  </si>
  <si>
    <t>1993631469</t>
  </si>
  <si>
    <t>11*0,2</t>
  </si>
  <si>
    <t>-351538178</t>
  </si>
  <si>
    <t>0,8*0,1*(18,7+0,65+2+0,65+0,45+8,65+2+0,65)*2"podkladní deska pod energo kanál</t>
  </si>
  <si>
    <t>1883383729</t>
  </si>
  <si>
    <t>1,15*(29,1+2*2)*2*0,15-0,5*0,5*0,15*4"oprava podlahy</t>
  </si>
  <si>
    <t>-194554867</t>
  </si>
  <si>
    <t>0,15*0,5*4*4</t>
  </si>
  <si>
    <t>-1127112127</t>
  </si>
  <si>
    <t>-1283967845</t>
  </si>
  <si>
    <t>75,133*4,4/1000*1,08</t>
  </si>
  <si>
    <t>-2104722343</t>
  </si>
  <si>
    <t>(16+1+9+2)*2</t>
  </si>
  <si>
    <t>-525388912</t>
  </si>
  <si>
    <t>-1333083515</t>
  </si>
  <si>
    <t>-428452259</t>
  </si>
  <si>
    <t>-1002506868</t>
  </si>
  <si>
    <t>0,45*31*0,15</t>
  </si>
  <si>
    <t>1957257319</t>
  </si>
  <si>
    <t>75,133*0,1-0,5*4*0,1*4</t>
  </si>
  <si>
    <t>526517772</t>
  </si>
  <si>
    <t>1821638687</t>
  </si>
  <si>
    <t>1085162667</t>
  </si>
  <si>
    <t>2*(18,7+0,65+1,35+0,45+8,65+1,35+0,65)</t>
  </si>
  <si>
    <t>1215269420</t>
  </si>
  <si>
    <t>poklop 500/500 vč. rámu vzduchotěsný</t>
  </si>
  <si>
    <t>-639037612</t>
  </si>
  <si>
    <t>1461935205</t>
  </si>
  <si>
    <t>75,133*0,25</t>
  </si>
  <si>
    <t>-191225420</t>
  </si>
  <si>
    <t>312071840</t>
  </si>
  <si>
    <t>(0,8+1,15)*1/2*(19,35+9,3+1,35*2)*2</t>
  </si>
  <si>
    <t>971042551</t>
  </si>
  <si>
    <t>Vybourání otvorů v betonových příčkách a zdech základových nebo nadzákladových plochy do 1 m2, tl. jakékoliv</t>
  </si>
  <si>
    <t>1051684182</t>
  </si>
  <si>
    <t>0,65*0,55*2</t>
  </si>
  <si>
    <t>1199139716</t>
  </si>
  <si>
    <t>2,093</t>
  </si>
  <si>
    <t>248460096</t>
  </si>
  <si>
    <t>129,198</t>
  </si>
  <si>
    <t>875714851</t>
  </si>
  <si>
    <t>752570929</t>
  </si>
  <si>
    <t>129,198*4</t>
  </si>
  <si>
    <t>-1829658353</t>
  </si>
  <si>
    <t>-320852009</t>
  </si>
  <si>
    <t>-2084983353</t>
  </si>
  <si>
    <t>0,9*(19,35+9,3+0,45)*2+0,9*(0,65+1,35)*2+0,9*1,35*4</t>
  </si>
  <si>
    <t>0,8*(19,35+1,35+9,3)*2+1,15*(19,35+1,35+9,3)*2</t>
  </si>
  <si>
    <t>1066088736</t>
  </si>
  <si>
    <t>177,84*0,0003 'Přepočtené koeficientem množství</t>
  </si>
  <si>
    <t>-1977021854</t>
  </si>
  <si>
    <t>0,9*(19,35+0,45+9,3)*4+0,9*(1,35+0,65+1,35*3)*2</t>
  </si>
  <si>
    <t>2064283465</t>
  </si>
  <si>
    <t>115,65*0,00035 'Přepočtené koeficientem množství</t>
  </si>
  <si>
    <t>2053002787</t>
  </si>
  <si>
    <t>177,84*2</t>
  </si>
  <si>
    <t>hydroizolační folie</t>
  </si>
  <si>
    <t>468687206</t>
  </si>
  <si>
    <t>-21670971</t>
  </si>
  <si>
    <t>115,65*2</t>
  </si>
  <si>
    <t>724048904</t>
  </si>
  <si>
    <t>-926711259</t>
  </si>
  <si>
    <t>1611467495</t>
  </si>
  <si>
    <t>665341984</t>
  </si>
  <si>
    <t>1070428578</t>
  </si>
  <si>
    <t>(0,9*4+0,65*2+0,6*2)*33,1+2*25,1</t>
  </si>
  <si>
    <t>14011100R</t>
  </si>
  <si>
    <t>trubka ocelová bezešvá hladká jakost 11 353, 168,3 x 6 mm</t>
  </si>
  <si>
    <t>1668581053</t>
  </si>
  <si>
    <t>-31043257</t>
  </si>
  <si>
    <t>735866044</t>
  </si>
  <si>
    <t>-1654467602</t>
  </si>
  <si>
    <t>1712210504</t>
  </si>
  <si>
    <t>75,133*1,1 'Přepočtené koeficientem množství</t>
  </si>
  <si>
    <t>2092529078</t>
  </si>
  <si>
    <t>1715e - Budova C</t>
  </si>
  <si>
    <t>1715e - Stavební část</t>
  </si>
  <si>
    <t xml:space="preserve">    765 - Krytina skládaná</t>
  </si>
  <si>
    <t xml:space="preserve">    786 - Dokončovací práce - čalounické úpravy</t>
  </si>
  <si>
    <t xml:space="preserve">    795 - Různé</t>
  </si>
  <si>
    <t>-1343311085</t>
  </si>
  <si>
    <t>(15,75-2,95+12,05+19,4+1-3,1+25,2+19,4+1+15,75+3,05+1,3)*0,5</t>
  </si>
  <si>
    <t>1867657609</t>
  </si>
  <si>
    <t>53,925"okap. chodník</t>
  </si>
  <si>
    <t>-41373038</t>
  </si>
  <si>
    <t>0,16*0,2*107,85"okap. chodník</t>
  </si>
  <si>
    <t>2120029840</t>
  </si>
  <si>
    <t>3,451/2</t>
  </si>
  <si>
    <t>-750907726</t>
  </si>
  <si>
    <t>2117233076</t>
  </si>
  <si>
    <t>-973803277</t>
  </si>
  <si>
    <t>-1808254800</t>
  </si>
  <si>
    <t>3,451*1,9</t>
  </si>
  <si>
    <t>-178877753</t>
  </si>
  <si>
    <t>-1411871945</t>
  </si>
  <si>
    <t>311272223</t>
  </si>
  <si>
    <t>Zdivo z pórobetonových přesných tvárnic nosné z tvárnic hladkých jakékoli pevnosti na tenké maltové lože, tloušťka zdiva 250 mm, objemová hmotnost 500 kg/m3</t>
  </si>
  <si>
    <t>1579501201</t>
  </si>
  <si>
    <t>0,25*2*(0,6+1,1)*0,8"výlez střecha</t>
  </si>
  <si>
    <t>345272622</t>
  </si>
  <si>
    <t>Stěny z přesných pórobetonových tvárnic atikové, poprsní, schodišťové a zábradelní zídky hladkých jakékoli pevnosti na tenké maltové lože, tloušťka stěny 250 mm, objemová hmotnost 500 kg/m3</t>
  </si>
  <si>
    <t>1722845181</t>
  </si>
  <si>
    <t>15,75*1</t>
  </si>
  <si>
    <t>-1036366747</t>
  </si>
  <si>
    <t>53,925"okapový chodník</t>
  </si>
  <si>
    <t>-1560468236</t>
  </si>
  <si>
    <t>53,925</t>
  </si>
  <si>
    <t>-780732658</t>
  </si>
  <si>
    <t>15,75*13,78*2+(19,4*2+25,2+3,05+12,05+0,1*6)*13,78+15,75*2*6"fasáda</t>
  </si>
  <si>
    <t>-(2,1*0,9*4+0,9*0,9*4+2,4*2,7*2+1,8*2*5+1,8*2+4,8*2*11+4,8*2*8+1,2*2+1,75*2,6*4+1,75*0,9)"okna, dveře</t>
  </si>
  <si>
    <t>Oprava vápenocementové nebo vápenné omítky vnitřních ploch štukové po demontáži a osazení oken, dveří, VZT</t>
  </si>
  <si>
    <t>214289674</t>
  </si>
  <si>
    <t>0,45*(2,1*2*2+2,4*2+1,8*5+1,8+4,8*11+4,8*8+1,2+1,75*5)"okna, dveře</t>
  </si>
  <si>
    <t>0,45*2*(1,8*2+1,8*2+2,7*2+2*5+2+2*11+2*8+2+2,6*4+0,9+2,65*4+3,1)</t>
  </si>
  <si>
    <t>0,35*2*40+0,35*8"VZT</t>
  </si>
  <si>
    <t>Omítka vápenocementová vnitřních ploch nanášená ručně jednovrstvá, tloušťky do 10 mm hrubá zatřená svislých konstrukcí stěn</t>
  </si>
  <si>
    <t>-1130365394</t>
  </si>
  <si>
    <t>15,21+4,5*2+16,55+2,57+6,64</t>
  </si>
  <si>
    <t>-19884142</t>
  </si>
  <si>
    <t>23,59"ZA13</t>
  </si>
  <si>
    <t>Vlákno minerální a výrobky z něj (desky, skruže, pásy, rohože, vložkové pytle apod.) desky z orientovaných vláken izolace stěn deska, s podélnou orientací vláken pro zateplovací systémy 500 x 1000 mm, la = 0,039 W/mK tl. 100 mm</t>
  </si>
  <si>
    <t>980406229</t>
  </si>
  <si>
    <t>23,59*1,02 'Přepočtené koeficientem množství</t>
  </si>
  <si>
    <t>-1996645243</t>
  </si>
  <si>
    <t>1517497834</t>
  </si>
  <si>
    <t>1073249258</t>
  </si>
  <si>
    <t>-1891514588</t>
  </si>
  <si>
    <t>25,2+0,1*2+19,4*2+0,1*4+3,05+0,1+15,75*2+12,05+0,1</t>
  </si>
  <si>
    <t>-1524393811</t>
  </si>
  <si>
    <t>111,4*3</t>
  </si>
  <si>
    <t>-414340175</t>
  </si>
  <si>
    <t>-43760096</t>
  </si>
  <si>
    <t>170777130</t>
  </si>
  <si>
    <t>123,4+134,75+183,9*2+55,12</t>
  </si>
  <si>
    <t>-1573948004</t>
  </si>
  <si>
    <t>1,2*4+0,9*4+2,4*2+1,8*6+4,8*19+1,2+1,75*3+1,75"okna</t>
  </si>
  <si>
    <t>2,4*4+1,75"dveře</t>
  </si>
  <si>
    <t>134,75*1,05 'Přepočtené koeficientem množství</t>
  </si>
  <si>
    <t>252459103</t>
  </si>
  <si>
    <t>123,4</t>
  </si>
  <si>
    <t>123,4*1,05 'Přepočtené koeficientem množství</t>
  </si>
  <si>
    <t>1725234912</t>
  </si>
  <si>
    <t>2*(1,8*4+0,9*4+2,7*2+2*6+2*19+2+2,6*3+0,9+3,1*4+2,65)</t>
  </si>
  <si>
    <t>183,9*1,05 'Přepočtené koeficientem množství</t>
  </si>
  <si>
    <t>-205924890</t>
  </si>
  <si>
    <t>183,9</t>
  </si>
  <si>
    <t>1857569624</t>
  </si>
  <si>
    <t>13,78*4</t>
  </si>
  <si>
    <t>622211021</t>
  </si>
  <si>
    <t>Montáž kontaktního zateplení z polystyrenových desek nebo z kombinovaných desek na vnější stěny, tloušťky desek přes 80 do 120 mm</t>
  </si>
  <si>
    <t>1409425501</t>
  </si>
  <si>
    <t>52,58+25,08"ZA5</t>
  </si>
  <si>
    <t>0,8*1,1*4"ZA5 výstup nad střechu</t>
  </si>
  <si>
    <t>283759500</t>
  </si>
  <si>
    <t>deska fasádní polystyrénová EPS 100 F 1000 x 500 x 100 mm</t>
  </si>
  <si>
    <t>438702570</t>
  </si>
  <si>
    <t>81,18*1,02 'Přepočtené koeficientem množství</t>
  </si>
  <si>
    <t>-259891907</t>
  </si>
  <si>
    <t>217,59+193,36+242,07+239,97+21,8+53,35"ZA1</t>
  </si>
  <si>
    <t>4,41+3,68*2+8,91+0,45+5,43+1,27+1,1+1,45+4,24+1,35"sokl</t>
  </si>
  <si>
    <t>16,55+2,57+6,64+15,21+4,5*2+5,19+1,64"základy</t>
  </si>
  <si>
    <t>-1791774473</t>
  </si>
  <si>
    <t>967,14*1,02 'Přepočtené koeficientem množství</t>
  </si>
  <si>
    <t>Desky z lehčených plastů desky z extrudovaného polystyrenu  lambda 0,034 - 0,038 [W / m K]   1250 x 600 mm</t>
  </si>
  <si>
    <t>1310479472</t>
  </si>
  <si>
    <t>(35,97+56,8)*0,18</t>
  </si>
  <si>
    <t>622221021</t>
  </si>
  <si>
    <t>Montáž kontaktního zateplení z desek z minerální vlny s podélnou orientací vláken na vnější stěny, tloušťky desek přes 80 do 120 mm</t>
  </si>
  <si>
    <t>720962613</t>
  </si>
  <si>
    <t>23,595"ZA13</t>
  </si>
  <si>
    <t>-1566113007</t>
  </si>
  <si>
    <t>23,595*1,02 'Přepočtené koeficientem množství</t>
  </si>
  <si>
    <t>-373689129</t>
  </si>
  <si>
    <t>6,64+3,9</t>
  </si>
  <si>
    <t>-720268720</t>
  </si>
  <si>
    <t>622331141</t>
  </si>
  <si>
    <t>Omítka cementová vnějších ploch nanášená ručně dvouvrstvá, tloušťky jádrové omítky do 15 mm a tloušťky štuku do 3 mm štuková stěn</t>
  </si>
  <si>
    <t>1042171458</t>
  </si>
  <si>
    <t>15,750*2"atika</t>
  </si>
  <si>
    <t>2*1,4*0,6*4+2*1,1*1,1*4"výlez střecha</t>
  </si>
  <si>
    <t>689013805</t>
  </si>
  <si>
    <t>81,18+968,14+23,595+10,54</t>
  </si>
  <si>
    <t>1137956755</t>
  </si>
  <si>
    <t>8,91+0,45+5,43+4,41+1,27+1,1+1,45+4,24+1,35+3,68+3,68</t>
  </si>
  <si>
    <t>649588060</t>
  </si>
  <si>
    <t>125,15+8,6"okna, dveře</t>
  </si>
  <si>
    <t>631311115</t>
  </si>
  <si>
    <t>Mazanina z betonu prostého bez zvýšených nároků na prostředí tl. přes 50 do 80 mm tř. C 20/25</t>
  </si>
  <si>
    <t>-1920681343</t>
  </si>
  <si>
    <t>43,2*0,06</t>
  </si>
  <si>
    <t>631319011</t>
  </si>
  <si>
    <t>Příplatek k cenám mazanin za úpravu povrchu mazaniny přehlazením, mazanina tl. přes 50 do 80 mm</t>
  </si>
  <si>
    <t>-336205562</t>
  </si>
  <si>
    <t>632450121</t>
  </si>
  <si>
    <t>Potěr cementový vyrovnávací ze suchých směsí v pásu o průměrné (střední) tl. od 10 do 20 mm</t>
  </si>
  <si>
    <t>1908778080</t>
  </si>
  <si>
    <t>15,75*0,25"atika</t>
  </si>
  <si>
    <t>0,25*2*(0,6+1,1)"výlez střecha</t>
  </si>
  <si>
    <t>335540719</t>
  </si>
  <si>
    <t>0,45*(2,1*4+2,4*2+1,8*5+1,8+4,8*11+4,8*8+1,2+1,75*4+1,75)"parapety</t>
  </si>
  <si>
    <t>-1707928783</t>
  </si>
  <si>
    <t>107,85</t>
  </si>
  <si>
    <t>-154120545</t>
  </si>
  <si>
    <t>13,78*(19,4*2+25,2+12,05+3,05+1*4)+10*8,54+5*14,75*2</t>
  </si>
  <si>
    <t>-1369737111</t>
  </si>
  <si>
    <t>1378,018*60</t>
  </si>
  <si>
    <t>729486265</t>
  </si>
  <si>
    <t>-1169259751</t>
  </si>
  <si>
    <t>-2114923966</t>
  </si>
  <si>
    <t>1853878646</t>
  </si>
  <si>
    <t>-1681992359</t>
  </si>
  <si>
    <t>14,4+61,3+68,2+20,9+20,9+68,5+66,7+9,4+9,4+5,3+18,7+1,2+68,2"2. NP</t>
  </si>
  <si>
    <t>626,1"1. NP</t>
  </si>
  <si>
    <t>14,4+61,3+68,2+43,8+68,4+66,8+9,4+9,4+5,3+18,8+1,2+68,2"3. NP</t>
  </si>
  <si>
    <t>952902501</t>
  </si>
  <si>
    <t>Čištění budov při provádění oprav a udržovacích prací střešních nebo nadstřešních konstrukcí, střech plochých</t>
  </si>
  <si>
    <t>1542657326</t>
  </si>
  <si>
    <t>440,19+182,96</t>
  </si>
  <si>
    <t>963012520</t>
  </si>
  <si>
    <t>Bourání stropů z desek nebo panelů železobetonových prefabrikovaných s dutinami z panelů, š. přes 300 mm tl. přes 140 mm</t>
  </si>
  <si>
    <t>-1418265280</t>
  </si>
  <si>
    <t>0,6*0,6*0,3"výstup na sřechu</t>
  </si>
  <si>
    <t>-1427575076</t>
  </si>
  <si>
    <t>0,5*53,925*0,1"okap. chodník</t>
  </si>
  <si>
    <t>43,2*0,09"podlahy</t>
  </si>
  <si>
    <t>1083868867</t>
  </si>
  <si>
    <t>1,75*0,9</t>
  </si>
  <si>
    <t>110941141</t>
  </si>
  <si>
    <t>2,1*1,8*4+0,9*0,9*4+1,8*2*5+1,8*2+1,2*2</t>
  </si>
  <si>
    <t>321143094</t>
  </si>
  <si>
    <t>2,4*2,7*2+4,8*2*11+4,8*2*8+1,75*2,6*4</t>
  </si>
  <si>
    <t>-116081444</t>
  </si>
  <si>
    <t>1,75*2,65*4+1,6*3,1</t>
  </si>
  <si>
    <t>96902112R</t>
  </si>
  <si>
    <t>Vybourání + likvidace azbestového potrubí</t>
  </si>
  <si>
    <t>384440893</t>
  </si>
  <si>
    <t>971033331</t>
  </si>
  <si>
    <t>Vybourání otvorů ve zdivu základovém nebo nadzákladovém z cihel, tvárnic, příčkovek z cihel pálených na maltu vápennou nebo vápenocementovou plochy do 0,09 m2, tl. do 150 mm</t>
  </si>
  <si>
    <t>1644940467</t>
  </si>
  <si>
    <t>971033431</t>
  </si>
  <si>
    <t>Vybourání otvorů ve zdivu základovém nebo nadzákladovém z cihel, tvárnic, příčkovek z cihel pálených na maltu vápennou nebo vápenocementovou plochy do 0,25 m2, tl. do 150 mm</t>
  </si>
  <si>
    <t>-2137666562</t>
  </si>
  <si>
    <t>4+6+5</t>
  </si>
  <si>
    <t>971033451</t>
  </si>
  <si>
    <t>Vybourání otvorů ve zdivu základovém nebo nadzákladovém z cihel, tvárnic, příčkovek z cihel pálených na maltu vápennou nebo vápenocementovou plochy do 0,25 m2, tl. do 450 mm</t>
  </si>
  <si>
    <t>-787761383</t>
  </si>
  <si>
    <t>-507383621</t>
  </si>
  <si>
    <t>0,8*0,5*0,45*6</t>
  </si>
  <si>
    <t>1492431784</t>
  </si>
  <si>
    <t>119,50</t>
  </si>
  <si>
    <t>-2013432574</t>
  </si>
  <si>
    <t>-1074706722</t>
  </si>
  <si>
    <t>119,500*4</t>
  </si>
  <si>
    <t>997013811</t>
  </si>
  <si>
    <t>Poplatek za uložení stavebního odpadu na skládce (skládkovné) dřevěného</t>
  </si>
  <si>
    <t>-667607929</t>
  </si>
  <si>
    <t>11,005</t>
  </si>
  <si>
    <t>718005190</t>
  </si>
  <si>
    <t>6,98</t>
  </si>
  <si>
    <t>997013821</t>
  </si>
  <si>
    <t>Poplatek za uložení stavebního odpadu na skládce (skládkovné) s azbestem</t>
  </si>
  <si>
    <t>1136472421</t>
  </si>
  <si>
    <t>332974546</t>
  </si>
  <si>
    <t>1125578117</t>
  </si>
  <si>
    <t>93,135</t>
  </si>
  <si>
    <t>9970138R1</t>
  </si>
  <si>
    <t>Poplatek za uložení stavebního odpadu na skládce (skládkovné) vytryskaného materiálu se rzí</t>
  </si>
  <si>
    <t>-344209540</t>
  </si>
  <si>
    <t>-1754281980</t>
  </si>
  <si>
    <t>712363001</t>
  </si>
  <si>
    <t>Provedení povlakové krytiny střech plochých do 10 st. fólií termoplastickou mPVC (měkčené PVC) rozvinutí a natažení fólie v ploše</t>
  </si>
  <si>
    <t>-366968765</t>
  </si>
  <si>
    <t>283220020</t>
  </si>
  <si>
    <t>fólie z měkčeného polyvinylchloridu a jednoduché výrobky z nich hydroizolační fólie   mPVC ČSN 646223 fólie střešní pro renovace,  šířka 1300 mm tl 2,6 mm šedá</t>
  </si>
  <si>
    <t>340174424</t>
  </si>
  <si>
    <t>623,15*1,15 'Přepočtené koeficientem množství</t>
  </si>
  <si>
    <t>712363002</t>
  </si>
  <si>
    <t>Provedení povlakové krytiny střech plochých do 10 st. fólií termoplastickou mPVC (měkčené PVC) vytvoření spoje dvou pásů fólií slepením lepidlem</t>
  </si>
  <si>
    <t>-1661469537</t>
  </si>
  <si>
    <t>18*24,3+12*15,14</t>
  </si>
  <si>
    <t>247446</t>
  </si>
  <si>
    <t>lepidla ředitelná vodou vodivá na podlahové krytiny (disperzní bez obsahu rozpouštědel) pro lepení vodivých PVC-krytin v pruzích a dílcích  (á 18 kg)</t>
  </si>
  <si>
    <t>1899276892</t>
  </si>
  <si>
    <t>619,08*0,05 'Přepočtené koeficientem množství</t>
  </si>
  <si>
    <t>712363101</t>
  </si>
  <si>
    <t>Provedení povlakové krytiny střech plochých do 10 st. fólií ostatní činnosti při pokládání hydroizolačních fólií (materiál ve specifikaci) mechanické ukotvení talířovou hmoždinkou do polystyrenu nebo desek z minerální vlny</t>
  </si>
  <si>
    <t>-1537939508</t>
  </si>
  <si>
    <t>623,15*4</t>
  </si>
  <si>
    <t>590512200</t>
  </si>
  <si>
    <t>kontaktní zateplovací systémy příslušenství kontaktních zateplovacích systémů kotvící materiál - hmoždinky talířové hmoždinky průměr hmoždinky 8 mm STR-U 2G  8/60 x 335</t>
  </si>
  <si>
    <t>2083640792</t>
  </si>
  <si>
    <t>2492,6*1,05 'Přepočtené koeficientem množství</t>
  </si>
  <si>
    <t>712363112</t>
  </si>
  <si>
    <t>Provedení povlakové krytiny střech plochých do 10 st. fólií ostatní činnosti při pokládání hydroizolačních fólií (materiál ve specifikaci) vodotěsné překrytí talířové hmoždinky pruhem fólie horkovzdušným navařením</t>
  </si>
  <si>
    <t>-1753563261</t>
  </si>
  <si>
    <t>712363121</t>
  </si>
  <si>
    <t>Provedení povlakové krytiny střech plochých do 10 st. fólií ostatní činnosti při pokládání hydroizolačních fólií (materiál ve specifikaci) zaizolování prostupů střešní rovinou provedení rohů a koutů izolačními tvarovkami nalepením lepidlem</t>
  </si>
  <si>
    <t>-647381871</t>
  </si>
  <si>
    <t>22+32</t>
  </si>
  <si>
    <t>283776000</t>
  </si>
  <si>
    <t>tvarovky z lehčených plastů hydroizolační systém vzduchové, větrané, vlhkostní a radonové izolace staveb příslušenství tvarovka koutová</t>
  </si>
  <si>
    <t>1188552463</t>
  </si>
  <si>
    <t>283776050</t>
  </si>
  <si>
    <t>tvarovky z lehčených plastů hydroizolační systém vzduchové, větrané, vlhkostní a radonové izolace staveb příslušenství  tvarovka rohová</t>
  </si>
  <si>
    <t>2036288085</t>
  </si>
  <si>
    <t>712363201</t>
  </si>
  <si>
    <t>Provedení povlakové krytiny střech plochých do 10 st. fólií ostatní činnosti při pokládání hydroizolačních fólií (materiál ve specifikaci) ukončení izolace střechy kovovými profily ALWITRA montáž profilu ukončujícího přímého</t>
  </si>
  <si>
    <t>-1270590412</t>
  </si>
  <si>
    <t>2*(24,3+18,3+15,14+11,85)</t>
  </si>
  <si>
    <t>59051</t>
  </si>
  <si>
    <t>ukončující profil</t>
  </si>
  <si>
    <t>-724063380</t>
  </si>
  <si>
    <t>712391171</t>
  </si>
  <si>
    <t>Provedení povlakové krytiny střech plochých do 10 st. -ostatní práce provedení vrstvy textilní podkladní</t>
  </si>
  <si>
    <t>-1216976085</t>
  </si>
  <si>
    <t>693110</t>
  </si>
  <si>
    <t>ochranná textilní vrstva 300 g/m2</t>
  </si>
  <si>
    <t>1625489629</t>
  </si>
  <si>
    <t>712391172</t>
  </si>
  <si>
    <t>Provedení povlakové krytiny střech plochých do 10 st. -ostatní práce provedení vrstvy textilní ochranné</t>
  </si>
  <si>
    <t>-231663639</t>
  </si>
  <si>
    <t>6931100</t>
  </si>
  <si>
    <t>ochranná textilní vrstva 500 g/m2</t>
  </si>
  <si>
    <t>1979654659</t>
  </si>
  <si>
    <t>712400831</t>
  </si>
  <si>
    <t>Odstranění ze střech šikmých přes 10 st. do 30 st. krytiny povlakové jednovrstvé</t>
  </si>
  <si>
    <t>1107379749</t>
  </si>
  <si>
    <t>712400845</t>
  </si>
  <si>
    <t>Odstranění ze střech šikmých přes 10 st. do 30 st. doplňky ventilační hlavice</t>
  </si>
  <si>
    <t>1635005814</t>
  </si>
  <si>
    <t>71240R001</t>
  </si>
  <si>
    <t>143265168</t>
  </si>
  <si>
    <t>Přesun hmot pro povlakové krytiny stanovený procentní sazbou (%) z ceny vodorovná dopravní vzdálenost do 50 m v objektech výšky přes 12 do 24 m</t>
  </si>
  <si>
    <t>-1776416482</t>
  </si>
  <si>
    <t>-163358753</t>
  </si>
  <si>
    <t>713120841</t>
  </si>
  <si>
    <t>Odstranění tepelné izolace běžných stavebních konstrukcí z rohoží, pásů, dílců, desek, bloků podlah připevněných lepením z vláknitých materiálů, tloušťka izolace do 100 mm</t>
  </si>
  <si>
    <t>-604580643</t>
  </si>
  <si>
    <t>623,15*2"Polsid</t>
  </si>
  <si>
    <t>-1009711084</t>
  </si>
  <si>
    <t>(440,19+182,96)*3"st1</t>
  </si>
  <si>
    <t>Vlákno minerální a výrobky z něj (desky, skruže, pásy, rohože, vložkové pytle apod.) z minerální plsti - izolace plovoucích podlah deska , pro tlakově namáhané izolace, jako podkladní vrstva pod a spádové desky, 500 x 1000 mm, la = 0,039 W/mK tl.100 mm</t>
  </si>
  <si>
    <t>1538397698</t>
  </si>
  <si>
    <t>1869,45*1,02 'Přepočtené koeficientem množství</t>
  </si>
  <si>
    <t>-1308235733</t>
  </si>
  <si>
    <t>433,1+435,2"2. NP, 3. NP</t>
  </si>
  <si>
    <t>631666100</t>
  </si>
  <si>
    <t>pás lamelový pro tepelné a akustické izolace potrubí 25 kg/m3 tl.30 mm</t>
  </si>
  <si>
    <t>1866622612</t>
  </si>
  <si>
    <t>868,3*1,02 'Přepočtené koeficientem množství</t>
  </si>
  <si>
    <t>149062640</t>
  </si>
  <si>
    <t>631666120</t>
  </si>
  <si>
    <t>pás lamelový pro tepelné a akustické izolace potrubí 25 kg/m3 tl.40 mm</t>
  </si>
  <si>
    <t>1821189122</t>
  </si>
  <si>
    <t>82,5*1,02 'Přepočtené koeficientem množství</t>
  </si>
  <si>
    <t>-1873574832</t>
  </si>
  <si>
    <t>57,96+16,57</t>
  </si>
  <si>
    <t>1218180140</t>
  </si>
  <si>
    <t>74,530*0,05"ZA6</t>
  </si>
  <si>
    <t>713141211</t>
  </si>
  <si>
    <t>Montáž tepelné izolace střech plochých atikovými klíny kladenými volně</t>
  </si>
  <si>
    <t>1979909123</t>
  </si>
  <si>
    <t>2*(24,3+18,3+0,5*6+11,85+15,12)</t>
  </si>
  <si>
    <t>631529080</t>
  </si>
  <si>
    <t>klín atikový přechodný minerální plochých střech tl.100 x100 mm</t>
  </si>
  <si>
    <t>-1302131538</t>
  </si>
  <si>
    <t>713141853</t>
  </si>
  <si>
    <t>Odstranění tepelné izolace běžných stavebních konstrukcí z rohoží, pásů, dílců, desek, bloků střech plochých atikových klínů lepených</t>
  </si>
  <si>
    <t>-2001085394</t>
  </si>
  <si>
    <t>317942426</t>
  </si>
  <si>
    <t>440,19+182,96+868,3</t>
  </si>
  <si>
    <t>710082465</t>
  </si>
  <si>
    <t>1491,45*1,1 'Přepočtené koeficientem množství</t>
  </si>
  <si>
    <t>-1116975848</t>
  </si>
  <si>
    <t>7212421R2</t>
  </si>
  <si>
    <t>Úprava střešních vpustí</t>
  </si>
  <si>
    <t>72954150</t>
  </si>
  <si>
    <t>500816334</t>
  </si>
  <si>
    <t>762341811</t>
  </si>
  <si>
    <t>Demontáž bednění a laťování bednění střech rovných, obloukových, sklonu do 60 st. se všemi nadstřešními konstrukcemi z prken hrubých, hoblovaných tl. do 32 mm</t>
  </si>
  <si>
    <t>-2069763085</t>
  </si>
  <si>
    <t>762512255</t>
  </si>
  <si>
    <t>Podlahové konstrukce podkladové montáž z desek dřevotřískových, dřevoštěpkových nebo cementotřískových na podklad betonový kotvením</t>
  </si>
  <si>
    <t>1113196021</t>
  </si>
  <si>
    <t>0,58*(19,4*2+24,04*2)</t>
  </si>
  <si>
    <t>607262800</t>
  </si>
  <si>
    <t>deska dřevoštěpková OSB perodrážka nebroušená 2500x675x25 mm</t>
  </si>
  <si>
    <t>1798343852</t>
  </si>
  <si>
    <t>50,39*1,08 'Přepočtené koeficientem množství</t>
  </si>
  <si>
    <t>762526811</t>
  </si>
  <si>
    <t>Demontáž podlah z desek dřevotřískových, překližkových, sololitových tl. do 20 mm bez polštářů</t>
  </si>
  <si>
    <t>154479755</t>
  </si>
  <si>
    <t>763121450</t>
  </si>
  <si>
    <t>Stěna předsazená ze sádrokartonových desek s nosnou konstrukcí z ocelových profilů CW, UW jednoduše opláštěná deskou akustickou tl. 12,5 mm, TI tl. 40 mm 30 kg/m3, EI 30 stěna tl. 115 mm, profil 100</t>
  </si>
  <si>
    <t>1352965631</t>
  </si>
  <si>
    <t>763121714</t>
  </si>
  <si>
    <t>Stěna předsazená ze sádrokartonových desek ostatní konstrukce a práce na předsazených stěnách ze sádrokartonových desek základní penetrační nátěr</t>
  </si>
  <si>
    <t>1704645625</t>
  </si>
  <si>
    <t>763131411</t>
  </si>
  <si>
    <t>Podhled ze sádrokartonových desek dvouvrstvá zavěšená spodní konstrukce z ocelových profilů CD, UD jednoduše opláštěná deskou standardní A, tl. 12,5 mm, bez TI</t>
  </si>
  <si>
    <t>-602959909</t>
  </si>
  <si>
    <t>32,3+66+18,5+2,8+7,6+26,9+25,4+20,9+20,9+11,3"1. NP</t>
  </si>
  <si>
    <t>61,3+20,9+20,9+18,7"2. NP</t>
  </si>
  <si>
    <t>61,3+43,8+18,8"3. NP</t>
  </si>
  <si>
    <t>0,5*(2,6*2+2,6*2+2,4*2+2,2+5,5+2,9+1,8+4+5,4+2,6*4+1,2+2,6+2,6+2,6+2,7+0,5+3*2+1,2+2,7)</t>
  </si>
  <si>
    <t>763131451</t>
  </si>
  <si>
    <t>Podhled ze sádrokartonových desek dvouvrstvá zavěšená spodní konstrukce z ocelových profilů CD, UD jednoduše opláštěná deskou impregnovanou H2, tl. 12,5 mm, bez TI</t>
  </si>
  <si>
    <t>470942151</t>
  </si>
  <si>
    <t>6+2,2+5,3+4,6+4,3+9,4+9,4+5,3+1,2+9,4*2+5,3+1,2</t>
  </si>
  <si>
    <t>0,5*(1,8+1,7+0,9+2,8+1,3+2,8+2,8+2,8+2,6)</t>
  </si>
  <si>
    <t>763131491</t>
  </si>
  <si>
    <t>Podhled ze sádrokartonových desek dvouvrstvá zavěšená spodní konstrukce z ocelových profilů CD, UD jednoduše opláštěná deskou akustickou, tl. 12,5 mm, TI tl. 40 mm</t>
  </si>
  <si>
    <t>-1501691918</t>
  </si>
  <si>
    <t>84,3+68,2+68,5+68,2+68,5+66,7+68,2+68,2+68,4+66,8+68,2</t>
  </si>
  <si>
    <t>0,5*(9,1+9+5,4*2+8,5+8,1+5,4*2+2,3*2+2,7*2+5,4*2+5,4*2+2,6*2+5,5*2+2,6*2+5,4*2+5,4*2+2,4*2)</t>
  </si>
  <si>
    <t>-1117652916</t>
  </si>
  <si>
    <t>513,05+832,05+82,75</t>
  </si>
  <si>
    <t>-253363636</t>
  </si>
  <si>
    <t>764002841</t>
  </si>
  <si>
    <t>Demontáž klempířských konstrukcí oplechování horních ploch zdí a nadezdívek do suti</t>
  </si>
  <si>
    <t>-380675862</t>
  </si>
  <si>
    <t>15,14*2+0,6+2*(25,52+18,18)+0,5*14</t>
  </si>
  <si>
    <t>7642134R1</t>
  </si>
  <si>
    <t>Oplechování střešních prvků z pozinkovaného plechu střešního výlezu rozměru 600 x 600 mm, střechy s krytinou skládanou nebo plechovou</t>
  </si>
  <si>
    <t>-1653525343</t>
  </si>
  <si>
    <t>764215608</t>
  </si>
  <si>
    <t>Oplechování horních ploch zdí a nadezdívek (atik) z pozinkovaného plechu s povrchovou úpravou celoplošně lepené rš 750 mm</t>
  </si>
  <si>
    <t>-277856370</t>
  </si>
  <si>
    <t>15,14*2+0,6+2*(25,52+18,18)+0,5*4</t>
  </si>
  <si>
    <t>764215611</t>
  </si>
  <si>
    <t>Oplechování horních ploch zdí a nadezdívek (atik) z pozinkovaného plechu s povrchovou úpravou celoplošně lepené přes rš 800 mm</t>
  </si>
  <si>
    <t>-554130088</t>
  </si>
  <si>
    <t>0,7*0,5*10</t>
  </si>
  <si>
    <t>764216643</t>
  </si>
  <si>
    <t>Oplechování parapetů z pozinkovaného plechu s povrchovou úpravou rovných celoplošně lepené, bez rohů rš 250 mm</t>
  </si>
  <si>
    <t>1646413907</t>
  </si>
  <si>
    <t>1,2*4+0,9*4+2,4*2+1,8*6+4,8*19+1,2+1,75*3+1,75</t>
  </si>
  <si>
    <t>Oplechování parapetů z pozinkovaného plechu s povrchovou úpravou rovných celoplošně lepené, bez rohů rš 330 mm</t>
  </si>
  <si>
    <t>-205936312</t>
  </si>
  <si>
    <t>0,7*4+1,2*4+2,4*2+1,8*6+4,8*19+1,2+1,75*5</t>
  </si>
  <si>
    <t>529618052</t>
  </si>
  <si>
    <t>124,35</t>
  </si>
  <si>
    <t>-1908591331</t>
  </si>
  <si>
    <t>765</t>
  </si>
  <si>
    <t>Krytina skládaná</t>
  </si>
  <si>
    <t>765192001</t>
  </si>
  <si>
    <t>Nouzové zakrytí střechy plachtou</t>
  </si>
  <si>
    <t>243500055</t>
  </si>
  <si>
    <t>7662311R1</t>
  </si>
  <si>
    <t>Montáž sklápěcich schodů na půdu s vyřezáním otvoru a kompletizací</t>
  </si>
  <si>
    <t>-240482720</t>
  </si>
  <si>
    <t>766421811</t>
  </si>
  <si>
    <t>Demontáž obložení podhledů panely, plochy do 1,5 m2</t>
  </si>
  <si>
    <t>1504499308</t>
  </si>
  <si>
    <t>10,6+66+41,9+16+5,2+2,2+5,3+4,6+2,8+2,3+7,2+11,3+26,9+22,3+59,4+18,9*2+59,7"1.NP</t>
  </si>
  <si>
    <t>61,3+60,6+10,1+10,1+60,3+59+9,4+6+5,3+17,8+0,7+60,3"2. NP</t>
  </si>
  <si>
    <t>61,3+60,3+38,9+60,6+59+9,4+6+5,3+17,8+0,7+60,3"3. NP</t>
  </si>
  <si>
    <t>766421822</t>
  </si>
  <si>
    <t>Demontáž obložení podhledů podkladových roštů</t>
  </si>
  <si>
    <t>1506336970</t>
  </si>
  <si>
    <t>-2043568012</t>
  </si>
  <si>
    <t>1517576017</t>
  </si>
  <si>
    <t>513771932</t>
  </si>
  <si>
    <t>1,2*1,8*4+0,9*0,9*4+2,4*2,7*2+1,8*2*6+4,8*2*19+1,2*2+1,75*2,6*3+1,75*0,9</t>
  </si>
  <si>
    <t>7666413R6</t>
  </si>
  <si>
    <t>Dodávka + montáž vstupní dveře plast vč. kování 1750/2650 mm</t>
  </si>
  <si>
    <t>1494262455</t>
  </si>
  <si>
    <t>1157756607</t>
  </si>
  <si>
    <t>-121351621</t>
  </si>
  <si>
    <t>-1682959249</t>
  </si>
  <si>
    <t>-1676385818</t>
  </si>
  <si>
    <t>-542650004</t>
  </si>
  <si>
    <t>7671591R02</t>
  </si>
  <si>
    <t>Stávající ocelové zábradlí demontáž, úprava, nátěr, zpětná montáž, pol. ZM08</t>
  </si>
  <si>
    <t>2101586881</t>
  </si>
  <si>
    <t>Stávající ocelové zábradlí demontáž, úprava, nátěr, pětní montáž, pol. ZM07</t>
  </si>
  <si>
    <t>264019596</t>
  </si>
  <si>
    <t>Stávající ocelové sloupy přesahu střechy opatřit novým nátěrem, pol. ZM10</t>
  </si>
  <si>
    <t>-2085331025</t>
  </si>
  <si>
    <t>7671591R4</t>
  </si>
  <si>
    <t>Montáž přestavitelných a mobilních příček Příplatek k cenám za osazení a seřízení dveří jednokřídlových</t>
  </si>
  <si>
    <t>-1214270302</t>
  </si>
  <si>
    <t>-135346064</t>
  </si>
  <si>
    <t>15,75*(3,2+8,5)+18,3*0,5*5+18,3*(1,6*2+2*2*2+2,9*2*2)</t>
  </si>
  <si>
    <t>-89674657</t>
  </si>
  <si>
    <t>7679967R1</t>
  </si>
  <si>
    <t>Demontáž, úprava a zpětná montáž požárního žebříku dl. 13 m</t>
  </si>
  <si>
    <t>-339925826</t>
  </si>
  <si>
    <t>-2087411748</t>
  </si>
  <si>
    <t>776201812</t>
  </si>
  <si>
    <t>Demontáž povlakových podlahovin lepených ručně s podložkou</t>
  </si>
  <si>
    <t>413441316</t>
  </si>
  <si>
    <t>776222111</t>
  </si>
  <si>
    <t>Montáž podlahovin z PVC lepením 2-složkovým lepidlem (do vlhkých prostor) z pásů</t>
  </si>
  <si>
    <t>499316889</t>
  </si>
  <si>
    <t>1758396241</t>
  </si>
  <si>
    <t>43,2*1,1 'Přepočtené koeficientem množství</t>
  </si>
  <si>
    <t>1133762517</t>
  </si>
  <si>
    <t>-1118591172</t>
  </si>
  <si>
    <t>246,465+2,4*3,1*4+1,75*2,65</t>
  </si>
  <si>
    <t>Zeminy jílovinové - hlinky a nátěry malířské nátěry upravené tekuté  (systém) pásky a fólie - malířské potřeby páska do 60° C PG 4022-20   40µ    4 x 5 m</t>
  </si>
  <si>
    <t>1544927698</t>
  </si>
  <si>
    <t>280,863*1,05 'Přepočtené koeficientem množství</t>
  </si>
  <si>
    <t>164</t>
  </si>
  <si>
    <t>784211001</t>
  </si>
  <si>
    <t>Malby z malířských směsí otěruvzdorných za mokra jednonásobné, bílé za mokra otěruvzdorné výborně v místnostech výšky do 3,80 m</t>
  </si>
  <si>
    <t>148379124</t>
  </si>
  <si>
    <t>1427,85"SDK</t>
  </si>
  <si>
    <t>165</t>
  </si>
  <si>
    <t>-785585826</t>
  </si>
  <si>
    <t>0,4*2*(1,8+3,1+2,7+3,1+1,8+2*7+2,65+1,8+3,1*2+2,7+1,8+2*18+2,6*2)</t>
  </si>
  <si>
    <t>0,4*(0,9*2+1,2*2+2,4*3+1,2+4,8*5+1,75+1,8*2+2,1+2,4+2,4+2,4+2,1+1,75+4,8*7+1,75+1,8*2)</t>
  </si>
  <si>
    <t>786</t>
  </si>
  <si>
    <t>Dokončovací práce - čalounické úpravy</t>
  </si>
  <si>
    <t>166</t>
  </si>
  <si>
    <t>786624111</t>
  </si>
  <si>
    <t>Montáž zastiňujících žaluzií lamelových do oken zdvojených otevíravých, sklápěcích nebo vyklápěcích dřevěných</t>
  </si>
  <si>
    <t>-760334275</t>
  </si>
  <si>
    <t>1,8*2*5+4,8*2*7</t>
  </si>
  <si>
    <t>167</t>
  </si>
  <si>
    <t>6114059R1</t>
  </si>
  <si>
    <t>žaluzie lamelová hliníková</t>
  </si>
  <si>
    <t>-1785850603</t>
  </si>
  <si>
    <t>168</t>
  </si>
  <si>
    <t>7866252R1</t>
  </si>
  <si>
    <t>Montáž zastiňujících žaluzií lamelových do oken zdvojených kyvných nebo otočných dřevěných</t>
  </si>
  <si>
    <t>-837231850</t>
  </si>
  <si>
    <t>169</t>
  </si>
  <si>
    <t>998786203</t>
  </si>
  <si>
    <t>Přesun hmot pro čalounické úpravy stanovený procentní sazbou z ceny vodorovná dopravní vzdálenost do 50 m v objektech výšky přes 12 do 24 m</t>
  </si>
  <si>
    <t>-696326504</t>
  </si>
  <si>
    <t>795</t>
  </si>
  <si>
    <t>Různé</t>
  </si>
  <si>
    <t>170</t>
  </si>
  <si>
    <t>7954110R2</t>
  </si>
  <si>
    <t>Měření hluku, zvuková neprůzvučnost a dozvuk 5*, vč. protokolu</t>
  </si>
  <si>
    <t>1855126947</t>
  </si>
  <si>
    <t>171</t>
  </si>
  <si>
    <t>7954110R3</t>
  </si>
  <si>
    <t>Měření umělého osvětlení 2*</t>
  </si>
  <si>
    <t>-1702880783</t>
  </si>
  <si>
    <t>172</t>
  </si>
  <si>
    <t>79541R002</t>
  </si>
  <si>
    <t>Zabezpečení střech - kotvy pro uchycení dl. 800 mm, nerez lano 100,2 m</t>
  </si>
  <si>
    <t>1420891753</t>
  </si>
  <si>
    <t>1715e2 - Přípomoce vytápění</t>
  </si>
  <si>
    <t>1685311562</t>
  </si>
  <si>
    <t>0,1*0,75*(11+9,45+0,8+2,15+2,9+2,2+2,6+5,6+2,35+14,4+0,95+2,9+5,4+5,5+1,9+2,7)</t>
  </si>
  <si>
    <t>0,1*0,65*(15,3+0,9+2,2+3,1+2,1+3,1+2,1+3,15+2,1+0,2+21,2+0,8-0,3-0,1+14,5+2,6*2+0,8+16,2+1,9+5,5+5,3+3+2,7+3,6)</t>
  </si>
  <si>
    <t>0,1*0,38*(0,95*16+0,95*26)</t>
  </si>
  <si>
    <t>0,75*0,35/2*(11+9,45+1,35+0,8+2+2,8+2,1+1,2+0,6+3,5+0,6+0,8+3,6+0,6+0,15+14,9+2,85)</t>
  </si>
  <si>
    <t>0,65*0,35/2*(5,8+9+13,95+20,9+0,8+0,3+0,8+2,2+1+1+2+0,9*2+2+0,9+0,9+2+0,2+2,6*2+4+0,8+4,8+15,25+2,45)</t>
  </si>
  <si>
    <t>0,38*0,35/2*0,6*21*2</t>
  </si>
  <si>
    <t>0,1*0,65*1,2*8+0,1*1,2*0,7*1,2*7</t>
  </si>
  <si>
    <t>663526043</t>
  </si>
  <si>
    <t>12*0,2</t>
  </si>
  <si>
    <t>-539664987</t>
  </si>
  <si>
    <t>1,35*0,1*(22,55+16,9+2,7)+0,85*0,1*(22+14,4+2,6+3,9+16,9+2,7)"podklad. bet. pod energokanál</t>
  </si>
  <si>
    <t>0,4*0,1*0,95*21</t>
  </si>
  <si>
    <t>1237099421</t>
  </si>
  <si>
    <t>((1,15+0,9)*(23,3+16,55)+(1,15+0,45+0,2)*2,7+(0,65+0,9)*(14,85+21,3+2,7+4))*0,10"oprava podlahy</t>
  </si>
  <si>
    <t>(0,6*1,1*21-0,35*1,2*17-0,5*0,5*8)*0,10</t>
  </si>
  <si>
    <t>-440735353</t>
  </si>
  <si>
    <t>0,15*0,5*4*8</t>
  </si>
  <si>
    <t>1061406542</t>
  </si>
  <si>
    <t>1384192928</t>
  </si>
  <si>
    <t>(159,69-0,5*0,5*8)*4,4/1000*1,08</t>
  </si>
  <si>
    <t>-628671600</t>
  </si>
  <si>
    <t>37+56+21</t>
  </si>
  <si>
    <t>-288870650</t>
  </si>
  <si>
    <t>593854520</t>
  </si>
  <si>
    <t>energokanál tvaru U 119 x 115 x 60 cm</t>
  </si>
  <si>
    <t>1768188682</t>
  </si>
  <si>
    <t>59385446R</t>
  </si>
  <si>
    <t>energokanál tvaru U 50x39x35 cm</t>
  </si>
  <si>
    <t>-1120869084</t>
  </si>
  <si>
    <t>-662681526</t>
  </si>
  <si>
    <t>593852100</t>
  </si>
  <si>
    <t>deska zákrytová energokanálu 238 x 115 x 10 cm</t>
  </si>
  <si>
    <t>744336600</t>
  </si>
  <si>
    <t>-1146434929</t>
  </si>
  <si>
    <t>2142390314</t>
  </si>
  <si>
    <t>69,75*0,15+78,6*0,1</t>
  </si>
  <si>
    <t>462728305</t>
  </si>
  <si>
    <t>-542512252</t>
  </si>
  <si>
    <t>(159,69-0,5*0,5*8)*0,1</t>
  </si>
  <si>
    <t>-479624254</t>
  </si>
  <si>
    <t>748692783</t>
  </si>
  <si>
    <t>-827299078</t>
  </si>
  <si>
    <t>6+1,95+6+0,55*40+0,55+0,55+1,3+0,55*2+1,3+0,55*2+1,3+0,55*2+1,3+0,55*2+1,3+0,55+1,3+0,55+2,6+0,35+3,15+3,15+3,1+1,3+4,35+2,15+13,7+21,15+22,3+2,6*2+4</t>
  </si>
  <si>
    <t>15,25*2+4,7*2</t>
  </si>
  <si>
    <t>-888625091</t>
  </si>
  <si>
    <t>425142867</t>
  </si>
  <si>
    <t>559393219</t>
  </si>
  <si>
    <t>159,69*0,2</t>
  </si>
  <si>
    <t>-1446026156</t>
  </si>
  <si>
    <t>1029473056</t>
  </si>
  <si>
    <t>36,233+(22,4+16,9+2,7)*1,15*0,7+0,65*0,65*(15,1+21,1+2,6+3,9+16,9+2,9)+0,3*0,38*1,05*21</t>
  </si>
  <si>
    <t>431378465</t>
  </si>
  <si>
    <t>183684165</t>
  </si>
  <si>
    <t>971042651</t>
  </si>
  <si>
    <t>Vybourání otvorů v betonových příčkách a zdech základových nebo nadzákladových plochy do 4 m2, tl. jakékoliv</t>
  </si>
  <si>
    <t>1018907577</t>
  </si>
  <si>
    <t>1,35*0,8*0,3+0,8*0,3*1,15+0,65*0,75*0,3</t>
  </si>
  <si>
    <t>1404944223</t>
  </si>
  <si>
    <t>78,6</t>
  </si>
  <si>
    <t>1880375223</t>
  </si>
  <si>
    <t>69,75</t>
  </si>
  <si>
    <t>-472651385</t>
  </si>
  <si>
    <t>215,685</t>
  </si>
  <si>
    <t>-299801881</t>
  </si>
  <si>
    <t>150870826</t>
  </si>
  <si>
    <t>215,685*4</t>
  </si>
  <si>
    <t>1538126480</t>
  </si>
  <si>
    <t>-1865360659</t>
  </si>
  <si>
    <t>-1727066928</t>
  </si>
  <si>
    <t>0,4*0,95*21+0,85*(22+14,35+2,6+3,9)+1,35*(22,6+16,9+2,7)+0,9*1,15</t>
  </si>
  <si>
    <t>159,69-0,5*0,5*8</t>
  </si>
  <si>
    <t>502833708</t>
  </si>
  <si>
    <t>260,098*0,0003 'Přepočtené koeficientem množství</t>
  </si>
  <si>
    <t>-1048152502</t>
  </si>
  <si>
    <t>0,48*1,05*21*2+0,65*(0,65+0,2+2,2*4+3,2*3+0,8+5,8+8,9+14,3+2,6*2+0,65+3,9+0,65+0,25+3,3+1,05+14,85+1,05+1,6+5,4+5,55+1,85+2,85+3,55)</t>
  </si>
  <si>
    <t>0,7*(11+9,45+1,2+0,8+2,05+2,9+2,15+2,6+1,9+5,65+5,45+3+1,05+14,4+2,7+2,7+0,4)+1*0,3*2</t>
  </si>
  <si>
    <t>803893569</t>
  </si>
  <si>
    <t>135,836*0,00035 'Přepočtené koeficientem množství</t>
  </si>
  <si>
    <t>-788851025</t>
  </si>
  <si>
    <t>260,098*2</t>
  </si>
  <si>
    <t>1018263488</t>
  </si>
  <si>
    <t>2112521639</t>
  </si>
  <si>
    <t>135,836*2</t>
  </si>
  <si>
    <t>955509014</t>
  </si>
  <si>
    <t>-1037585441</t>
  </si>
  <si>
    <t>-1818992263</t>
  </si>
  <si>
    <t>1980942009</t>
  </si>
  <si>
    <t>2*(0,5*2+0,55*2)</t>
  </si>
  <si>
    <t>-1640601323</t>
  </si>
  <si>
    <t>1349473810</t>
  </si>
  <si>
    <t>-2062586597</t>
  </si>
  <si>
    <t>-268004680</t>
  </si>
  <si>
    <t>159,69*1,1 'Přepočtené koeficientem množství</t>
  </si>
  <si>
    <t>-1466512434</t>
  </si>
  <si>
    <t>1715f - Silnoproud</t>
  </si>
  <si>
    <t>1715fa - Elektro pro VZT</t>
  </si>
  <si>
    <t xml:space="preserve">    751 - VC 7/155 CENÍK 21 M - ELEKTROMONTÁŽE</t>
  </si>
  <si>
    <t xml:space="preserve">    761 - Montážní materiál</t>
  </si>
  <si>
    <t xml:space="preserve">    762 - VC - 7/32 - Rozvaděče</t>
  </si>
  <si>
    <t xml:space="preserve">    763 - VC - 7/161/89 - M Výchozí revize el. zařízení</t>
  </si>
  <si>
    <t xml:space="preserve">    764 - VC - 7/32 - Rozvaděče</t>
  </si>
  <si>
    <t xml:space="preserve">    765 - Hodinová zúčtovací sazba</t>
  </si>
  <si>
    <t xml:space="preserve">    766 - Příplatky recyklace</t>
  </si>
  <si>
    <t xml:space="preserve">    767 - Pomocné práce = 3% z ceníku 21 M a materiálu</t>
  </si>
  <si>
    <t>VC 7/155 CENÍK 21 M - ELEKTROMONTÁŽE</t>
  </si>
  <si>
    <t>210014022</t>
  </si>
  <si>
    <t>krab. univerzální KU 68-1901</t>
  </si>
  <si>
    <t>1118457516</t>
  </si>
  <si>
    <t>210014024</t>
  </si>
  <si>
    <t>krab. universální KU 68-1903 vč. zapojení</t>
  </si>
  <si>
    <t>122691089</t>
  </si>
  <si>
    <t>210014100</t>
  </si>
  <si>
    <t xml:space="preserve">krab. rozvodka ABOX 025 802-407 IP vč. zapoj. </t>
  </si>
  <si>
    <t>-1820785003</t>
  </si>
  <si>
    <t>210014181</t>
  </si>
  <si>
    <t>ukončený vývod pro napájení žaluzií</t>
  </si>
  <si>
    <t>-1703742901</t>
  </si>
  <si>
    <t>210015000</t>
  </si>
  <si>
    <t>ukončený vývod pro ZS, RVZ</t>
  </si>
  <si>
    <t>-340404128</t>
  </si>
  <si>
    <t>210015020</t>
  </si>
  <si>
    <t>odvíčkování/zavíčkování krabice - víčko na závit</t>
  </si>
  <si>
    <t>-1746683091</t>
  </si>
  <si>
    <t>210015021</t>
  </si>
  <si>
    <t>odvíčkování/zavíčkování krabice - víčko na šrouby</t>
  </si>
  <si>
    <t>-429487038</t>
  </si>
  <si>
    <t>210015035</t>
  </si>
  <si>
    <t>osazení hmoždinky HM 8 do pál.cihel(stř. tv. kamene</t>
  </si>
  <si>
    <t>1913834567</t>
  </si>
  <si>
    <t>210040223</t>
  </si>
  <si>
    <t>vysekání otvoru pro novou skříň 3U-21</t>
  </si>
  <si>
    <t>1233686487</t>
  </si>
  <si>
    <t>210086550</t>
  </si>
  <si>
    <t>CYKY-03x1,5 mm2 750V (PU)</t>
  </si>
  <si>
    <t>-1554830224</t>
  </si>
  <si>
    <t>210086551</t>
  </si>
  <si>
    <t>CYKY-J3x1,5 mm2 750V (PU)</t>
  </si>
  <si>
    <t>649580766</t>
  </si>
  <si>
    <t>210086580</t>
  </si>
  <si>
    <t>CYKY-J5x16 mm2 750V (PU)</t>
  </si>
  <si>
    <t>879444335</t>
  </si>
  <si>
    <t>210086580.1</t>
  </si>
  <si>
    <t>-476378137</t>
  </si>
  <si>
    <t>210086590</t>
  </si>
  <si>
    <t>660535905</t>
  </si>
  <si>
    <t>210101000</t>
  </si>
  <si>
    <t>ukonč. vod. CU/AI v přípoj.bodě vč. zap.konce do 2,5 mm2</t>
  </si>
  <si>
    <t>1561115565</t>
  </si>
  <si>
    <t>210101003</t>
  </si>
  <si>
    <t>ukonč.vod. CU v rozvaděči vč. zap. konce 16 mm2</t>
  </si>
  <si>
    <t>1508850386</t>
  </si>
  <si>
    <t>210111070</t>
  </si>
  <si>
    <t>spínm. zapuš. prost. obyč. TANGO řaz. 1</t>
  </si>
  <si>
    <t>-1628444120</t>
  </si>
  <si>
    <t>210111072</t>
  </si>
  <si>
    <t>spín. zapuš. prost. obyč. TANGO řaz. 5</t>
  </si>
  <si>
    <t>ks</t>
  </si>
  <si>
    <t>-610957605</t>
  </si>
  <si>
    <t>210111073</t>
  </si>
  <si>
    <t>spín. zapuš. prost. obyč. TANGO řaz. 6</t>
  </si>
  <si>
    <t>1587776903</t>
  </si>
  <si>
    <t>210191000</t>
  </si>
  <si>
    <t>odpojení a demontáž venkovního osvětlení</t>
  </si>
  <si>
    <t>958780158</t>
  </si>
  <si>
    <t>21019100R</t>
  </si>
  <si>
    <t>odpojení a demontáž stáv. venkovní zásuvky 400V</t>
  </si>
  <si>
    <t>207273671</t>
  </si>
  <si>
    <t>210201012</t>
  </si>
  <si>
    <t>234683298</t>
  </si>
  <si>
    <t>210201031</t>
  </si>
  <si>
    <t>-907887430</t>
  </si>
  <si>
    <t>210201070</t>
  </si>
  <si>
    <t>-1541222528</t>
  </si>
  <si>
    <t>210202025</t>
  </si>
  <si>
    <t>1114233028</t>
  </si>
  <si>
    <t>21020202R</t>
  </si>
  <si>
    <t>-254907868</t>
  </si>
  <si>
    <t>210202051</t>
  </si>
  <si>
    <t>2126619778</t>
  </si>
  <si>
    <t>210202091</t>
  </si>
  <si>
    <t>-2100770233</t>
  </si>
  <si>
    <t>210202R1</t>
  </si>
  <si>
    <t>1295085164</t>
  </si>
  <si>
    <t>210223101</t>
  </si>
  <si>
    <t>ochranné pospojení vodičem CY 4 mm2 (pu)</t>
  </si>
  <si>
    <t>-1581256261</t>
  </si>
  <si>
    <t>210292090</t>
  </si>
  <si>
    <t>zprovoznění VZT - dodávka VZT</t>
  </si>
  <si>
    <t>1831264893</t>
  </si>
  <si>
    <t>210292097</t>
  </si>
  <si>
    <t>parapetní kanál LV18x13</t>
  </si>
  <si>
    <t>-101244382</t>
  </si>
  <si>
    <t>210292098</t>
  </si>
  <si>
    <t>chránička kopeflex</t>
  </si>
  <si>
    <t>204749320</t>
  </si>
  <si>
    <t>210292099</t>
  </si>
  <si>
    <t>zprovoznění žaluzií/naprogramování - dodávka žaluzií</t>
  </si>
  <si>
    <t>800353620</t>
  </si>
  <si>
    <t>761</t>
  </si>
  <si>
    <t>Montážní materiál</t>
  </si>
  <si>
    <t>00028</t>
  </si>
  <si>
    <t>krabice ABOX 025 802-407 z PH se svorkou IP65</t>
  </si>
  <si>
    <t>369617202</t>
  </si>
  <si>
    <t>00314</t>
  </si>
  <si>
    <t>krabice KU 68-1901 přístrojová</t>
  </si>
  <si>
    <t>-1523158651</t>
  </si>
  <si>
    <t>00316</t>
  </si>
  <si>
    <t>krabice KU 68-1903 rozvodná</t>
  </si>
  <si>
    <t>-431915254</t>
  </si>
  <si>
    <t>01183</t>
  </si>
  <si>
    <t>-1157659227</t>
  </si>
  <si>
    <t>1554923038</t>
  </si>
  <si>
    <t>01237</t>
  </si>
  <si>
    <t>315419357</t>
  </si>
  <si>
    <t>01237a</t>
  </si>
  <si>
    <t>-1739984153</t>
  </si>
  <si>
    <t>01237b</t>
  </si>
  <si>
    <t>-1971651813</t>
  </si>
  <si>
    <t>01237d</t>
  </si>
  <si>
    <t>-208600516</t>
  </si>
  <si>
    <t>01700</t>
  </si>
  <si>
    <t>spínač 3558-AO 1340 ABB přístroj řaz.1,1So</t>
  </si>
  <si>
    <t>-844784674</t>
  </si>
  <si>
    <t>01702</t>
  </si>
  <si>
    <t>spínač 3558-AO5340 ABB přístroj řaz. 5</t>
  </si>
  <si>
    <t>-1741259886</t>
  </si>
  <si>
    <t>01703</t>
  </si>
  <si>
    <t>spínač 3558-AO6340 ABB přístroj řaz. 6,6So</t>
  </si>
  <si>
    <t>2135989809</t>
  </si>
  <si>
    <t>01707</t>
  </si>
  <si>
    <t>kryt 3558A-A651 B TANGO jednoduchý</t>
  </si>
  <si>
    <t>-1028436353</t>
  </si>
  <si>
    <t>-179194065</t>
  </si>
  <si>
    <t>01708</t>
  </si>
  <si>
    <t>kryt 3558A-A652 B TANGO dělený</t>
  </si>
  <si>
    <t>672363816</t>
  </si>
  <si>
    <t>01710</t>
  </si>
  <si>
    <t xml:space="preserve">rámeček 3901A-B TANGO 1.násobný </t>
  </si>
  <si>
    <t>-843956676</t>
  </si>
  <si>
    <t>2090713857</t>
  </si>
  <si>
    <t>-858050547</t>
  </si>
  <si>
    <t>02920</t>
  </si>
  <si>
    <t>CYKY-03x1,5 mm2</t>
  </si>
  <si>
    <t>1100756144</t>
  </si>
  <si>
    <t>02945</t>
  </si>
  <si>
    <t>CYKY-J5x6 mm2</t>
  </si>
  <si>
    <t>-1102807350</t>
  </si>
  <si>
    <t>02946</t>
  </si>
  <si>
    <t>CYKY-J5x16 mm2</t>
  </si>
  <si>
    <t>-974585774</t>
  </si>
  <si>
    <t>02960</t>
  </si>
  <si>
    <t>CYKY-J5x1,5 mm2</t>
  </si>
  <si>
    <t>503830391</t>
  </si>
  <si>
    <t>05151</t>
  </si>
  <si>
    <t>hmoždinka HM 8/1 do tvrdých materiálů s vrutem</t>
  </si>
  <si>
    <t>-109978316</t>
  </si>
  <si>
    <t>09986</t>
  </si>
  <si>
    <t>výzbroj rozváděče RVZ</t>
  </si>
  <si>
    <t>327801049</t>
  </si>
  <si>
    <t>09987</t>
  </si>
  <si>
    <t>-656894236</t>
  </si>
  <si>
    <t>09988</t>
  </si>
  <si>
    <t>vkládací lišta LV 18x13</t>
  </si>
  <si>
    <t>-780293203</t>
  </si>
  <si>
    <t>09989</t>
  </si>
  <si>
    <t>chránička kopeflex 50</t>
  </si>
  <si>
    <t>-856694647</t>
  </si>
  <si>
    <t>1234e</t>
  </si>
  <si>
    <t>-306345166</t>
  </si>
  <si>
    <t>1234f</t>
  </si>
  <si>
    <t>1201274793</t>
  </si>
  <si>
    <t>20017</t>
  </si>
  <si>
    <t>sádra stavební (balení 30kg)</t>
  </si>
  <si>
    <t>458664862</t>
  </si>
  <si>
    <t>20017R</t>
  </si>
  <si>
    <t>693450363</t>
  </si>
  <si>
    <t>32015</t>
  </si>
  <si>
    <t>-217488782</t>
  </si>
  <si>
    <t>32172</t>
  </si>
  <si>
    <t>459965668</t>
  </si>
  <si>
    <t>33736</t>
  </si>
  <si>
    <t>CY 4 mm2 zelenožlutý</t>
  </si>
  <si>
    <t>1106713742</t>
  </si>
  <si>
    <t>33914</t>
  </si>
  <si>
    <t>CYKY-J3x1,5 mm2</t>
  </si>
  <si>
    <t>-832845138</t>
  </si>
  <si>
    <t>37142</t>
  </si>
  <si>
    <t>závěs lankový 1,5 m 2x lanko + 2x klobouček</t>
  </si>
  <si>
    <t>-158257383</t>
  </si>
  <si>
    <t>37142a</t>
  </si>
  <si>
    <t>závěs lankový 1,0 m 2x lanko + 2x klobouček</t>
  </si>
  <si>
    <t>140363023</t>
  </si>
  <si>
    <t>37143</t>
  </si>
  <si>
    <t>šňůra kroucená připojovací 3Cx1,5</t>
  </si>
  <si>
    <t>-1444854928</t>
  </si>
  <si>
    <t>37283</t>
  </si>
  <si>
    <t>342893499</t>
  </si>
  <si>
    <t>37288</t>
  </si>
  <si>
    <t>700297764</t>
  </si>
  <si>
    <t>37292</t>
  </si>
  <si>
    <t>2113307690</t>
  </si>
  <si>
    <t>37292a</t>
  </si>
  <si>
    <t>-751583164</t>
  </si>
  <si>
    <t>37292R</t>
  </si>
  <si>
    <t>1370740219</t>
  </si>
  <si>
    <t>37292R2</t>
  </si>
  <si>
    <t>109102911</t>
  </si>
  <si>
    <t>R1</t>
  </si>
  <si>
    <t>Prořez 5%</t>
  </si>
  <si>
    <t>-1800322779</t>
  </si>
  <si>
    <t>R2</t>
  </si>
  <si>
    <t>Podružný materiál 5% z nosného materiálu</t>
  </si>
  <si>
    <t>-833232617</t>
  </si>
  <si>
    <t>VC - 7/32 - Rozvaděče</t>
  </si>
  <si>
    <t>A-9100-2</t>
  </si>
  <si>
    <t>Montáž zapuštěného rozvaděče do váhy 100 kg</t>
  </si>
  <si>
    <t>-1919694973</t>
  </si>
  <si>
    <t>N-7321-1</t>
  </si>
  <si>
    <t>Kontrola rozvaděče RVZ vč. vystavení atestu</t>
  </si>
  <si>
    <t>-1995973177</t>
  </si>
  <si>
    <t>N-7321-2</t>
  </si>
  <si>
    <t>-2032619270</t>
  </si>
  <si>
    <t>VC - 7/161/89 - M Výchozí revize el. zařízení</t>
  </si>
  <si>
    <t>320410004</t>
  </si>
  <si>
    <t>Výchozí revize el. zařízení dle ČSN33 1500</t>
  </si>
  <si>
    <t>hod.</t>
  </si>
  <si>
    <t>1063009014</t>
  </si>
  <si>
    <t>01</t>
  </si>
  <si>
    <t>Výroba rozvaděče RVZ</t>
  </si>
  <si>
    <t>185267771</t>
  </si>
  <si>
    <t>02</t>
  </si>
  <si>
    <t>Dozbrojení hl. rozvaděče RH</t>
  </si>
  <si>
    <t>-966938210</t>
  </si>
  <si>
    <t>Hodinová zúčtovací sazba</t>
  </si>
  <si>
    <t>Spolupráce s revizním technikem</t>
  </si>
  <si>
    <t>-1723208037</t>
  </si>
  <si>
    <t>Práce neuvedené v ceníku</t>
  </si>
  <si>
    <t>hod</t>
  </si>
  <si>
    <t>1305052140</t>
  </si>
  <si>
    <t>Zabezpečení pracoviště</t>
  </si>
  <si>
    <t>-1685882838</t>
  </si>
  <si>
    <t>Spolupráce s profesemi</t>
  </si>
  <si>
    <t>1818928278</t>
  </si>
  <si>
    <t>Příprava ke komplexní zkoušce a zkušební provoz</t>
  </si>
  <si>
    <t>-2052297309</t>
  </si>
  <si>
    <t>Demontáž stávající silnoproudé elektroinstalce</t>
  </si>
  <si>
    <t>-1129633372</t>
  </si>
  <si>
    <t>Příplatky recyklace</t>
  </si>
  <si>
    <t>05</t>
  </si>
  <si>
    <t xml:space="preserve">příplatek za recykladi - svítidla </t>
  </si>
  <si>
    <t>-2093583253</t>
  </si>
  <si>
    <t>06</t>
  </si>
  <si>
    <t xml:space="preserve">příplatek za recyklaci - světel. zdroje </t>
  </si>
  <si>
    <t>2042642433</t>
  </si>
  <si>
    <t>Pomocné práce = 3% z ceníku 21 M a materiálu</t>
  </si>
  <si>
    <t>R</t>
  </si>
  <si>
    <t>393709666</t>
  </si>
  <si>
    <t>1715fb - Elektro pro ostatní</t>
  </si>
  <si>
    <t>-1431269788</t>
  </si>
  <si>
    <t>1708414353</t>
  </si>
  <si>
    <t>1033047091</t>
  </si>
  <si>
    <t>1045889440</t>
  </si>
  <si>
    <t>252013961</t>
  </si>
  <si>
    <t>-1710858047</t>
  </si>
  <si>
    <t>1970199767</t>
  </si>
  <si>
    <t>1096345367</t>
  </si>
  <si>
    <t>122596448</t>
  </si>
  <si>
    <t>1912072633</t>
  </si>
  <si>
    <t>-334238776</t>
  </si>
  <si>
    <t>-1800504418</t>
  </si>
  <si>
    <t>-845838761</t>
  </si>
  <si>
    <t>1942798704</t>
  </si>
  <si>
    <t>875407964</t>
  </si>
  <si>
    <t>-2074689648</t>
  </si>
  <si>
    <t>1626079530</t>
  </si>
  <si>
    <t>-778724013</t>
  </si>
  <si>
    <t>325134517</t>
  </si>
  <si>
    <t>-2082292599</t>
  </si>
  <si>
    <t>-1738422513</t>
  </si>
  <si>
    <t>531345807</t>
  </si>
  <si>
    <t>735155168</t>
  </si>
  <si>
    <t>1554773083</t>
  </si>
  <si>
    <t>205489239</t>
  </si>
  <si>
    <t>588229748</t>
  </si>
  <si>
    <t>-1850735761</t>
  </si>
  <si>
    <t>-423345144</t>
  </si>
  <si>
    <t>-1065663126</t>
  </si>
  <si>
    <t>450830617</t>
  </si>
  <si>
    <t>487650332</t>
  </si>
  <si>
    <t>-1264084096</t>
  </si>
  <si>
    <t>638406200</t>
  </si>
  <si>
    <t>1084233786</t>
  </si>
  <si>
    <t>-2106634170</t>
  </si>
  <si>
    <t>-1625648192</t>
  </si>
  <si>
    <t>-622483332</t>
  </si>
  <si>
    <t>372249983</t>
  </si>
  <si>
    <t>-1833635757</t>
  </si>
  <si>
    <t>-1189540006</t>
  </si>
  <si>
    <t>-1056078166</t>
  </si>
  <si>
    <t>-1930582835</t>
  </si>
  <si>
    <t>1959902478</t>
  </si>
  <si>
    <t>-370644326</t>
  </si>
  <si>
    <t>-917424665</t>
  </si>
  <si>
    <t>1096689755</t>
  </si>
  <si>
    <t>761837734</t>
  </si>
  <si>
    <t>-162344637</t>
  </si>
  <si>
    <t>-907721903</t>
  </si>
  <si>
    <t>-702508003</t>
  </si>
  <si>
    <t>-1096397216</t>
  </si>
  <si>
    <t>-1991514210</t>
  </si>
  <si>
    <t>1348397239</t>
  </si>
  <si>
    <t>2029752767</t>
  </si>
  <si>
    <t>-1858944955</t>
  </si>
  <si>
    <t>-1147679128</t>
  </si>
  <si>
    <t>236535642</t>
  </si>
  <si>
    <t>132659775</t>
  </si>
  <si>
    <t>-507919055</t>
  </si>
  <si>
    <t>-628439872</t>
  </si>
  <si>
    <t>461008839</t>
  </si>
  <si>
    <t>-261482092</t>
  </si>
  <si>
    <t>310428999</t>
  </si>
  <si>
    <t>1061505660</t>
  </si>
  <si>
    <t>298997105</t>
  </si>
  <si>
    <t>1628731423</t>
  </si>
  <si>
    <t>-1246831975</t>
  </si>
  <si>
    <t>-782599571</t>
  </si>
  <si>
    <t>1814678632</t>
  </si>
  <si>
    <t>476720432</t>
  </si>
  <si>
    <t>-1185132087</t>
  </si>
  <si>
    <t>661976118</t>
  </si>
  <si>
    <t>1809380789</t>
  </si>
  <si>
    <t>-1801498538</t>
  </si>
  <si>
    <t>-1038574833</t>
  </si>
  <si>
    <t>553147652</t>
  </si>
  <si>
    <t>-1864205747</t>
  </si>
  <si>
    <t>-256554970</t>
  </si>
  <si>
    <t>2089467668</t>
  </si>
  <si>
    <t>-1219615034</t>
  </si>
  <si>
    <t>-546785555</t>
  </si>
  <si>
    <t>962329332</t>
  </si>
  <si>
    <t>888444819</t>
  </si>
  <si>
    <t>2012167469</t>
  </si>
  <si>
    <t>1993298398</t>
  </si>
  <si>
    <t>1251642825</t>
  </si>
  <si>
    <t>1293838439</t>
  </si>
  <si>
    <t>569805013</t>
  </si>
  <si>
    <t>1914805037</t>
  </si>
  <si>
    <t>128717972</t>
  </si>
  <si>
    <t>2058731295</t>
  </si>
  <si>
    <t>90560402</t>
  </si>
  <si>
    <t>1194516214</t>
  </si>
  <si>
    <t>148902071</t>
  </si>
  <si>
    <t>833930711</t>
  </si>
  <si>
    <t>1715g - Bleskosvod obj. C1, C2 + svody A, B</t>
  </si>
  <si>
    <t xml:space="preserve">    743 - Elektromontáže - hrubá montáž</t>
  </si>
  <si>
    <t xml:space="preserve">    744 - Elektromontáže - ostatní práce</t>
  </si>
  <si>
    <t>743</t>
  </si>
  <si>
    <t>Elektromontáže - hrubá montáž</t>
  </si>
  <si>
    <t>743112215</t>
  </si>
  <si>
    <t>Montáž trubek elektroinstalačních s nasunutím nebo našroubováním do krabic plastových ohebných, typ 14.., 23.., FFKuL, uložených volně, D 23 mm</t>
  </si>
  <si>
    <t>-1910828138</t>
  </si>
  <si>
    <t>345710760</t>
  </si>
  <si>
    <t>Materiál úložný elektroinstalační trubky elektroinstalační ohebné PVC, EN 1121 LPFLEX 125N typ         počet m ve svazku 2350    25</t>
  </si>
  <si>
    <t>-228994137</t>
  </si>
  <si>
    <t>743612121</t>
  </si>
  <si>
    <t>Montáž uzemňovacího vedení s upevněním, propojením a připojením pomocí svorek v zemi s izolací spojů vodičů FeZn drátu nebo lana D do 10 mm v městské zástavbě</t>
  </si>
  <si>
    <t>510870030</t>
  </si>
  <si>
    <t>354410730</t>
  </si>
  <si>
    <t>Součásti pro hromosvody a uzemňování vodiče  svodů dráty FeZn drát průměr 10 mm FeZn  1 kg=1,61m</t>
  </si>
  <si>
    <t>539477710</t>
  </si>
  <si>
    <t>743621110</t>
  </si>
  <si>
    <t>Montáž hromosvodného vedení svodových drátů nebo lan s podpěrami, D do 10 mm</t>
  </si>
  <si>
    <t>-662966003</t>
  </si>
  <si>
    <t>354410720</t>
  </si>
  <si>
    <t>Součásti pro hromosvody a uzemňování vodiče  svodů dráty FeZn drát průměr  8 mm FeZn   1 kg=2,5m</t>
  </si>
  <si>
    <t>983287522</t>
  </si>
  <si>
    <t>354418360</t>
  </si>
  <si>
    <t>Součásti pro hromosvody a uzemňování držáky ochranných úhelníků DOU  držák ochran. úhelníku do zdiva FeZn</t>
  </si>
  <si>
    <t>775198487</t>
  </si>
  <si>
    <t>354415200</t>
  </si>
  <si>
    <t>Součásti pro hromosvody a uzemňování podpěry vedení FeZn PV 17 pro vlnitý eternit a zdivo</t>
  </si>
  <si>
    <t>-1620842582</t>
  </si>
  <si>
    <t>354415500</t>
  </si>
  <si>
    <t>Součásti pro hromosvody a uzemňování podpěry vedení FeZn PV 22a pod střešní krytinu    190 mm</t>
  </si>
  <si>
    <t>1210424074</t>
  </si>
  <si>
    <t>354410550</t>
  </si>
  <si>
    <t>Součásti pro hromosvody a uzemňování tyče jímací jímací tyč s kovaným hrotem FeZn d = 19 mm JK 1,5    1500 mm</t>
  </si>
  <si>
    <t>-1053549805</t>
  </si>
  <si>
    <t>354410770</t>
  </si>
  <si>
    <t>Součásti pro hromosvody a uzemňování vodiče  svodů dráty AlMgSi drát průměr 8 mm AlMgSi  1 kg=7,4m</t>
  </si>
  <si>
    <t>2024122083</t>
  </si>
  <si>
    <t>743622100</t>
  </si>
  <si>
    <t>Montáž hromosvodného vedení svorek se 2 šrouby, typ SS, SR 03</t>
  </si>
  <si>
    <t>-1329845637</t>
  </si>
  <si>
    <t>354418850</t>
  </si>
  <si>
    <t xml:space="preserve">svorka spojovací SS pro lano D8-10 mm   </t>
  </si>
  <si>
    <t>-141808582</t>
  </si>
  <si>
    <t>354418950</t>
  </si>
  <si>
    <t>Svorka připojovací SP 1 k připojení kovových částí</t>
  </si>
  <si>
    <t>93992599</t>
  </si>
  <si>
    <t>354419050</t>
  </si>
  <si>
    <t>Součásti pro hromosvody a uzemňování svorky FeZn připojovací, ČSN  35 7633 SO c   k připojení okapových žlabů</t>
  </si>
  <si>
    <t>238988169</t>
  </si>
  <si>
    <t>354419250</t>
  </si>
  <si>
    <t>Součásti pro hromosvody a uzemňování svorky FeZn zkušební, ČSN  35 7634 SZ   pro lano      D 6-12 mm</t>
  </si>
  <si>
    <t>1884549646</t>
  </si>
  <si>
    <t>354418750</t>
  </si>
  <si>
    <t>Součásti pro hromosvody a uzemňování svorky FeZn křížová, ČSN  35 7632 SK    pro vodič    D 6-10 mm</t>
  </si>
  <si>
    <t>-568893000</t>
  </si>
  <si>
    <t>743622200</t>
  </si>
  <si>
    <t>Montáž hromosvodného vedení svorek se 3 a více šrouby, typ ST, SJ, SK, SZ, SR 01 a 02</t>
  </si>
  <si>
    <t>1263744329</t>
  </si>
  <si>
    <t>354418600</t>
  </si>
  <si>
    <t>Součásti pro hromosvody a uzemňování svorky FeZn SJ 1 k jímací tyči-4 šrouby</t>
  </si>
  <si>
    <t>-435660727</t>
  </si>
  <si>
    <t>743629300</t>
  </si>
  <si>
    <t>Montáž hromosvodného vedení doplňků štítků k označení svodů</t>
  </si>
  <si>
    <t>-1683715459</t>
  </si>
  <si>
    <t>354421100</t>
  </si>
  <si>
    <t>Součásti pro hromosvody a uzemňování štítek plastový čísla svodů -  č. 31</t>
  </si>
  <si>
    <t>831487170</t>
  </si>
  <si>
    <t>743631500</t>
  </si>
  <si>
    <t>Montáž jímacích tyčí délky do 3 m, na stojan</t>
  </si>
  <si>
    <t>-1563357278</t>
  </si>
  <si>
    <t>35441070R</t>
  </si>
  <si>
    <t>Součásti pro hromosvody a uzemňování tyče jímací jímací tyč s rovným koncem FeZn d = 19 mm JR 4,0     4000 mm</t>
  </si>
  <si>
    <t>1449354828</t>
  </si>
  <si>
    <t>743642100</t>
  </si>
  <si>
    <t>Montáž zemnicích desek a tyčí s připojením na svodové nebo uzemňovací vedení bez příslušenství tyčí délky do 2 m</t>
  </si>
  <si>
    <t>763530495</t>
  </si>
  <si>
    <t>354420900</t>
  </si>
  <si>
    <t>Součásti pro hromosvody a uzemňování zemniče tyče zemnící FeZn ZT 2,0  2m, ČSN  35 7641</t>
  </si>
  <si>
    <t>-976475163</t>
  </si>
  <si>
    <t>354418650</t>
  </si>
  <si>
    <t>Součásti pro hromosvody a uzemňování svorky FeZn SJ 2 k zemnící tyči</t>
  </si>
  <si>
    <t>-2052625399</t>
  </si>
  <si>
    <t>744</t>
  </si>
  <si>
    <t>Elektromontáže - ostatní práce</t>
  </si>
  <si>
    <t>74418R001</t>
  </si>
  <si>
    <t xml:space="preserve">Nastavení a opětovná montáž ochranných </t>
  </si>
  <si>
    <t>1343153327</t>
  </si>
  <si>
    <t>74418R002</t>
  </si>
  <si>
    <t>Měření odporů uzemnění stávajících svodů</t>
  </si>
  <si>
    <t>912614170</t>
  </si>
  <si>
    <t>74418R003</t>
  </si>
  <si>
    <t>Zajištění uzemnění jímacího vedení a lešení</t>
  </si>
  <si>
    <t>-502433831</t>
  </si>
  <si>
    <t>74418R004</t>
  </si>
  <si>
    <t>Revize</t>
  </si>
  <si>
    <t>-987114258</t>
  </si>
  <si>
    <t>74418R005</t>
  </si>
  <si>
    <t>Demontáž hromosvodu</t>
  </si>
  <si>
    <t>-278230464</t>
  </si>
  <si>
    <t>74418R006</t>
  </si>
  <si>
    <t>Demontáž stávajících podpěr svodového vodiče do zdi</t>
  </si>
  <si>
    <t>-1127898496</t>
  </si>
  <si>
    <t>74418R007</t>
  </si>
  <si>
    <t>Demontáž stávajících držáků ochranných trubek</t>
  </si>
  <si>
    <t>-1904008667</t>
  </si>
  <si>
    <t>74418R008</t>
  </si>
  <si>
    <t>Likvidace demontovaného materiálu</t>
  </si>
  <si>
    <t>1245175272</t>
  </si>
  <si>
    <t>1715h - Vzduchotechnika</t>
  </si>
  <si>
    <t>75111R001</t>
  </si>
  <si>
    <t>Rekuperační jednotka podstrop. provedení, sendvičové opláštění, dodávka jednotky vcelku, viz pol. 1 01a</t>
  </si>
  <si>
    <t>-1803021872</t>
  </si>
  <si>
    <t>75111R002</t>
  </si>
  <si>
    <t>Prostorové čidlo CO2, napájení 24 V, umístěno v každé učebně, pol. 101b</t>
  </si>
  <si>
    <t>868235509</t>
  </si>
  <si>
    <t>75111R003</t>
  </si>
  <si>
    <t>Protidešťová žaluzie pozinkovaná, nátěr, rozměr 800x500, pol. 1 02</t>
  </si>
  <si>
    <t>186266518</t>
  </si>
  <si>
    <t>75111R004</t>
  </si>
  <si>
    <t>Tlumič hluku 500x500x1000 mm vč. pláště a tlumící buňky 250x250x1000 2 ks, pol 1 03</t>
  </si>
  <si>
    <t>1586775668</t>
  </si>
  <si>
    <t>75111R005</t>
  </si>
  <si>
    <t>Tlumič hluku 500x500x1000 mm vč. pláště a tlumící buňky 250x250x1000 2 ks, pol. 1 04</t>
  </si>
  <si>
    <t>-1847647703</t>
  </si>
  <si>
    <t>75111R006</t>
  </si>
  <si>
    <t>Tlumič hluku 500x500x1500 mm vč. pláště a tlumící buňky 250x250x1500 2 ks, hl. útlum na frekvenci 500 Hz - 37 dB, pol. 1 06</t>
  </si>
  <si>
    <t>-886392270</t>
  </si>
  <si>
    <t>75111R007</t>
  </si>
  <si>
    <t xml:space="preserve">Kabeláž mezi rozvodnicí jednotky a jednotlivými periferiemi - servopohony klapek, čidly, vzdáleným ovladačem apod., pol. 1 01c </t>
  </si>
  <si>
    <t>-1553688377</t>
  </si>
  <si>
    <t>75111R008</t>
  </si>
  <si>
    <t>Regulátor konstantního průtoku s ručním nastavením množství vzduchu, 300x200, dl. 400 mm, pol. 1 07</t>
  </si>
  <si>
    <t>256272353</t>
  </si>
  <si>
    <t>75111R009</t>
  </si>
  <si>
    <t>Regulátor konstantního průtoku s ručním nastavením množství vzduchu, 300x150, dl. 400 mm, pol. 1 08</t>
  </si>
  <si>
    <t>1716827470</t>
  </si>
  <si>
    <t>75111R010</t>
  </si>
  <si>
    <t>-1096873185</t>
  </si>
  <si>
    <t>75111R011</t>
  </si>
  <si>
    <t>1217823703</t>
  </si>
  <si>
    <t>75111R012</t>
  </si>
  <si>
    <t>Komfortní dvouřadá vyústka pro přívod vzduchu vč. regulace R1, pol. 1 11</t>
  </si>
  <si>
    <t>-1309575888</t>
  </si>
  <si>
    <t>75111R013</t>
  </si>
  <si>
    <t xml:space="preserve">Vířivá vyúsť s natáčecími lamelami pro přívod vzduchu 600x600, počet lamel 16, vč. plenum boxu, pol. 1 12 </t>
  </si>
  <si>
    <t>-1111853974</t>
  </si>
  <si>
    <t>75111R014</t>
  </si>
  <si>
    <t>Stěnová hliníková jednostranná mřížka, rovné lamely, rozteč lamel 20 mm, bez regulace, 800x200, pol. 1 13</t>
  </si>
  <si>
    <t>660337999</t>
  </si>
  <si>
    <t>75111R015</t>
  </si>
  <si>
    <t>Stěnová hliníková jednostranná mřížka, rovné lamely, rozteč lamel 20 mm, bez regulace, 600x200, pol. 1 14</t>
  </si>
  <si>
    <t>207517636</t>
  </si>
  <si>
    <t>75111R016</t>
  </si>
  <si>
    <t>Čtyřhranné pozinkované potrubí SK I., lištové příruby vč. tvarovek, pol. 1 30</t>
  </si>
  <si>
    <t>817351816</t>
  </si>
  <si>
    <t>75111R017</t>
  </si>
  <si>
    <t>Kruhové pozink potrubí SPIRO vč. tvarovek, spojováno na vsuvky, pol. 1 31</t>
  </si>
  <si>
    <t>1486776378</t>
  </si>
  <si>
    <t>75111R018</t>
  </si>
  <si>
    <t>Tepelná a hluková izolace potrubí - syntetický kaučuk tl. 20 mm se samolepko a hliníkovou folií</t>
  </si>
  <si>
    <t>-1272417558</t>
  </si>
  <si>
    <t>75111R019</t>
  </si>
  <si>
    <t>Rekuperační jednotka podstropním provedení, sendvičové opláštění, dodávka jednotky vcelku, pol. 2 01a</t>
  </si>
  <si>
    <t>1783859635</t>
  </si>
  <si>
    <t>75111R020</t>
  </si>
  <si>
    <t>Kouřové čidlo pro umístění do sacího potrubí VZT, kabelově propojeno s externí rozvodnicí rekuperační jednotky, pol. 2 01b</t>
  </si>
  <si>
    <t>1908047050</t>
  </si>
  <si>
    <t>75111R021</t>
  </si>
  <si>
    <t>Prostorové čidlo CO2, napájení 24 V, umístěné v každé učebně, pol. 2 01c</t>
  </si>
  <si>
    <t>-542445635</t>
  </si>
  <si>
    <t>75111R022</t>
  </si>
  <si>
    <t>Protidešťová žaluzie pozinkovaná, nátěr, 1700x250</t>
  </si>
  <si>
    <t>165041258</t>
  </si>
  <si>
    <t>75111R023</t>
  </si>
  <si>
    <t>Protideštová žaluzie pozinkovaná, nátěr, 1800x250, pol. 2 03</t>
  </si>
  <si>
    <t>-656376025</t>
  </si>
  <si>
    <t>75111R024</t>
  </si>
  <si>
    <t>Tlumič hluku 500x500x1000 mm, vč. pláště a tlumící buňky 250x500x1000 2 ks, náběhy na jednom konci tlumící buňky, pol. 2 04</t>
  </si>
  <si>
    <t>1570440534</t>
  </si>
  <si>
    <t>75111R025</t>
  </si>
  <si>
    <t>Tlumič hluku 1000x250x1000 mm vč. pláště a tlumící buňky 250x500x1000 2 ks, náběhy na obou koncích tlumící buňky, pol. 2 05</t>
  </si>
  <si>
    <t>1342119603</t>
  </si>
  <si>
    <t>75111R026</t>
  </si>
  <si>
    <t>Tlumič luku 500x500x1000 mm vč. pláště a tlumící buňky 250x500x1000 1 ks, náběhy na obou koncích buňky, pol. 2 06</t>
  </si>
  <si>
    <t>-440954703</t>
  </si>
  <si>
    <t>75111R027</t>
  </si>
  <si>
    <t>Tlumič hluku 500x200x1000 mm vč. pláště a tlumící buňky200x500x1000 1 ks, náběhy na obou koncích tlumící buňky, pol. 2 07</t>
  </si>
  <si>
    <t>-2025488916</t>
  </si>
  <si>
    <t>75111R028</t>
  </si>
  <si>
    <t>Regulátor konstantního průtoku s ručním nastavením množství vzduchu, 300x200 dl. 400 mm, pol. 2 11</t>
  </si>
  <si>
    <t>-1926996706</t>
  </si>
  <si>
    <t>75111R029</t>
  </si>
  <si>
    <t>857772740</t>
  </si>
  <si>
    <t>75111R030</t>
  </si>
  <si>
    <t>Vířivá vyúsť s natáčecími lamelami pro přívod vzduchu, 600x600, počet lamel 16, vč. plenum boxu, pol. 2 15</t>
  </si>
  <si>
    <t>772697665</t>
  </si>
  <si>
    <t>75111R031</t>
  </si>
  <si>
    <t>Stěnová hliníková jednostranná mřížka, rovné lamely, rozteč lamel 20 mm, bez regulace, 800x200, pol. 2 16</t>
  </si>
  <si>
    <t>265406993</t>
  </si>
  <si>
    <t>75111R032</t>
  </si>
  <si>
    <t>Čtyřhranné pozink potrubí SK I, lištové příruby vč. tvarovek, pol. 2 30</t>
  </si>
  <si>
    <t>12062409</t>
  </si>
  <si>
    <t>75111R033</t>
  </si>
  <si>
    <t>Kruhové pozink potrubí SPIRO vč. tvarovek, spojováno na vsuvky, pol. 2 31</t>
  </si>
  <si>
    <t>-894934101</t>
  </si>
  <si>
    <t>75111R034</t>
  </si>
  <si>
    <t>Tepelná a hluková izolace potrubí - syntetický kaučuk tl. 20 mm se samolepem a hliníkovou folií, pol. 2 32</t>
  </si>
  <si>
    <t>158180588</t>
  </si>
  <si>
    <t>75111R035</t>
  </si>
  <si>
    <t>Rekuperační jednotka podstropní provedení, sendvičové opláštění, dodávka jednotky vcelku, pol. 3 01a</t>
  </si>
  <si>
    <t>-1035295295</t>
  </si>
  <si>
    <t>75111R036</t>
  </si>
  <si>
    <t>Kouřové čidlo pro umístění do sacího potrubí VZT, kabelově propojeno s externí rozvodnicí rekuperační jednotky, pol. 3 01b</t>
  </si>
  <si>
    <t>1928433460</t>
  </si>
  <si>
    <t>75111R037</t>
  </si>
  <si>
    <t>Prostorové čidlo CO2, napájení 24 V, pol. 3 01c</t>
  </si>
  <si>
    <t>-359803199</t>
  </si>
  <si>
    <t>75111R038</t>
  </si>
  <si>
    <t>Protidešťová žaluzie pozink, nátěr, 1700x250, pol. 3 02</t>
  </si>
  <si>
    <t>-564424789</t>
  </si>
  <si>
    <t>75111R039</t>
  </si>
  <si>
    <t>Protidešťová žaluzie pozink, nátěr, 1800x250, pol. 3 03</t>
  </si>
  <si>
    <t>-1257282302</t>
  </si>
  <si>
    <t>75111R040</t>
  </si>
  <si>
    <t>Tlumič hluku 500x500x1000 2 ks, náběhy na jednom konci tlumící buňky, pol. 3 04</t>
  </si>
  <si>
    <t>-1982994752</t>
  </si>
  <si>
    <t>75111R041</t>
  </si>
  <si>
    <t>Tlumič hluku 1000x250x1000 mm vč. pláště a tlumící buňky, pol. 3 05</t>
  </si>
  <si>
    <t>1524489440</t>
  </si>
  <si>
    <t>75111R042</t>
  </si>
  <si>
    <t>Tlumič hluku 500x500x1000 mm vč. pláště a tlumící buňky 250x500x1000 1 ks, náběhy na obou koncích tlumící buňky, pol. 3 06</t>
  </si>
  <si>
    <t>1910996534</t>
  </si>
  <si>
    <t>75111R043</t>
  </si>
  <si>
    <t>Tlumič hluku 500x200x1000 mm vč. pláště a tlumící buňky 200x500x1000 1 ks, náběhy na obou koncích tlumící buňky, pol. 3 07</t>
  </si>
  <si>
    <t>1728520597</t>
  </si>
  <si>
    <t>75111R044</t>
  </si>
  <si>
    <t>regulátor konstantního průtoku s ručním nastavením množství vzduchu, 300x200 dl. 400 mm, pol. 3 11</t>
  </si>
  <si>
    <t>1055856148</t>
  </si>
  <si>
    <t>75111R045</t>
  </si>
  <si>
    <t>1617475161</t>
  </si>
  <si>
    <t>75111R046</t>
  </si>
  <si>
    <t>Vířivá vyúsť s natáčecími lamelami pro přívod vzduchu, 600x600, počet lamel 16, vč. plenum boxu s regulační klapkou, pol. 3 15</t>
  </si>
  <si>
    <t>-1332319379</t>
  </si>
  <si>
    <t>75111R047</t>
  </si>
  <si>
    <t>Stěnová hliníková jednostranná mřížka, rovné lamely, rozteč lamel 20 mm, bez regulace, vč. upevňovacího rámečku 800x200, pol. 3 16</t>
  </si>
  <si>
    <t>723936811</t>
  </si>
  <si>
    <t>75111R048</t>
  </si>
  <si>
    <t>Čtyřhranné pozink potrubí SK I, lištové příruby vč. tvarovek, pol. 3 30</t>
  </si>
  <si>
    <t>2142931143</t>
  </si>
  <si>
    <t>75111R049</t>
  </si>
  <si>
    <t>Kruhové potrubí SPIRO vč. tvarovek, spojováno na vsuvky, pol. 3 31</t>
  </si>
  <si>
    <t>324369571</t>
  </si>
  <si>
    <t>75111R050</t>
  </si>
  <si>
    <t>Tepelná a hluková izolace potrubí - syntetický kaučuk tl. 20 mm se samolepem a hliníkovou folií, pol. 3 32</t>
  </si>
  <si>
    <t>182938488</t>
  </si>
  <si>
    <t>75111R051</t>
  </si>
  <si>
    <t>Pomocný spojovací a těsnící materiál pro čtyřhranné a kruhové potrubí, pol. 4 01</t>
  </si>
  <si>
    <t>956469859</t>
  </si>
  <si>
    <t>75111R052</t>
  </si>
  <si>
    <t>Závěsový a kotvící systém pro ventilátory, potrubní rozvody, tlumiče hluku apod., pol. 4 02</t>
  </si>
  <si>
    <t>1359737779</t>
  </si>
  <si>
    <t>75111R053</t>
  </si>
  <si>
    <t>Ocel pro pomocné konstrukce, konzole apod., pol. 4 03</t>
  </si>
  <si>
    <t>-822052928</t>
  </si>
  <si>
    <t>75111R054</t>
  </si>
  <si>
    <t>Hliníková samolepící páska šíře 75 mm, pol. 4 04</t>
  </si>
  <si>
    <t>-2015744584</t>
  </si>
  <si>
    <t>75111R055</t>
  </si>
  <si>
    <t>Spojovací pásky QIP pro ohebné potrubí DN 203, pol. 4 05</t>
  </si>
  <si>
    <t>782134016</t>
  </si>
  <si>
    <t>75111R056</t>
  </si>
  <si>
    <t>-599232418</t>
  </si>
  <si>
    <t>75111R057</t>
  </si>
  <si>
    <t>-1065427012</t>
  </si>
  <si>
    <t>75111R058</t>
  </si>
  <si>
    <t>-666385120</t>
  </si>
  <si>
    <t>75111R059</t>
  </si>
  <si>
    <t>Dokumentace skutečného provedení</t>
  </si>
  <si>
    <t>762776789</t>
  </si>
  <si>
    <t>75111R060</t>
  </si>
  <si>
    <t>Zprovoznění, zaregulování, protokol a zaregulování</t>
  </si>
  <si>
    <t>-780075980</t>
  </si>
  <si>
    <t>75111R111</t>
  </si>
  <si>
    <t>Stěnová hliníková jednostarnná mřížka, rovné lamely, rozteč lamel 20 mm, bez regulace, vč. upev%novacího rámečku, 600x300, pol. 1 15</t>
  </si>
  <si>
    <t>-631173477</t>
  </si>
  <si>
    <t>75111R112</t>
  </si>
  <si>
    <t>Kabeláž mezi rozvodnicí jednoptky a jednotlivými periferiemi - servopohony klapek, čidly, vzdáleným ovalačem apod. pol. 2 01d</t>
  </si>
  <si>
    <t>-1968812162</t>
  </si>
  <si>
    <t>75111R113</t>
  </si>
  <si>
    <t>Tlumič hluku 500x500x1000 vč. pláště a tlumící buňky 250x500x1000 2 ks, náběhy na obou koncích, pol. 2 08</t>
  </si>
  <si>
    <t>472912408</t>
  </si>
  <si>
    <t>75111R114</t>
  </si>
  <si>
    <t>Tlumič hluku 500x200x1000 mm vč. pláště a tlumící buňky 200x500x1000 1 ks, náběhy na obou koncích tlumící buňky, pol. 2 09</t>
  </si>
  <si>
    <t>1514194951</t>
  </si>
  <si>
    <t>75111R115</t>
  </si>
  <si>
    <t>Tlumič hluku 1000x250x1500 mm vč. pláště a tlumící buňky 250x500x1500 2 ks, náběhy na obou koncích tlumící buňky, pol. 2 10</t>
  </si>
  <si>
    <t>-174280450</t>
  </si>
  <si>
    <t>75111R116</t>
  </si>
  <si>
    <t>-431810577</t>
  </si>
  <si>
    <t>75111R117</t>
  </si>
  <si>
    <t>Odvodní komfortní vyústka umístěná v podhledu, bez regulace, pol. 2 17</t>
  </si>
  <si>
    <t>-1788310133</t>
  </si>
  <si>
    <t>75111R118</t>
  </si>
  <si>
    <t>Kabeláž mezi rozvodnicí jednotky a jednotlivými periferiemi - servopohony klapek, čidly, vzdáleným ovladačem apod. pol. 3 01d</t>
  </si>
  <si>
    <t>-1121401922</t>
  </si>
  <si>
    <t>75111R119</t>
  </si>
  <si>
    <t>Tlumič hluku 500x500x1000 vč. pláště a tlumící buňky 250x500x1000 2 ks, náběhy na obou koncích, pol. 3 08</t>
  </si>
  <si>
    <t>557964890</t>
  </si>
  <si>
    <t>75111R120</t>
  </si>
  <si>
    <t>Tlumič hluku 500x200x1000 mm vč. pláště a tlumící buňky 200x500x1000 1 ks, náběhy na obou koncích tlumící buňky, pol. 3 09</t>
  </si>
  <si>
    <t>-448844914</t>
  </si>
  <si>
    <t>75111R121</t>
  </si>
  <si>
    <t>Tlumič hluku 1000x250x1500 vč. pláště a tlumící buňky 250x500x1500 2 ks, náběhy na obou koncích tlumící buňky, pol. 3 10</t>
  </si>
  <si>
    <t>997212539</t>
  </si>
  <si>
    <t>75111R122</t>
  </si>
  <si>
    <t>360072971</t>
  </si>
  <si>
    <t>75111R123</t>
  </si>
  <si>
    <t>Odvodní komfortní vyústka umístěná v podhledu, bez regulace, jedna řada listů, pol. 3 17</t>
  </si>
  <si>
    <t>1246693769</t>
  </si>
  <si>
    <t>75111R124</t>
  </si>
  <si>
    <t xml:space="preserve">Revizní dvířka do podhledu, umožňující přístup ke klapkám, regulátorům konstantního průtoku apod. </t>
  </si>
  <si>
    <t>-32477884</t>
  </si>
  <si>
    <t>998751202</t>
  </si>
  <si>
    <t>Přesun hmot pro vzduchotechniku stanovený procentní sazbou (%) z ceny vodorovná dopravní vzdálenost do 50 m v objektech výšky přes 12 do 60 m</t>
  </si>
  <si>
    <t>144021159</t>
  </si>
  <si>
    <t>1715i - Vytápění</t>
  </si>
  <si>
    <t xml:space="preserve">    722 - Zdravotechnika - vnitřní vodovod</t>
  </si>
  <si>
    <t xml:space="preserve">    723 - Zdravotechnika - vnitřní plynovod</t>
  </si>
  <si>
    <t xml:space="preserve">    731 -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</si>
  <si>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</si>
  <si>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</si>
  <si>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</si>
  <si>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</si>
  <si>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-1528155868</t>
  </si>
  <si>
    <t>49,658</t>
  </si>
  <si>
    <t>-1101811659</t>
  </si>
  <si>
    <t>-1549065797</t>
  </si>
  <si>
    <t>49,658*4</t>
  </si>
  <si>
    <t>1219183390</t>
  </si>
  <si>
    <t>713400911</t>
  </si>
  <si>
    <t>Oprava izolace potrubí Příplatek k cenám izolací potrubí s povrchovou úpravou za správkový kus vyspravení oplechováním</t>
  </si>
  <si>
    <t>-7550987</t>
  </si>
  <si>
    <t>713410811</t>
  </si>
  <si>
    <t>Odstranění tepelné izolace potrubí a ohybů pásy nebo rohožemi bez povrchové úpravy ovinutými kolem potrubí a staženými ocelovým drátem potrubí, tloušťka izolace do 50 mm</t>
  </si>
  <si>
    <t>781114560</t>
  </si>
  <si>
    <t>713461121</t>
  </si>
  <si>
    <t>Montáž izolace tepelné potrubí a ohybů tvarovkami nebo deskami bez povrchové úpravy skružemi z lehčených hmot (izolační materiál ve specifikaci) připevněnými na tmel za studena, s vyspárováním a provedením spodního nátěru lakem potrubí a ohybů jednovrstvá</t>
  </si>
  <si>
    <t>1490519604</t>
  </si>
  <si>
    <t>364*3,14*0,03+234*0,04*3,14+604*0,04*3,14+806*0,05*3,14+34*0,05*3,14+45*0,05*3,14</t>
  </si>
  <si>
    <t>2837711R1</t>
  </si>
  <si>
    <t>izolace MV skruže s Al folií d28mm - 30 mm</t>
  </si>
  <si>
    <t>814793312</t>
  </si>
  <si>
    <t>2837711R2</t>
  </si>
  <si>
    <t>izolace MV skruže s Al folií d35mm - 40 mm</t>
  </si>
  <si>
    <t>-1964179500</t>
  </si>
  <si>
    <t>2837711R3</t>
  </si>
  <si>
    <t>izolace MV skruže s Al folií d42mm - 40 mm</t>
  </si>
  <si>
    <t>-1840658741</t>
  </si>
  <si>
    <t>2837711R4</t>
  </si>
  <si>
    <t>izolace MV skruže s Al folií d54mm - 50 mm</t>
  </si>
  <si>
    <t>-52964718</t>
  </si>
  <si>
    <t>2837711R5</t>
  </si>
  <si>
    <t>izolace MV skruže s Al folií d90mm - 50 mm</t>
  </si>
  <si>
    <t>-1873117225</t>
  </si>
  <si>
    <t>2837711R6</t>
  </si>
  <si>
    <t>izolace MV skruže s Al folií d133mm - 50 mm</t>
  </si>
  <si>
    <t>439240752</t>
  </si>
  <si>
    <t>7134634R1</t>
  </si>
  <si>
    <t>Izolace návleková tl. stěny 20 mm, vnitřní průměr 15 mm</t>
  </si>
  <si>
    <t>2147186849</t>
  </si>
  <si>
    <t>2495</t>
  </si>
  <si>
    <t>7134634R2</t>
  </si>
  <si>
    <t>Izolace návleková tl. stěny 20 mm, vnitřní průměr 18 mm</t>
  </si>
  <si>
    <t>555073296</t>
  </si>
  <si>
    <t>7134634R3</t>
  </si>
  <si>
    <t>Izolace návleková tl. stěnmy 20 mm, vnitřní průměr 22 mm</t>
  </si>
  <si>
    <t>-1384841930</t>
  </si>
  <si>
    <t>Přesun hmot pro izolace tepelné stanovený procentní sazbou (%) z ceny vodorovná dopravní vzdálenost do 50 m v objektech výšky přes 12 do 24 m</t>
  </si>
  <si>
    <t>42763954</t>
  </si>
  <si>
    <t>722</t>
  </si>
  <si>
    <t>Zdravotechnika - vnitřní vodovod</t>
  </si>
  <si>
    <t>722220862</t>
  </si>
  <si>
    <t>Demontáž armatur závitových se dvěma závity přes 3/4 do G 5/4</t>
  </si>
  <si>
    <t>76240402</t>
  </si>
  <si>
    <t>7222208R1</t>
  </si>
  <si>
    <t>Demontáž armatur závitových se dvěma závity do G 2</t>
  </si>
  <si>
    <t>1008238629</t>
  </si>
  <si>
    <t>7222321R1</t>
  </si>
  <si>
    <t>Kohout kulový DN 80</t>
  </si>
  <si>
    <t>796422324</t>
  </si>
  <si>
    <t>998722203</t>
  </si>
  <si>
    <t>Přesun hmot pro vnitřní vodovod stanovený procentní sazbou (%) z ceny vodorovná dopravní vzdálenost do 50 m v objektech výšky přes 12 do 24 m</t>
  </si>
  <si>
    <t>1155287204</t>
  </si>
  <si>
    <t>723</t>
  </si>
  <si>
    <t>Zdravotechnika - vnitřní plynovod</t>
  </si>
  <si>
    <t>7232132R1</t>
  </si>
  <si>
    <t>Kohout kulový uzav. mezipřírubový DN 125</t>
  </si>
  <si>
    <t>-1656898184</t>
  </si>
  <si>
    <t>7232132R2</t>
  </si>
  <si>
    <t>Kohout kulový, vnitř. - vnitř. DN 20</t>
  </si>
  <si>
    <t>-690976542</t>
  </si>
  <si>
    <t>998723203</t>
  </si>
  <si>
    <t>Přesun hmot pro vnitřní plynovod stanovený procentní sazbou (%) z ceny vodorovná dopravní vzdálenost do 50 m v objektech výšky přes 12 do 24 m</t>
  </si>
  <si>
    <t>-1800220399</t>
  </si>
  <si>
    <t>731</t>
  </si>
  <si>
    <t>7311101R1</t>
  </si>
  <si>
    <t>HZS - zkoušky v rámci montážních prací, topná zkouška</t>
  </si>
  <si>
    <t>670189867</t>
  </si>
  <si>
    <t>731391815</t>
  </si>
  <si>
    <t>Vypuštění vody z kotlů do kanalizace samospádem o výhřevné ploše kotlů přes 50 do 100 m2</t>
  </si>
  <si>
    <t>-1899347234</t>
  </si>
  <si>
    <t>732</t>
  </si>
  <si>
    <t>Ústřední vytápění - strojovny</t>
  </si>
  <si>
    <t>732110812</t>
  </si>
  <si>
    <t>Demontáž těles rozdělovačů a sběračů přes 100 do DN 200</t>
  </si>
  <si>
    <t>1039455191</t>
  </si>
  <si>
    <t>732331R01</t>
  </si>
  <si>
    <t>Montáž nádoby expanzní tlakové</t>
  </si>
  <si>
    <t>-709441102</t>
  </si>
  <si>
    <t>732331R02</t>
  </si>
  <si>
    <t>Výměna plynového kotle pro VZT, v 1. PP kuchyně - komplet</t>
  </si>
  <si>
    <t>-104351765</t>
  </si>
  <si>
    <t>732331R03</t>
  </si>
  <si>
    <t>Kombinovaný R+S modul 150 délka 7 m</t>
  </si>
  <si>
    <t>1647619342</t>
  </si>
  <si>
    <t>732344R04</t>
  </si>
  <si>
    <t xml:space="preserve">Montáž anuloid V - průtok 30 m3/hod. </t>
  </si>
  <si>
    <t>-834410190</t>
  </si>
  <si>
    <t>484664R01</t>
  </si>
  <si>
    <t>Anuloid 30 m3/hod</t>
  </si>
  <si>
    <t>-400273516</t>
  </si>
  <si>
    <t>4261058R1</t>
  </si>
  <si>
    <t>čerpadlo oběhové 2,5m3/h-20kPa</t>
  </si>
  <si>
    <t>1959074588</t>
  </si>
  <si>
    <t>4261058R2</t>
  </si>
  <si>
    <t>čerpadlo oběhové 2,0m3/h-20kPa</t>
  </si>
  <si>
    <t>1743409056</t>
  </si>
  <si>
    <t>4261058R3</t>
  </si>
  <si>
    <t>čerpadlo oběhové 3,0m3/h-20kPa</t>
  </si>
  <si>
    <t>1686843239</t>
  </si>
  <si>
    <t>4261058R4</t>
  </si>
  <si>
    <t>čerpadlo oběhové 1,5m3/h-20lPa</t>
  </si>
  <si>
    <t>-2026627509</t>
  </si>
  <si>
    <t>4261058R5</t>
  </si>
  <si>
    <t>čerpadlo oběhové 3,5m3/h-20kPa</t>
  </si>
  <si>
    <t>-2065072097</t>
  </si>
  <si>
    <t>4261058R6</t>
  </si>
  <si>
    <t>čerpadlo oběhové 1,0m3/h-20kPa</t>
  </si>
  <si>
    <t>596839084</t>
  </si>
  <si>
    <t>4261058R7</t>
  </si>
  <si>
    <t>čerpadlo oběhové 15,0m3/h-60kPa</t>
  </si>
  <si>
    <t>-425510246</t>
  </si>
  <si>
    <t>732420813</t>
  </si>
  <si>
    <t>Demontáž čerpadel oběhových spirálních (do potrubí) DN 50</t>
  </si>
  <si>
    <t>-1673691858</t>
  </si>
  <si>
    <t>7324209R1</t>
  </si>
  <si>
    <t>Montáž čerpadla oběhového spirálního DN 50</t>
  </si>
  <si>
    <t>-1859474214</t>
  </si>
  <si>
    <t>7324209R2</t>
  </si>
  <si>
    <t>Montáž a oživení MaR včetně propojení elektro</t>
  </si>
  <si>
    <t>-1002524901</t>
  </si>
  <si>
    <t>4261058R8</t>
  </si>
  <si>
    <t>regulátor pro kotel 1 - master - vybavený havarijním a provozním termostatem, svorkami na havarijní řetězec, s možností vložení funkčních karet pro ropzšíření fcí regulátoru</t>
  </si>
  <si>
    <t>924173777</t>
  </si>
  <si>
    <t>4261058R9</t>
  </si>
  <si>
    <t>Regulátor pro kotel 2 - slave- a provozním termostatem, svorkami na havarijní řetězec, s možností vložení funkčních karet pro rozšíření fcí regulátoru</t>
  </si>
  <si>
    <t>-1064041507</t>
  </si>
  <si>
    <t>426105R10</t>
  </si>
  <si>
    <t>Modul k řízení kaskády stacionárních kotlů pro master, možnost střídání kotl dle provozních hodin</t>
  </si>
  <si>
    <t>-304719621</t>
  </si>
  <si>
    <t>426105R11</t>
  </si>
  <si>
    <t>Modul pro 1x ojkruh TV vč. cirkulace a 1x směšov. okruh</t>
  </si>
  <si>
    <t>385584208</t>
  </si>
  <si>
    <t>426105R12</t>
  </si>
  <si>
    <t>Modul pro 2x směšované okruhy</t>
  </si>
  <si>
    <t>-788313947</t>
  </si>
  <si>
    <t>426105R13</t>
  </si>
  <si>
    <t>Čidlo příložné pro otopné okruhy</t>
  </si>
  <si>
    <t>-1258089258</t>
  </si>
  <si>
    <t>426105R14</t>
  </si>
  <si>
    <t xml:space="preserve">Čidlo do zásobníku </t>
  </si>
  <si>
    <t>292151770</t>
  </si>
  <si>
    <t>426105R15</t>
  </si>
  <si>
    <t>Modul komunikace s PC vč. software</t>
  </si>
  <si>
    <t>-1653390083</t>
  </si>
  <si>
    <t>732890802</t>
  </si>
  <si>
    <t>Přesun demontovaných strojoven vodorovně 100 m v objektech výšky do 12 m</t>
  </si>
  <si>
    <t>937582399</t>
  </si>
  <si>
    <t>4846640R1</t>
  </si>
  <si>
    <t>nádoba expanzní membránová 500 l vč. připojovací armatury</t>
  </si>
  <si>
    <t>717306229</t>
  </si>
  <si>
    <t>998732202</t>
  </si>
  <si>
    <t>Přesun hmot pro strojovny stanovený procentní sazbou (%) z ceny vodorovná dopravní vzdálenost do 50 m v objektech výšky přes 6 do 12 m</t>
  </si>
  <si>
    <t>-1611763081</t>
  </si>
  <si>
    <t>733</t>
  </si>
  <si>
    <t>Ústřední vytápění - rozvodné potrubí</t>
  </si>
  <si>
    <t>733110806</t>
  </si>
  <si>
    <t>Demontáž potrubí z trubek ocelových závitových DN přes 15 do 32</t>
  </si>
  <si>
    <t>1599998084</t>
  </si>
  <si>
    <t>733110808</t>
  </si>
  <si>
    <t>Demontáž potrubí z trubek ocelových závitových DN přes 32 do 50</t>
  </si>
  <si>
    <t>-185834316</t>
  </si>
  <si>
    <t>733120836</t>
  </si>
  <si>
    <t>Demontáž potrubí z trubek ocelových hladkých D přes 133 do 159</t>
  </si>
  <si>
    <t>-25996182</t>
  </si>
  <si>
    <t>733121226</t>
  </si>
  <si>
    <t>Potrubí z trubek ocelových hladkých bezešvých tvářených za tepla v kotelnách a strojovnách D 89/5,0</t>
  </si>
  <si>
    <t>-310727848</t>
  </si>
  <si>
    <t>733121232</t>
  </si>
  <si>
    <t>Potrubí z trubek ocelových hladkých bezešvých tvářených za tepla v kotelnách a strojovnách D 133/4,5</t>
  </si>
  <si>
    <t>1950401915</t>
  </si>
  <si>
    <t>7331221R1</t>
  </si>
  <si>
    <t>Uložení potrubí do DN 80, pevné, kluzké, včetně nosníků</t>
  </si>
  <si>
    <t>sada</t>
  </si>
  <si>
    <t>1472866948</t>
  </si>
  <si>
    <t>7331391R9</t>
  </si>
  <si>
    <t>Montáž kompenzátorů závit. vlnovcových osových G2</t>
  </si>
  <si>
    <t>-2008436840</t>
  </si>
  <si>
    <t>5512806R1</t>
  </si>
  <si>
    <t>kompenzátor vlnovc. pájecí 3bary, 110 st. C 28 mm</t>
  </si>
  <si>
    <t>-1938332602</t>
  </si>
  <si>
    <t>5512806R2</t>
  </si>
  <si>
    <t>kompenzátor vlnovc. pájecí 3bary, 110 st. C35</t>
  </si>
  <si>
    <t>1597090028</t>
  </si>
  <si>
    <t>5512806R3</t>
  </si>
  <si>
    <t>kompenzátor vlnovc. pájecí 3bary, 110 st. C 42</t>
  </si>
  <si>
    <t>947111784</t>
  </si>
  <si>
    <t>5512806R4</t>
  </si>
  <si>
    <t>kompenzátor vlnovc. pájecí 3bary, 110 st. C 54 mm</t>
  </si>
  <si>
    <t>2025257491</t>
  </si>
  <si>
    <t>733190108</t>
  </si>
  <si>
    <t>Zkoušky těsnosti potrubí, manžety prostupové z trubek ocelových zkoušky těsnosti potrubí (za provozu) z trubek ocelových závitových DN 40 do 50</t>
  </si>
  <si>
    <t>1092240905</t>
  </si>
  <si>
    <t>733190801</t>
  </si>
  <si>
    <t>Demontáž příslušenství potrubí odřezání objímek dvojitých DN do 50</t>
  </si>
  <si>
    <t>1925571783</t>
  </si>
  <si>
    <t>733193820</t>
  </si>
  <si>
    <t>Demontáž příslušenství potrubí rozřezání konzol, podpěr a výložníků pro potrubí z úhelníků L přes 50x50x5 do 80x80x8 mm</t>
  </si>
  <si>
    <t>1229279058</t>
  </si>
  <si>
    <t>7332211R1</t>
  </si>
  <si>
    <t>Potrubí měděné D 15x1</t>
  </si>
  <si>
    <t>-50033636</t>
  </si>
  <si>
    <t>7332211R2</t>
  </si>
  <si>
    <t>Potrubí měděné D 18x1</t>
  </si>
  <si>
    <t>-1007033602</t>
  </si>
  <si>
    <t>7332211R3</t>
  </si>
  <si>
    <t>Potrubí měděné D 22x1</t>
  </si>
  <si>
    <t>698396752</t>
  </si>
  <si>
    <t>7332221R4</t>
  </si>
  <si>
    <t>Potrubí měděné D 28x1,5</t>
  </si>
  <si>
    <t>41949864</t>
  </si>
  <si>
    <t>7332221R5</t>
  </si>
  <si>
    <t>Potrubí měděné D 35x1,5</t>
  </si>
  <si>
    <t>-146411717</t>
  </si>
  <si>
    <t>7332232R6</t>
  </si>
  <si>
    <t>Potrubí měděné D 42x1,5</t>
  </si>
  <si>
    <t>537122639</t>
  </si>
  <si>
    <t>7332232R7</t>
  </si>
  <si>
    <t>Potrubí měděné D 54x2</t>
  </si>
  <si>
    <t>1239412529</t>
  </si>
  <si>
    <t>7332232R8</t>
  </si>
  <si>
    <t>Zhotovení ohybu jednoduchého na potrubí Cu D15</t>
  </si>
  <si>
    <t>-1649957166</t>
  </si>
  <si>
    <t>733890803</t>
  </si>
  <si>
    <t>Vnitrostaveništní přemístění vybouraných (demontovaných) hmot rozvodů potrubí vodorovně do 100 m v objektech výšky přes 6 do 24 m</t>
  </si>
  <si>
    <t>-1028291485</t>
  </si>
  <si>
    <t>998733203</t>
  </si>
  <si>
    <t>Přesun hmot pro rozvody potrubí stanovený procentní sazbou z ceny vodorovná dopravní vzdálenost do 50 m v objektech výšky přes 12 do 24 m</t>
  </si>
  <si>
    <t>-473792707</t>
  </si>
  <si>
    <t>734</t>
  </si>
  <si>
    <t>Ústřední vytápění - armatury</t>
  </si>
  <si>
    <t>7341634R1</t>
  </si>
  <si>
    <t xml:space="preserve">Filtr přírubový DN 80 s nav. přírub. </t>
  </si>
  <si>
    <t>1576904741</t>
  </si>
  <si>
    <t>7341923R1</t>
  </si>
  <si>
    <t xml:space="preserve">Klapka zpětná DN 80 </t>
  </si>
  <si>
    <t>1153533119</t>
  </si>
  <si>
    <t>7341923R3</t>
  </si>
  <si>
    <t>Klapka zpětná DN 25</t>
  </si>
  <si>
    <t>26753518</t>
  </si>
  <si>
    <t>7341923R4</t>
  </si>
  <si>
    <t>Klapka zpětná DN 40</t>
  </si>
  <si>
    <t>-329499917</t>
  </si>
  <si>
    <t>7341923R5</t>
  </si>
  <si>
    <t>Klapka zpětná DN 50</t>
  </si>
  <si>
    <t>1731198693</t>
  </si>
  <si>
    <t>734200822</t>
  </si>
  <si>
    <t>Demontáž armatur závitových se dvěma závity přes 1/2 do G 1</t>
  </si>
  <si>
    <t>-347185122</t>
  </si>
  <si>
    <t>734209105</t>
  </si>
  <si>
    <t>Montáž závitových armatur s 1 závitem G 1 (DN 25)</t>
  </si>
  <si>
    <t>496874311</t>
  </si>
  <si>
    <t>7342111R1</t>
  </si>
  <si>
    <t>Ventil automatický odvzdušňovací DN 15</t>
  </si>
  <si>
    <t>-80103368</t>
  </si>
  <si>
    <t>734261235</t>
  </si>
  <si>
    <t>Šroubení topenářské PN 16 do 120 st.C přímé G 1</t>
  </si>
  <si>
    <t>-229831719</t>
  </si>
  <si>
    <t>734261237</t>
  </si>
  <si>
    <t>Šroubení topenářské PN 16 do 120 st.C přímé G 6/4</t>
  </si>
  <si>
    <t>1960000223</t>
  </si>
  <si>
    <t>734261238</t>
  </si>
  <si>
    <t>Šroubení topenářské PN 16 do 120 st.C přímé G 2</t>
  </si>
  <si>
    <t>-718896805</t>
  </si>
  <si>
    <t>7342612R1</t>
  </si>
  <si>
    <t>Šroubení uzav. dvoutr. rohové DN 15</t>
  </si>
  <si>
    <t>2129551523</t>
  </si>
  <si>
    <t>5512801R1</t>
  </si>
  <si>
    <t>hlavice termostatická pro veřené prostory</t>
  </si>
  <si>
    <t>-1535428406</t>
  </si>
  <si>
    <t>734290814</t>
  </si>
  <si>
    <t>Demontáž armatur směšovacích přivařovacích trojcestných s přímým průtokem DN 40</t>
  </si>
  <si>
    <t>1306563757</t>
  </si>
  <si>
    <t>734291123</t>
  </si>
  <si>
    <t>Ostatní armatury kohouty plnicí a vypouštěcí PN 10 do 110 st.C G 1/2</t>
  </si>
  <si>
    <t>1288384232</t>
  </si>
  <si>
    <t>734291244</t>
  </si>
  <si>
    <t>Ostatní armatury filtry závitové PN 16 do 130 st.C přímé s vnitřními závity G 1</t>
  </si>
  <si>
    <t>2074616283</t>
  </si>
  <si>
    <t>734291245</t>
  </si>
  <si>
    <t>Ostatní armatury filtry závitové PN 16 do 130 st.C přímé s vnitřními závity G 1 1/4</t>
  </si>
  <si>
    <t>-782939577</t>
  </si>
  <si>
    <t>734291247</t>
  </si>
  <si>
    <t>Ostatní armatury filtry závitové PN 16 do 130 st.C přímé s vnitřními závity G 2</t>
  </si>
  <si>
    <t>1348700471</t>
  </si>
  <si>
    <t>7342927R1</t>
  </si>
  <si>
    <t>Kohout kulový DN 25</t>
  </si>
  <si>
    <t>1472778321</t>
  </si>
  <si>
    <t>7342927R2</t>
  </si>
  <si>
    <t>Kohout kulový DN 50</t>
  </si>
  <si>
    <t>147852991</t>
  </si>
  <si>
    <t>7342927R3</t>
  </si>
  <si>
    <t>Kohout kulový DN 40</t>
  </si>
  <si>
    <t>1900285080</t>
  </si>
  <si>
    <t>734295021</t>
  </si>
  <si>
    <t>Směšovací armatury závitové trojcestné se servomotorem DN 20</t>
  </si>
  <si>
    <t>-1151122766</t>
  </si>
  <si>
    <t>734295023</t>
  </si>
  <si>
    <t>Směšovací armatury závitové trojcestné se servomotorem DN 32</t>
  </si>
  <si>
    <t>-478005142</t>
  </si>
  <si>
    <t>734295024</t>
  </si>
  <si>
    <t>Směšovací armatury závitové trojcestné se servomotorem DN 40</t>
  </si>
  <si>
    <t>1726481957</t>
  </si>
  <si>
    <t>734410811</t>
  </si>
  <si>
    <t>Demontáž teploměrů s ochranným pouzdrem přímých a rohových</t>
  </si>
  <si>
    <t>119030911</t>
  </si>
  <si>
    <t>7344111R1</t>
  </si>
  <si>
    <t>Teploměr 60 mm</t>
  </si>
  <si>
    <t>1462432127</t>
  </si>
  <si>
    <t>7344111R2</t>
  </si>
  <si>
    <t>Tlakoměr D 60</t>
  </si>
  <si>
    <t>1307676851</t>
  </si>
  <si>
    <t>734890803</t>
  </si>
  <si>
    <t>Vnitrostaveništní přemístění vybouraných (demontovaných) hmot armatur vodorovně do 100 m v objektech výšky přes 6 do 24 m</t>
  </si>
  <si>
    <t>-320521070</t>
  </si>
  <si>
    <t>998734203</t>
  </si>
  <si>
    <t>Přesun hmot pro armatury stanovený procentní sazbou (%) z ceny vodorovná dopravní vzdálenost do 50 m v objektech výšky přes 12 do 24 m</t>
  </si>
  <si>
    <t>-451269671</t>
  </si>
  <si>
    <t>735</t>
  </si>
  <si>
    <t>Ústřední vytápění - otopná tělesa</t>
  </si>
  <si>
    <t>735000912</t>
  </si>
  <si>
    <t>Regulace otopného systému při opravách vyregulování dvojregulačních ventilů a kohoutů s termostatickým ovládáním</t>
  </si>
  <si>
    <t>-1376998011</t>
  </si>
  <si>
    <t>735151R01</t>
  </si>
  <si>
    <t>Otopné těleso panelové 11 středové připojení - ventil kompakt A2 výška/délka 600/400 mm</t>
  </si>
  <si>
    <t>-729131018</t>
  </si>
  <si>
    <t>735151R02</t>
  </si>
  <si>
    <t>Otopné těleso panelové 11 výška/délka 600/400 mm středové připojení - ventil kompakt</t>
  </si>
  <si>
    <t>278810878</t>
  </si>
  <si>
    <t>-1359201168</t>
  </si>
  <si>
    <t>735151R03</t>
  </si>
  <si>
    <t>Otopné těleso panelové středové připojení výška/délka 600/700 mm - ventil kompakt</t>
  </si>
  <si>
    <t>1809714852</t>
  </si>
  <si>
    <t>735151R04</t>
  </si>
  <si>
    <t>Otopné těleso panelovéstředové připojení výška/délka 600/1000 mm - ventil kompakt</t>
  </si>
  <si>
    <t>-114069578</t>
  </si>
  <si>
    <t>735151R06</t>
  </si>
  <si>
    <t>Otopné těleso panelové 11 středové připojení výška/délka 600/1400 mm ventil kompakt</t>
  </si>
  <si>
    <t>-1354464173</t>
  </si>
  <si>
    <t>49528962</t>
  </si>
  <si>
    <t>735151R09</t>
  </si>
  <si>
    <t>Otopné těleso panelové 21 středové připojení výška/délka 600/400 mm ventil kompakt</t>
  </si>
  <si>
    <t>-1047357618</t>
  </si>
  <si>
    <t>1734989904</t>
  </si>
  <si>
    <t>735151472</t>
  </si>
  <si>
    <t>Otopné těleso panelové 21 středové připojení výška/délka 600/500 mm ventil kompakt</t>
  </si>
  <si>
    <t>41379303</t>
  </si>
  <si>
    <t>735151R10</t>
  </si>
  <si>
    <t>Otopné těleso panelové21 středové připojení výška/délka 600/600 mm ventil kompakt</t>
  </si>
  <si>
    <t>-1364225304</t>
  </si>
  <si>
    <t>735151R11</t>
  </si>
  <si>
    <t>Otopné těleso panelové 21 výška/délka 600/800 mm ventil kompakt</t>
  </si>
  <si>
    <t>1085386527</t>
  </si>
  <si>
    <t>735151476</t>
  </si>
  <si>
    <t>Otopné těleso panelové21 středové připojení výška/délka 600/900 mm ventil kompakt</t>
  </si>
  <si>
    <t>-1147896027</t>
  </si>
  <si>
    <t>735151R12</t>
  </si>
  <si>
    <t>Otopné těleso panelové 21 středové připojení výška/délka 600/1200 mm ventil kompakt</t>
  </si>
  <si>
    <t>-1443157419</t>
  </si>
  <si>
    <t>-497576744</t>
  </si>
  <si>
    <t>735151R13</t>
  </si>
  <si>
    <t>Otopné těleso panelové 21 středové připojení výška/délka 600/1400 mm ventil kompakt</t>
  </si>
  <si>
    <t>-637538458</t>
  </si>
  <si>
    <t>735151R14</t>
  </si>
  <si>
    <t>Otopné těleso panelové 21 středové připojení výška/délka 600/2000 mm ventil kompakt</t>
  </si>
  <si>
    <t>-962154249</t>
  </si>
  <si>
    <t>735151R15</t>
  </si>
  <si>
    <t>Otopné těleso panelové 22 středové připopjení výška/délka 600/400 mm ventil kompakt</t>
  </si>
  <si>
    <t>88768221</t>
  </si>
  <si>
    <t>735151R16</t>
  </si>
  <si>
    <t>535630694</t>
  </si>
  <si>
    <t>735151R17</t>
  </si>
  <si>
    <t>Otopné těleso panelové 21 středové připopjení výška/délka 600/1200 mm ventil kompakt</t>
  </si>
  <si>
    <t>2102532765</t>
  </si>
  <si>
    <t>735151R18</t>
  </si>
  <si>
    <t>Otopné těleso panelové 22 středové připojení výška/délka 600/1400 mm ventil kompakt</t>
  </si>
  <si>
    <t>1421214615</t>
  </si>
  <si>
    <t>735151R19</t>
  </si>
  <si>
    <t>1166079970</t>
  </si>
  <si>
    <t>735151R20</t>
  </si>
  <si>
    <t>Otopné těleso panelové22 středové připojení výška/délka 600/1600 mm ventil kompakt</t>
  </si>
  <si>
    <t>389425978</t>
  </si>
  <si>
    <t>735151R21</t>
  </si>
  <si>
    <t>Otopné těleso panelové 22 středové připojení výška/délka 600/2000 mm ventil kompakt</t>
  </si>
  <si>
    <t>1486695998</t>
  </si>
  <si>
    <t>735151R22</t>
  </si>
  <si>
    <t>Otopné těleso panelové 22 středové připojení výška/délka 900/600 mm ventil kompakt</t>
  </si>
  <si>
    <t>-282400019</t>
  </si>
  <si>
    <t>851576479</t>
  </si>
  <si>
    <t>735151R23</t>
  </si>
  <si>
    <t>Otopné těleso panelové 33 středové připojenívýška/délka 300/2000 mm ventil kompakt</t>
  </si>
  <si>
    <t>2044989466</t>
  </si>
  <si>
    <t>735151R24</t>
  </si>
  <si>
    <t>Otopné těleso panelové 33 středové připojení výška/délka 600/1400 mm ventil kompakt</t>
  </si>
  <si>
    <t>-93959234</t>
  </si>
  <si>
    <t>735151R25</t>
  </si>
  <si>
    <t>Otopné těleso panelové 33 středové připojení výška/délka 600/1600 mm ventil kompakt</t>
  </si>
  <si>
    <t>748159614</t>
  </si>
  <si>
    <t>735151R26</t>
  </si>
  <si>
    <t>Otopné těleso panelové 33 středové připojení výška/délka 600/1800 mm ventil kompakt</t>
  </si>
  <si>
    <t>1725364470</t>
  </si>
  <si>
    <t>735151R27</t>
  </si>
  <si>
    <t>Otopné těleso panelové 33 středové připojení výška/délka 900/1400 mm ventil kompakt</t>
  </si>
  <si>
    <t>-2070774306</t>
  </si>
  <si>
    <t>735151R28</t>
  </si>
  <si>
    <t>Otopné těleso panelové 33 středové připojení plochy výška/délka 900/1600 mm ventil kompakt</t>
  </si>
  <si>
    <t>1032792146</t>
  </si>
  <si>
    <t>735151822</t>
  </si>
  <si>
    <t>Demontáž otopných těles panelových dvouřadých stavební délky přes 1500 do 2820 mm</t>
  </si>
  <si>
    <t>353617795</t>
  </si>
  <si>
    <t>735152R29</t>
  </si>
  <si>
    <t>Otopné těleso panelové 21 středové připojení výška/délka 600/400mm ventil kompakt</t>
  </si>
  <si>
    <t>93667573</t>
  </si>
  <si>
    <t>735152R30</t>
  </si>
  <si>
    <t>Otopné těleso panelové středové připojení plocha výška/délka 600/500 mm ventil kompakt</t>
  </si>
  <si>
    <t>-1098777665</t>
  </si>
  <si>
    <t>735152R31</t>
  </si>
  <si>
    <t>Otopné těleso panelové středové připojení plocha výška/délka 600/600 mm ventil kompakt</t>
  </si>
  <si>
    <t>700931672</t>
  </si>
  <si>
    <t>735152R32</t>
  </si>
  <si>
    <t>Otopné těleso panelové středové připojení výška/délka 600/700 mm ventil kompakt</t>
  </si>
  <si>
    <t>488903751</t>
  </si>
  <si>
    <t>735152R33</t>
  </si>
  <si>
    <t>Otopné těleso panelové 21 středové připojení výška/délka 600/800mmventil kompakt</t>
  </si>
  <si>
    <t>-646936211</t>
  </si>
  <si>
    <t>735152R34</t>
  </si>
  <si>
    <t>Otopné těleso panelové 21 středové připojení výška/délka 600/1000mm ventil kompakt</t>
  </si>
  <si>
    <t>-1710543289</t>
  </si>
  <si>
    <t>735152R35</t>
  </si>
  <si>
    <t>24816764</t>
  </si>
  <si>
    <t>735152R36</t>
  </si>
  <si>
    <t>Otopné těleso panelové 21 středové připojení výška/délka 600/1200mm ventil kompakt</t>
  </si>
  <si>
    <t>-109858354</t>
  </si>
  <si>
    <t>1758953959</t>
  </si>
  <si>
    <t>735152R37</t>
  </si>
  <si>
    <t>Otopné těleso panelové 21 středové připojení výška/délka 600/1600mm ventil kompakt</t>
  </si>
  <si>
    <t>1466247907</t>
  </si>
  <si>
    <t>735152583</t>
  </si>
  <si>
    <t>Otopné těleso panelové 22 středové připojení výška/délka 600/2000mm ventil kompakt</t>
  </si>
  <si>
    <t>-2127262377</t>
  </si>
  <si>
    <t>735152R38</t>
  </si>
  <si>
    <t>Otopné těleso panelové 22 středové připojení výška/délka 900/600mm ventil kompakt</t>
  </si>
  <si>
    <t>2054731671</t>
  </si>
  <si>
    <t>735152R39</t>
  </si>
  <si>
    <t>Otopné těleso panelové 22 středové připojení výška/délka 900/900mm ventil kompakt</t>
  </si>
  <si>
    <t>1872067115</t>
  </si>
  <si>
    <t>735152R40</t>
  </si>
  <si>
    <t>Otopné těleso panelové 22 středové připojení výška/délka 900/1400mm ventil kompakt</t>
  </si>
  <si>
    <t>-282861453</t>
  </si>
  <si>
    <t>735152R41</t>
  </si>
  <si>
    <t>Otopné těleso panelové 33 středové připojení výška/délka 600/1600mm ventil kompakt</t>
  </si>
  <si>
    <t>1657023236</t>
  </si>
  <si>
    <t>735191910</t>
  </si>
  <si>
    <t>Ostatní opravy otopných těles napuštění vody do otopného systému včetně potrubí (bez kotle a ohříváků) otopných těles</t>
  </si>
  <si>
    <t>1140057570</t>
  </si>
  <si>
    <t>735291800</t>
  </si>
  <si>
    <t>Demontáž konzol nebo držáků otopných těles, registrů, konvektorů do odpadu</t>
  </si>
  <si>
    <t>1459849798</t>
  </si>
  <si>
    <t>735494811</t>
  </si>
  <si>
    <t>Vypuštění vody z otopných soustav bez kotlů, ohříváků, zásobníků a nádrží</t>
  </si>
  <si>
    <t>542796157</t>
  </si>
  <si>
    <t>998735203</t>
  </si>
  <si>
    <t>Přesun hmot pro otopná tělesa stanovený procentní sazbou (%) z ceny vodorovná dopravní vzdálenost do 50 m v objektech výšky přes 12 do 24 m</t>
  </si>
  <si>
    <t>-1817057435</t>
  </si>
  <si>
    <t>783614571</t>
  </si>
  <si>
    <t>Základní nátěr armatur a kovových potrubí jednonásobný potrubí přes DN 100 do DN 150 mm syntetický</t>
  </si>
  <si>
    <t>-242252259</t>
  </si>
  <si>
    <t>1715k - Vytápění - vyvolané investice</t>
  </si>
  <si>
    <t xml:space="preserve">    725 - Zdravotechnika - zařizovací předměty</t>
  </si>
  <si>
    <t>-1600902401</t>
  </si>
  <si>
    <t>6,157</t>
  </si>
  <si>
    <t>692253096</t>
  </si>
  <si>
    <t>-799687737</t>
  </si>
  <si>
    <t>6,157*4</t>
  </si>
  <si>
    <t>13607989</t>
  </si>
  <si>
    <t>-285084761</t>
  </si>
  <si>
    <t>713410813</t>
  </si>
  <si>
    <t>Odstranění tepelné izolace potrubí a ohybů pásy nebo rohožemi bez povrchové úpravy ovinutými kolem potrubí a staženými ocelovým drátem potrubí, tloušťka izolace přes 50 mm</t>
  </si>
  <si>
    <t>-1357049458</t>
  </si>
  <si>
    <t>-1874752970</t>
  </si>
  <si>
    <t>721174042</t>
  </si>
  <si>
    <t>Potrubí z plastových trub polypropylenové připojovací DN 40</t>
  </si>
  <si>
    <t>1376374698</t>
  </si>
  <si>
    <t>7211740R1</t>
  </si>
  <si>
    <t>Potrubí kanalizační z PP připojovací systém HT DN 32</t>
  </si>
  <si>
    <t>-855570785</t>
  </si>
  <si>
    <t>7211740R2</t>
  </si>
  <si>
    <t>Napojení na stávající potrubí</t>
  </si>
  <si>
    <t>1673518231</t>
  </si>
  <si>
    <t>Přesun hmot pro vnitřní kanalizace stanovený procentní sazbou (%) z ceny vodorovná dopravní vzdálenost do 50 m v objektech výšky přes 12 do 24 m</t>
  </si>
  <si>
    <t>-1900838081</t>
  </si>
  <si>
    <t>722130235</t>
  </si>
  <si>
    <t>Potrubí z ocelových trubek pozinkovaných závitových svařovaných běžných DN 40</t>
  </si>
  <si>
    <t>1021715356</t>
  </si>
  <si>
    <t>722130236</t>
  </si>
  <si>
    <t>Potrubí z ocelových trubek pozinkovaných závitových svařovaných běžných DN 50</t>
  </si>
  <si>
    <t>117780753</t>
  </si>
  <si>
    <t>722130238</t>
  </si>
  <si>
    <t>Potrubí z ocelových trubek pozinkovaných závitových svařovaných běžných DN 80</t>
  </si>
  <si>
    <t>-1420999764</t>
  </si>
  <si>
    <t>722130802</t>
  </si>
  <si>
    <t>Demontáž potrubí z ocelových trubek pozinkovaných závitových přes 25 do DN 40</t>
  </si>
  <si>
    <t>839606809</t>
  </si>
  <si>
    <t>722130803</t>
  </si>
  <si>
    <t>Demontáž potrubí z ocelových trubek pozinkovaných závitových přes 40 do DN 50</t>
  </si>
  <si>
    <t>758493439</t>
  </si>
  <si>
    <t>722130805</t>
  </si>
  <si>
    <t>Demontáž potrubí z ocelových trubek pozinkovaných závitových DN 80</t>
  </si>
  <si>
    <t>168900396</t>
  </si>
  <si>
    <t>722181234</t>
  </si>
  <si>
    <t>Ochrana potrubí termoizolačními trubicemi z pěnového polyetylenu PE přilepenými v příčných a podélných spojích, tloušťky izolace přes 9 do 13 mm, vnitřního průměru izolace DN přes 63 do 89 mm</t>
  </si>
  <si>
    <t>2103447581</t>
  </si>
  <si>
    <t>722181243</t>
  </si>
  <si>
    <t>Ochrana potrubí termoizolačními trubicemi z pěnového polyetylenu PE přilepenými v příčných a podélných spojích, tloušťky izolace přes 13 do 20 mm, vnitřního průměru izolace DN přes 45 do 63 mm</t>
  </si>
  <si>
    <t>-480624628</t>
  </si>
  <si>
    <t>722290229</t>
  </si>
  <si>
    <t>Zkoušky, proplach a desinfekce vodovodního potrubí zkoušky těsnosti vodovodního potrubí závitového přes DN 50 do DN 100</t>
  </si>
  <si>
    <t>2016707961</t>
  </si>
  <si>
    <t>722290234</t>
  </si>
  <si>
    <t>Zkoušky, proplach a desinfekce vodovodního potrubí proplach a desinfekce vodovodního potrubí do DN 80</t>
  </si>
  <si>
    <t>1249899010</t>
  </si>
  <si>
    <t>7222902R1</t>
  </si>
  <si>
    <t>Přepojení odboček na nový hlavní rozvod vč. uzávěrů</t>
  </si>
  <si>
    <t>606015670</t>
  </si>
  <si>
    <t>7222902R2</t>
  </si>
  <si>
    <t>Přepojení hlavní rozvod</t>
  </si>
  <si>
    <t>200646206</t>
  </si>
  <si>
    <t>2040557288</t>
  </si>
  <si>
    <t>723111204</t>
  </si>
  <si>
    <t>Potrubí z ocelových trubek závitových černých spojovaných svařováním, bezešvých běžných DN 25</t>
  </si>
  <si>
    <t>2082423460</t>
  </si>
  <si>
    <t>723120809</t>
  </si>
  <si>
    <t>Demontáž potrubí svařovaného z ocelových trubek závitových přes 50 do DN 80</t>
  </si>
  <si>
    <t>-617792694</t>
  </si>
  <si>
    <t>723190907</t>
  </si>
  <si>
    <t>Opravy plynovodního potrubí odvzdušnění a napuštění potrubí</t>
  </si>
  <si>
    <t>-1271744146</t>
  </si>
  <si>
    <t>723190917</t>
  </si>
  <si>
    <t>Opravy plynovodního potrubí navaření odbočky na potrubí DN 50</t>
  </si>
  <si>
    <t>-624672422</t>
  </si>
  <si>
    <t>7231909R2</t>
  </si>
  <si>
    <t>Revize plyn</t>
  </si>
  <si>
    <t>-1504508079</t>
  </si>
  <si>
    <t>-1633673309</t>
  </si>
  <si>
    <t>725</t>
  </si>
  <si>
    <t>Zdravotechnika - zařizovací předměty</t>
  </si>
  <si>
    <t>7252109R1</t>
  </si>
  <si>
    <t>Demontáž a zpětná montáž umyvadla s 1 stoj. ventilem</t>
  </si>
  <si>
    <t>-856430936</t>
  </si>
  <si>
    <t>7252109R2</t>
  </si>
  <si>
    <t>Odmontování klozetové mísy a sedátka</t>
  </si>
  <si>
    <t>-404051515</t>
  </si>
  <si>
    <t>7252109R3</t>
  </si>
  <si>
    <t>Zpětná montáž klozetové mísy a sedátka</t>
  </si>
  <si>
    <t>-1091699507</t>
  </si>
  <si>
    <t>998725203</t>
  </si>
  <si>
    <t>Přesun hmot pro zařizovací předměty stanovený procentní sazbou (%) z ceny vodorovná dopravní vzdálenost do 50 m v objektech výšky přes 12 do 24 m</t>
  </si>
  <si>
    <t>-1866095625</t>
  </si>
  <si>
    <t>-1977182529</t>
  </si>
  <si>
    <t>-11895462</t>
  </si>
  <si>
    <t>7331938R1</t>
  </si>
  <si>
    <t>Uložení potrubí do DN 80, pevné, kluzné, včetně nosníků</t>
  </si>
  <si>
    <t>-1126941363</t>
  </si>
  <si>
    <t>1971801627</t>
  </si>
  <si>
    <t>2135682949</t>
  </si>
  <si>
    <t>1715j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</si>
  <si>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</si>
  <si>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</si>
  <si>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</si>
  <si>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</si>
  <si>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</si>
  <si>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</si>
  <si>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</t>
  </si>
  <si>
    <t>VRN1</t>
  </si>
  <si>
    <t>Průzkumné, geodetické a projektové práce</t>
  </si>
  <si>
    <t>013254000</t>
  </si>
  <si>
    <t>Dokumentace skutečného provedení stavby</t>
  </si>
  <si>
    <t>1024</t>
  </si>
  <si>
    <t>-1357396895</t>
  </si>
  <si>
    <t>VRN3</t>
  </si>
  <si>
    <t>Zařízení staveniště</t>
  </si>
  <si>
    <t>032103000</t>
  </si>
  <si>
    <t>Zařízení staveniště vybavení staveniště náklady na stavební buňky, zázemí, sociální zázemí</t>
  </si>
  <si>
    <t>1024014330</t>
  </si>
  <si>
    <t>032503000</t>
  </si>
  <si>
    <t>Skládky na staveništi</t>
  </si>
  <si>
    <t>1700006243</t>
  </si>
  <si>
    <t>032903000</t>
  </si>
  <si>
    <t>Zařízení staveniště vybavení staveniště náklady na provoz a údržbu vybavení staveniště</t>
  </si>
  <si>
    <t>1382458555</t>
  </si>
  <si>
    <t>033002000</t>
  </si>
  <si>
    <t>Hlavní tituly průvodních činností a nákladů zařízení staveniště připojení na inženýrské sítě</t>
  </si>
  <si>
    <t>408739627</t>
  </si>
  <si>
    <t>034002000</t>
  </si>
  <si>
    <t>Hlavní tituly průvodních činností a nákladů zařízení staveniště zabezpečení staveniště</t>
  </si>
  <si>
    <t>-415871595</t>
  </si>
  <si>
    <t>034103000</t>
  </si>
  <si>
    <t>Zařízení staveniště zabezpečení staveniště energie pro zařízení staveniště</t>
  </si>
  <si>
    <t>1691263052</t>
  </si>
  <si>
    <t>034203000</t>
  </si>
  <si>
    <t>Zařízení staveniště zabezpečení staveniště oplocení staveniště</t>
  </si>
  <si>
    <t>-1987529336</t>
  </si>
  <si>
    <t>034503000</t>
  </si>
  <si>
    <t>Zařízení staveniště zabezpečení staveniště informační tabule</t>
  </si>
  <si>
    <t>-1931038542</t>
  </si>
  <si>
    <t>03450300R</t>
  </si>
  <si>
    <t>Informační tabule na objektu (měď, gravírovaná)</t>
  </si>
  <si>
    <t>-797226247</t>
  </si>
  <si>
    <t>039103000</t>
  </si>
  <si>
    <t>Zařízení staveniště zrušení zařízení staveniště rozebrání, bourání a odvoz</t>
  </si>
  <si>
    <t>1647002504</t>
  </si>
  <si>
    <t>VRN4</t>
  </si>
  <si>
    <t>Inženýrská činnost</t>
  </si>
  <si>
    <t>045002000</t>
  </si>
  <si>
    <t>Hlavní tituly průvodních činností a nákladů inženýrská činnost kompletační a koordinační činnost</t>
  </si>
  <si>
    <t>-832058402</t>
  </si>
  <si>
    <t>049103000</t>
  </si>
  <si>
    <t>Inženýrská činnost inženýrská činnost ostatní náklady vzniklé v souvislosti s realizací stavby</t>
  </si>
  <si>
    <t>72659783</t>
  </si>
  <si>
    <t>VRN5</t>
  </si>
  <si>
    <t>Finanční náklady</t>
  </si>
  <si>
    <t>051103000</t>
  </si>
  <si>
    <t>Finanční náklady pojistné pojištění proti vlivu vyšší moci</t>
  </si>
  <si>
    <t>1575606299</t>
  </si>
  <si>
    <t>056002000</t>
  </si>
  <si>
    <t>Hlavní tituly průvodních činností a nákladů finanční náklady bankovní záruka</t>
  </si>
  <si>
    <t>…</t>
  </si>
  <si>
    <t>-1618187071</t>
  </si>
  <si>
    <t>057002000</t>
  </si>
  <si>
    <t>Hlavní tituly průvodních činností a nákladů finanční náklady kauce, zádržné</t>
  </si>
  <si>
    <t>470693396</t>
  </si>
  <si>
    <t>VRN7</t>
  </si>
  <si>
    <t>Provozní vlivy</t>
  </si>
  <si>
    <t>071103000</t>
  </si>
  <si>
    <t>Provozní vlivy provoz investora, třetích osob provoz investora</t>
  </si>
  <si>
    <t>-540681841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</si>
  <si>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</si>
  <si>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</si>
  <si>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</si>
  <si>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</si>
  <si>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</si>
  <si>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</si>
  <si>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</si>
  <si>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</si>
  <si>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</si>
  <si>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</si>
  <si>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</si>
  <si>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</si>
  <si>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</si>
  <si>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</si>
  <si>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</si>
  <si>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</si>
  <si>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</si>
  <si>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</si>
  <si>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</si>
  <si>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</si>
  <si>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</si>
  <si>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</si>
  <si>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</si>
  <si>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</si>
  <si>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</si>
  <si>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</si>
  <si>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</si>
  <si>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</si>
  <si>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</si>
  <si>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</si>
  <si>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</si>
  <si>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</si>
  <si>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</si>
  <si>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</si>
  <si>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</si>
  <si>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</si>
  <si>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</si>
  <si>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</si>
  <si>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</si>
  <si>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</si>
  <si>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</si>
  <si>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</si>
  <si>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</si>
  <si>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</si>
  <si>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</si>
  <si>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</si>
  <si>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</si>
  <si>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</si>
  <si>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</si>
  <si>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</si>
  <si>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</si>
  <si>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</si>
  <si>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</si>
  <si>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</si>
  <si>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</si>
  <si>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</si>
  <si>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</si>
  <si>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</si>
  <si>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</si>
  <si>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</si>
  <si>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</si>
  <si>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</si>
  <si>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</si>
  <si>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</si>
  <si>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</si>
  <si>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</si>
  <si>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</si>
  <si>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</si>
  <si>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</si>
  <si>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</si>
  <si>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</si>
  <si>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</si>
  <si>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</si>
  <si>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</si>
  <si>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</si>
  <si>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</si>
  <si>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</si>
  <si>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</si>
  <si>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</si>
  <si>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</si>
  <si>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</si>
  <si>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</si>
  <si>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</si>
  <si>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</si>
  <si>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</si>
  <si>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</si>
  <si>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</si>
  <si>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</si>
  <si>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</si>
  <si>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</si>
  <si>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</si>
  <si>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</si>
  <si>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</si>
  <si>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</si>
  <si>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</si>
  <si>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</si>
  <si>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</si>
  <si>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</si>
  <si>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</si>
  <si>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</si>
  <si>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</si>
  <si>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</si>
  <si>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</si>
  <si>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</si>
  <si>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</si>
  <si>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</si>
  <si>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</si>
  <si>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</si>
  <si>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</si>
  <si>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</si>
  <si>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</si>
  <si>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</si>
  <si>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</si>
  <si>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</si>
  <si>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</si>
  <si>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</si>
  <si>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</si>
  <si>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</si>
  <si>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</si>
  <si>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</si>
  <si>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</si>
  <si>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</si>
  <si>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</si>
  <si>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</si>
  <si>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</si>
  <si>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</si>
  <si>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</si>
  <si>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</si>
  <si>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</si>
  <si>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</si>
  <si>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</si>
  <si>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</si>
  <si>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</si>
  <si>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</si>
  <si>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</si>
  <si>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</si>
  <si>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</si>
  <si>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</si>
  <si>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</si>
  <si>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</si>
  <si>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</si>
  <si>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</si>
  <si>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</si>
  <si>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</si>
  <si>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</si>
  <si>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</si>
  <si>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</si>
  <si>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</si>
  <si>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</si>
  <si>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</si>
  <si>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</si>
  <si>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</si>
  <si>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</si>
  <si>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</si>
  <si>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</si>
  <si>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</si>
  <si>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</si>
  <si>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</si>
  <si>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</si>
  <si>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</si>
  <si>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</si>
  <si>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</si>
  <si>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</si>
  <si>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</si>
  <si>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</si>
  <si>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</si>
  <si>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</si>
  <si>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</si>
  <si>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</si>
  <si>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</si>
  <si>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</si>
  <si>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</si>
  <si>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</si>
  <si>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</si>
  <si>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</si>
  <si>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</si>
  <si>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</si>
  <si>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</si>
  <si>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</si>
  <si>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</si>
  <si>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</si>
  <si>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</si>
  <si>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žárovka 60W E27 čirá</t>
  </si>
  <si>
    <t>trubice L18/865 G13</t>
  </si>
  <si>
    <t xml:space="preserve">výzbroj zásuvkové skříně </t>
  </si>
  <si>
    <t>trubice L36W/865 G13</t>
  </si>
  <si>
    <t>Kontrola zás. skříně vč. vystavení atestu</t>
  </si>
  <si>
    <t>výzbroj zásuvkové skříně</t>
  </si>
  <si>
    <t>Vícelistá regulační klapka 450x200, dl. 160 mm se servopohonem na 24 V, pol. 1 09</t>
  </si>
  <si>
    <t xml:space="preserve">Vícelistá regulační klapka 315x200 dl. 160 mm se servopohonem na 230 V, pol. 1 10 </t>
  </si>
  <si>
    <t>Vícelistá regulační klapka 500x250 dl. 160 mm se servopohonem na 230 V, pol. 2 12</t>
  </si>
  <si>
    <t>Vícelistá regulační klapka 315x250 dl. 160 mm se servopohonem na 24 V, pol. 3 12</t>
  </si>
  <si>
    <t>Vícelistá regulační klapka 450x200 dl. 160 mm se servopohonem na 24 V, pol. 2 13</t>
  </si>
  <si>
    <t>Vícelistá regulační klapka 450x200 dl. 160 mm se servopohonem na 24 V, pol. 3 13</t>
  </si>
  <si>
    <t>CYKY-J5x6 mm2 750V (PU)</t>
  </si>
  <si>
    <t>CYKY-J5x1,5 mm2 750V (PU)</t>
  </si>
  <si>
    <t>svít. žár. OSMONT IN-12 DU2/040 1×60W IP43</t>
  </si>
  <si>
    <t xml:space="preserve">svít. žár. OSMONT IN-12 U2/123 IP41 s úsporkou 23W </t>
  </si>
  <si>
    <t>svít. žár.  PANLUX PARK SL-1160/B s čidlem IP44</t>
  </si>
  <si>
    <t>svít. zář. , el. předřadník vestavné, MODUS 1418 ALU 600EP</t>
  </si>
  <si>
    <t>svít. zář. 4x18, nízký, el. předřadník závěs, MODUS LLX 4×18</t>
  </si>
  <si>
    <t>svít. zář. TREVOS SB110, 1×10W</t>
  </si>
  <si>
    <t>svít. zář.  MODUS V3236EP 2x36W IP65</t>
  </si>
  <si>
    <t>trubice PHILIPS L36/865 G13</t>
  </si>
  <si>
    <t>F/svít. žár.  OSMONT IN-12 U2/123 1x100W IP41</t>
  </si>
  <si>
    <t>trubice OSRAM DULUX EL 23W/41-827 e27</t>
  </si>
  <si>
    <t>trubice OSRAM L18/865 G13</t>
  </si>
  <si>
    <t>C/svít. zář. asymetrické, ZC 136/ASZK 1x36W</t>
  </si>
  <si>
    <t>svít. zář. asymetrické  IP 40 závěs, ZC136/ASZK 1×36W</t>
  </si>
  <si>
    <t>D/svít. zář.  MODUS V3236EP 2x36W IP65</t>
  </si>
  <si>
    <t>E svít. zář. OSMONT IN-12 DU2/040 1x60W IP43</t>
  </si>
  <si>
    <t>A/svít.žár. nízké, nástěnné, el. předřadník, MODUS LLX 4×18W</t>
  </si>
  <si>
    <t>B/svít. zář.  vestavné el. předř., MODUS 1418 ALU600EP 4×18W</t>
  </si>
  <si>
    <t>CYKY-J5X1,5 mm2 750V (PU)</t>
  </si>
  <si>
    <t>svít. žár. OSMONT IN-12 DU2/040 1x60W IP 43</t>
  </si>
  <si>
    <t>svít. žár.  PANLUX SL-1160/B s čidlem IP 44</t>
  </si>
  <si>
    <t>svít. zář. , MODUS 1418 ALU600EP, el. předřadník vestavné</t>
  </si>
  <si>
    <t>svít. zář. 4x18, nízký, el. předřadník závěs, MODUS LLX 4×18W</t>
  </si>
  <si>
    <t>svít. zář. TREVOS SB110, 1x10W</t>
  </si>
  <si>
    <t>svít. zář. asymetrické  ZC136/ASZK 1x36W IP 40 závěs</t>
  </si>
  <si>
    <t>F/svít. žár. OSMONT IN-12 U2/123 1x100W IP41</t>
  </si>
  <si>
    <t>C/svít. zář. asymetrické ZC136/ASZK 1x36W</t>
  </si>
  <si>
    <t>svít. zář. PANLUX SL1160/B s čidlem IP44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</si>
</sst>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1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6" borderId="27" xfId="0" applyFont="1" applyFill="1" applyBorder="1" applyAlignment="1" applyProtection="1">
      <alignment horizontal="center" vertical="center"/>
      <protection locked="0"/>
    </xf>
    <xf numFmtId="49" fontId="0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7" xfId="0" applyFont="1" applyFill="1" applyBorder="1" applyAlignment="1" applyProtection="1">
      <alignment horizontal="left" vertical="center" wrapText="1"/>
      <protection locked="0"/>
    </xf>
    <xf numFmtId="0" fontId="0" fillId="6" borderId="27" xfId="0" applyFont="1" applyFill="1" applyBorder="1" applyAlignment="1" applyProtection="1">
      <alignment horizontal="center" vertical="center" wrapText="1"/>
      <protection locked="0"/>
    </xf>
    <xf numFmtId="167" fontId="0" fillId="6" borderId="27" xfId="0" applyNumberFormat="1" applyFont="1" applyFill="1" applyBorder="1" applyAlignment="1" applyProtection="1">
      <alignment vertical="center"/>
      <protection locked="0"/>
    </xf>
    <xf numFmtId="4" fontId="0" fillId="6" borderId="27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2" fillId="2" borderId="0" xfId="20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7"/>
  <sheetViews>
    <sheetView showGridLines="0" workbookViewId="0" topLeftCell="A1">
      <pane ySplit="1" topLeftCell="A4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16" t="s">
        <v>8</v>
      </c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43" t="s">
        <v>17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8"/>
      <c r="AQ5" s="30"/>
      <c r="BE5" s="341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45" t="s">
        <v>20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8"/>
      <c r="AQ6" s="30"/>
      <c r="BE6" s="342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42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42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2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29</v>
      </c>
      <c r="AO10" s="28"/>
      <c r="AP10" s="28"/>
      <c r="AQ10" s="30"/>
      <c r="BE10" s="342"/>
      <c r="BS10" s="23" t="s">
        <v>9</v>
      </c>
    </row>
    <row r="11" spans="2:71" ht="18.4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5</v>
      </c>
      <c r="AO11" s="28"/>
      <c r="AP11" s="28"/>
      <c r="AQ11" s="30"/>
      <c r="BE11" s="342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2"/>
      <c r="BS12" s="23" t="s">
        <v>9</v>
      </c>
    </row>
    <row r="13" spans="2:71" ht="14.4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33</v>
      </c>
      <c r="AO13" s="28"/>
      <c r="AP13" s="28"/>
      <c r="AQ13" s="30"/>
      <c r="BE13" s="342"/>
      <c r="BS13" s="23" t="s">
        <v>9</v>
      </c>
    </row>
    <row r="14" spans="2:71" ht="15">
      <c r="B14" s="27"/>
      <c r="C14" s="28"/>
      <c r="D14" s="28"/>
      <c r="E14" s="346" t="s">
        <v>33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6" t="s">
        <v>31</v>
      </c>
      <c r="AL14" s="28"/>
      <c r="AM14" s="28"/>
      <c r="AN14" s="38" t="s">
        <v>33</v>
      </c>
      <c r="AO14" s="28"/>
      <c r="AP14" s="28"/>
      <c r="AQ14" s="30"/>
      <c r="BE14" s="342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2"/>
      <c r="BS15" s="23" t="s">
        <v>6</v>
      </c>
    </row>
    <row r="16" spans="2:71" ht="14.4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35</v>
      </c>
      <c r="AO16" s="28"/>
      <c r="AP16" s="28"/>
      <c r="AQ16" s="30"/>
      <c r="BE16" s="342"/>
      <c r="BS16" s="23" t="s">
        <v>6</v>
      </c>
    </row>
    <row r="17" spans="2:71" ht="18.4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37</v>
      </c>
      <c r="AO17" s="28"/>
      <c r="AP17" s="28"/>
      <c r="AQ17" s="30"/>
      <c r="BE17" s="342"/>
      <c r="BS17" s="23" t="s">
        <v>38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2"/>
      <c r="BS18" s="23" t="s">
        <v>9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2"/>
      <c r="BS19" s="23" t="s">
        <v>9</v>
      </c>
    </row>
    <row r="20" spans="2:71" ht="57" customHeight="1">
      <c r="B20" s="27"/>
      <c r="C20" s="28"/>
      <c r="D20" s="28"/>
      <c r="E20" s="348" t="s">
        <v>40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8"/>
      <c r="AP20" s="28"/>
      <c r="AQ20" s="30"/>
      <c r="BE20" s="342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2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2"/>
    </row>
    <row r="23" spans="2:57" s="1" customFormat="1" ht="25.9" customHeight="1">
      <c r="B23" s="40"/>
      <c r="C23" s="41"/>
      <c r="D23" s="42" t="s">
        <v>41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9">
        <f>ROUND(AG51,2)</f>
        <v>0</v>
      </c>
      <c r="AL23" s="350"/>
      <c r="AM23" s="350"/>
      <c r="AN23" s="350"/>
      <c r="AO23" s="350"/>
      <c r="AP23" s="41"/>
      <c r="AQ23" s="44"/>
      <c r="BE23" s="342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2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1" t="s">
        <v>42</v>
      </c>
      <c r="M25" s="351"/>
      <c r="N25" s="351"/>
      <c r="O25" s="351"/>
      <c r="P25" s="41"/>
      <c r="Q25" s="41"/>
      <c r="R25" s="41"/>
      <c r="S25" s="41"/>
      <c r="T25" s="41"/>
      <c r="U25" s="41"/>
      <c r="V25" s="41"/>
      <c r="W25" s="351" t="s">
        <v>43</v>
      </c>
      <c r="X25" s="351"/>
      <c r="Y25" s="351"/>
      <c r="Z25" s="351"/>
      <c r="AA25" s="351"/>
      <c r="AB25" s="351"/>
      <c r="AC25" s="351"/>
      <c r="AD25" s="351"/>
      <c r="AE25" s="351"/>
      <c r="AF25" s="41"/>
      <c r="AG25" s="41"/>
      <c r="AH25" s="41"/>
      <c r="AI25" s="41"/>
      <c r="AJ25" s="41"/>
      <c r="AK25" s="351" t="s">
        <v>44</v>
      </c>
      <c r="AL25" s="351"/>
      <c r="AM25" s="351"/>
      <c r="AN25" s="351"/>
      <c r="AO25" s="351"/>
      <c r="AP25" s="41"/>
      <c r="AQ25" s="44"/>
      <c r="BE25" s="342"/>
    </row>
    <row r="26" spans="2:57" s="2" customFormat="1" ht="14.45" customHeight="1">
      <c r="B26" s="46"/>
      <c r="C26" s="47"/>
      <c r="D26" s="48" t="s">
        <v>45</v>
      </c>
      <c r="E26" s="47"/>
      <c r="F26" s="48" t="s">
        <v>46</v>
      </c>
      <c r="G26" s="47"/>
      <c r="H26" s="47"/>
      <c r="I26" s="47"/>
      <c r="J26" s="47"/>
      <c r="K26" s="47"/>
      <c r="L26" s="352">
        <v>0.21</v>
      </c>
      <c r="M26" s="353"/>
      <c r="N26" s="353"/>
      <c r="O26" s="353"/>
      <c r="P26" s="47"/>
      <c r="Q26" s="47"/>
      <c r="R26" s="47"/>
      <c r="S26" s="47"/>
      <c r="T26" s="47"/>
      <c r="U26" s="47"/>
      <c r="V26" s="47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7"/>
      <c r="AG26" s="47"/>
      <c r="AH26" s="47"/>
      <c r="AI26" s="47"/>
      <c r="AJ26" s="47"/>
      <c r="AK26" s="354">
        <f>ROUND(AV51,2)</f>
        <v>0</v>
      </c>
      <c r="AL26" s="353"/>
      <c r="AM26" s="353"/>
      <c r="AN26" s="353"/>
      <c r="AO26" s="353"/>
      <c r="AP26" s="47"/>
      <c r="AQ26" s="49"/>
      <c r="BE26" s="342"/>
    </row>
    <row r="27" spans="2:57" s="2" customFormat="1" ht="14.45" customHeight="1">
      <c r="B27" s="46"/>
      <c r="C27" s="47"/>
      <c r="D27" s="47"/>
      <c r="E27" s="47"/>
      <c r="F27" s="48" t="s">
        <v>47</v>
      </c>
      <c r="G27" s="47"/>
      <c r="H27" s="47"/>
      <c r="I27" s="47"/>
      <c r="J27" s="47"/>
      <c r="K27" s="47"/>
      <c r="L27" s="352">
        <v>0.15</v>
      </c>
      <c r="M27" s="353"/>
      <c r="N27" s="353"/>
      <c r="O27" s="353"/>
      <c r="P27" s="47"/>
      <c r="Q27" s="47"/>
      <c r="R27" s="47"/>
      <c r="S27" s="47"/>
      <c r="T27" s="47"/>
      <c r="U27" s="47"/>
      <c r="V27" s="47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7"/>
      <c r="AG27" s="47"/>
      <c r="AH27" s="47"/>
      <c r="AI27" s="47"/>
      <c r="AJ27" s="47"/>
      <c r="AK27" s="354">
        <f>ROUND(AW51,2)</f>
        <v>0</v>
      </c>
      <c r="AL27" s="353"/>
      <c r="AM27" s="353"/>
      <c r="AN27" s="353"/>
      <c r="AO27" s="353"/>
      <c r="AP27" s="47"/>
      <c r="AQ27" s="49"/>
      <c r="BE27" s="342"/>
    </row>
    <row r="28" spans="2:57" s="2" customFormat="1" ht="14.45" customHeight="1" hidden="1">
      <c r="B28" s="46"/>
      <c r="C28" s="47"/>
      <c r="D28" s="47"/>
      <c r="E28" s="47"/>
      <c r="F28" s="48" t="s">
        <v>48</v>
      </c>
      <c r="G28" s="47"/>
      <c r="H28" s="47"/>
      <c r="I28" s="47"/>
      <c r="J28" s="47"/>
      <c r="K28" s="47"/>
      <c r="L28" s="352">
        <v>0.21</v>
      </c>
      <c r="M28" s="353"/>
      <c r="N28" s="353"/>
      <c r="O28" s="353"/>
      <c r="P28" s="47"/>
      <c r="Q28" s="47"/>
      <c r="R28" s="47"/>
      <c r="S28" s="47"/>
      <c r="T28" s="47"/>
      <c r="U28" s="47"/>
      <c r="V28" s="47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7"/>
      <c r="AG28" s="47"/>
      <c r="AH28" s="47"/>
      <c r="AI28" s="47"/>
      <c r="AJ28" s="47"/>
      <c r="AK28" s="354">
        <v>0</v>
      </c>
      <c r="AL28" s="353"/>
      <c r="AM28" s="353"/>
      <c r="AN28" s="353"/>
      <c r="AO28" s="353"/>
      <c r="AP28" s="47"/>
      <c r="AQ28" s="49"/>
      <c r="BE28" s="342"/>
    </row>
    <row r="29" spans="2:57" s="2" customFormat="1" ht="14.45" customHeight="1" hidden="1">
      <c r="B29" s="46"/>
      <c r="C29" s="47"/>
      <c r="D29" s="47"/>
      <c r="E29" s="47"/>
      <c r="F29" s="48" t="s">
        <v>49</v>
      </c>
      <c r="G29" s="47"/>
      <c r="H29" s="47"/>
      <c r="I29" s="47"/>
      <c r="J29" s="47"/>
      <c r="K29" s="47"/>
      <c r="L29" s="352">
        <v>0.15</v>
      </c>
      <c r="M29" s="353"/>
      <c r="N29" s="353"/>
      <c r="O29" s="353"/>
      <c r="P29" s="47"/>
      <c r="Q29" s="47"/>
      <c r="R29" s="47"/>
      <c r="S29" s="47"/>
      <c r="T29" s="47"/>
      <c r="U29" s="47"/>
      <c r="V29" s="47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7"/>
      <c r="AG29" s="47"/>
      <c r="AH29" s="47"/>
      <c r="AI29" s="47"/>
      <c r="AJ29" s="47"/>
      <c r="AK29" s="354">
        <v>0</v>
      </c>
      <c r="AL29" s="353"/>
      <c r="AM29" s="353"/>
      <c r="AN29" s="353"/>
      <c r="AO29" s="353"/>
      <c r="AP29" s="47"/>
      <c r="AQ29" s="49"/>
      <c r="BE29" s="342"/>
    </row>
    <row r="30" spans="2:57" s="2" customFormat="1" ht="14.45" customHeight="1" hidden="1">
      <c r="B30" s="46"/>
      <c r="C30" s="47"/>
      <c r="D30" s="47"/>
      <c r="E30" s="47"/>
      <c r="F30" s="48" t="s">
        <v>50</v>
      </c>
      <c r="G30" s="47"/>
      <c r="H30" s="47"/>
      <c r="I30" s="47"/>
      <c r="J30" s="47"/>
      <c r="K30" s="47"/>
      <c r="L30" s="352">
        <v>0</v>
      </c>
      <c r="M30" s="353"/>
      <c r="N30" s="353"/>
      <c r="O30" s="353"/>
      <c r="P30" s="47"/>
      <c r="Q30" s="47"/>
      <c r="R30" s="47"/>
      <c r="S30" s="47"/>
      <c r="T30" s="47"/>
      <c r="U30" s="47"/>
      <c r="V30" s="47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7"/>
      <c r="AG30" s="47"/>
      <c r="AH30" s="47"/>
      <c r="AI30" s="47"/>
      <c r="AJ30" s="47"/>
      <c r="AK30" s="354">
        <v>0</v>
      </c>
      <c r="AL30" s="353"/>
      <c r="AM30" s="353"/>
      <c r="AN30" s="353"/>
      <c r="AO30" s="353"/>
      <c r="AP30" s="47"/>
      <c r="AQ30" s="49"/>
      <c r="BE30" s="342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2"/>
    </row>
    <row r="32" spans="2:57" s="1" customFormat="1" ht="25.9" customHeight="1">
      <c r="B32" s="40"/>
      <c r="C32" s="50"/>
      <c r="D32" s="51" t="s">
        <v>51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52</v>
      </c>
      <c r="U32" s="52"/>
      <c r="V32" s="52"/>
      <c r="W32" s="52"/>
      <c r="X32" s="325" t="s">
        <v>53</v>
      </c>
      <c r="Y32" s="326"/>
      <c r="Z32" s="326"/>
      <c r="AA32" s="326"/>
      <c r="AB32" s="326"/>
      <c r="AC32" s="52"/>
      <c r="AD32" s="52"/>
      <c r="AE32" s="52"/>
      <c r="AF32" s="52"/>
      <c r="AG32" s="52"/>
      <c r="AH32" s="52"/>
      <c r="AI32" s="52"/>
      <c r="AJ32" s="52"/>
      <c r="AK32" s="327">
        <f>SUM(AK23:AK30)</f>
        <v>0</v>
      </c>
      <c r="AL32" s="326"/>
      <c r="AM32" s="326"/>
      <c r="AN32" s="326"/>
      <c r="AO32" s="328"/>
      <c r="AP32" s="50"/>
      <c r="AQ32" s="54"/>
      <c r="BE32" s="342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54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1715</v>
      </c>
      <c r="AR41" s="61"/>
    </row>
    <row r="42" spans="2:44" s="4" customFormat="1" ht="36.95" customHeight="1">
      <c r="B42" s="63"/>
      <c r="C42" s="64" t="s">
        <v>19</v>
      </c>
      <c r="L42" s="329" t="str">
        <f>K6</f>
        <v>Zateplení budovy SOŠ a SOU dopravní Čáslav (22.6.)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>Čáslav, Aug. Sedláčka 1145</v>
      </c>
      <c r="AI44" s="62" t="s">
        <v>25</v>
      </c>
      <c r="AM44" s="331" t="str">
        <f>IF(AN8="","",AN8)</f>
        <v>16. 3. 2017</v>
      </c>
      <c r="AN44" s="331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>SOŠ a SOU doprav. Čáslav, A. Sedláčka 1145,Čáslav</v>
      </c>
      <c r="AI46" s="62" t="s">
        <v>34</v>
      </c>
      <c r="AM46" s="332" t="str">
        <f>IF(E17="","",E17)</f>
        <v>AZ PROJECT spol. s r.o., Plynárenská 830, Kolín</v>
      </c>
      <c r="AN46" s="332"/>
      <c r="AO46" s="332"/>
      <c r="AP46" s="332"/>
      <c r="AR46" s="40"/>
      <c r="AS46" s="333" t="s">
        <v>55</v>
      </c>
      <c r="AT46" s="334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32</v>
      </c>
      <c r="L47" s="3" t="str">
        <f>IF(E14="Vyplň údaj","",E14)</f>
        <v/>
      </c>
      <c r="AR47" s="40"/>
      <c r="AS47" s="335"/>
      <c r="AT47" s="336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35"/>
      <c r="AT48" s="336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7" t="s">
        <v>56</v>
      </c>
      <c r="D49" s="338"/>
      <c r="E49" s="338"/>
      <c r="F49" s="338"/>
      <c r="G49" s="338"/>
      <c r="H49" s="70"/>
      <c r="I49" s="339" t="s">
        <v>57</v>
      </c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40" t="s">
        <v>58</v>
      </c>
      <c r="AH49" s="338"/>
      <c r="AI49" s="338"/>
      <c r="AJ49" s="338"/>
      <c r="AK49" s="338"/>
      <c r="AL49" s="338"/>
      <c r="AM49" s="338"/>
      <c r="AN49" s="339" t="s">
        <v>59</v>
      </c>
      <c r="AO49" s="338"/>
      <c r="AP49" s="338"/>
      <c r="AQ49" s="71" t="s">
        <v>60</v>
      </c>
      <c r="AR49" s="40"/>
      <c r="AS49" s="72" t="s">
        <v>61</v>
      </c>
      <c r="AT49" s="73" t="s">
        <v>62</v>
      </c>
      <c r="AU49" s="73" t="s">
        <v>63</v>
      </c>
      <c r="AV49" s="73" t="s">
        <v>64</v>
      </c>
      <c r="AW49" s="73" t="s">
        <v>65</v>
      </c>
      <c r="AX49" s="73" t="s">
        <v>66</v>
      </c>
      <c r="AY49" s="73" t="s">
        <v>67</v>
      </c>
      <c r="AZ49" s="73" t="s">
        <v>68</v>
      </c>
      <c r="BA49" s="73" t="s">
        <v>69</v>
      </c>
      <c r="BB49" s="73" t="s">
        <v>70</v>
      </c>
      <c r="BC49" s="73" t="s">
        <v>71</v>
      </c>
      <c r="BD49" s="74" t="s">
        <v>72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73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14">
        <f>ROUND(AG52+AG55+AG58+AG61+AG64+AG67+SUM(AG70:AG72)+AG75,2)</f>
        <v>0</v>
      </c>
      <c r="AH51" s="314"/>
      <c r="AI51" s="314"/>
      <c r="AJ51" s="314"/>
      <c r="AK51" s="314"/>
      <c r="AL51" s="314"/>
      <c r="AM51" s="314"/>
      <c r="AN51" s="315">
        <f aca="true" t="shared" si="0" ref="AN51:AN75">SUM(AG51,AT51)</f>
        <v>0</v>
      </c>
      <c r="AO51" s="315"/>
      <c r="AP51" s="315"/>
      <c r="AQ51" s="78" t="s">
        <v>5</v>
      </c>
      <c r="AR51" s="63"/>
      <c r="AS51" s="79">
        <f>ROUND(AS52+AS55+AS58+AS61+AS64+AS67+SUM(AS70:AS72)+AS75,2)</f>
        <v>0</v>
      </c>
      <c r="AT51" s="80">
        <f aca="true" t="shared" si="1" ref="AT51:AT75">ROUND(SUM(AV51:AW51),2)</f>
        <v>0</v>
      </c>
      <c r="AU51" s="81">
        <f>ROUND(AU52+AU55+AU58+AU61+AU64+AU67+SUM(AU70:AU72)+AU75,5)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ROUND(AZ52+AZ55+AZ58+AZ61+AZ64+AZ67+SUM(AZ70:AZ72)+AZ75,2)</f>
        <v>0</v>
      </c>
      <c r="BA51" s="80">
        <f>ROUND(BA52+BA55+BA58+BA61+BA64+BA67+SUM(BA70:BA72)+BA75,2)</f>
        <v>0</v>
      </c>
      <c r="BB51" s="80">
        <f>ROUND(BB52+BB55+BB58+BB61+BB64+BB67+SUM(BB70:BB72)+BB75,2)</f>
        <v>0</v>
      </c>
      <c r="BC51" s="80">
        <f>ROUND(BC52+BC55+BC58+BC61+BC64+BC67+SUM(BC70:BC72)+BC75,2)</f>
        <v>0</v>
      </c>
      <c r="BD51" s="82">
        <f>ROUND(BD52+BD55+BD58+BD61+BD64+BD67+SUM(BD70:BD72)+BD75,2)</f>
        <v>0</v>
      </c>
      <c r="BS51" s="64" t="s">
        <v>74</v>
      </c>
      <c r="BT51" s="64" t="s">
        <v>75</v>
      </c>
      <c r="BU51" s="83" t="s">
        <v>76</v>
      </c>
      <c r="BV51" s="64" t="s">
        <v>77</v>
      </c>
      <c r="BW51" s="64" t="s">
        <v>7</v>
      </c>
      <c r="BX51" s="64" t="s">
        <v>78</v>
      </c>
      <c r="CL51" s="64" t="s">
        <v>5</v>
      </c>
    </row>
    <row r="52" spans="2:91" s="5" customFormat="1" ht="16.5" customHeight="1">
      <c r="B52" s="84"/>
      <c r="C52" s="85"/>
      <c r="D52" s="324" t="s">
        <v>79</v>
      </c>
      <c r="E52" s="324"/>
      <c r="F52" s="324"/>
      <c r="G52" s="324"/>
      <c r="H52" s="324"/>
      <c r="I52" s="86"/>
      <c r="J52" s="324" t="s">
        <v>80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3">
        <f>ROUND(SUM(AG53:AG54),2)</f>
        <v>0</v>
      </c>
      <c r="AH52" s="322"/>
      <c r="AI52" s="322"/>
      <c r="AJ52" s="322"/>
      <c r="AK52" s="322"/>
      <c r="AL52" s="322"/>
      <c r="AM52" s="322"/>
      <c r="AN52" s="321">
        <f t="shared" si="0"/>
        <v>0</v>
      </c>
      <c r="AO52" s="322"/>
      <c r="AP52" s="322"/>
      <c r="AQ52" s="87" t="s">
        <v>81</v>
      </c>
      <c r="AR52" s="84"/>
      <c r="AS52" s="88">
        <f>ROUND(SUM(AS53:AS54),2)</f>
        <v>0</v>
      </c>
      <c r="AT52" s="89">
        <f t="shared" si="1"/>
        <v>0</v>
      </c>
      <c r="AU52" s="90">
        <f>ROUND(SUM(AU53:AU54),5)</f>
        <v>0</v>
      </c>
      <c r="AV52" s="89">
        <f>ROUND(AZ52*L26,2)</f>
        <v>0</v>
      </c>
      <c r="AW52" s="89">
        <f>ROUND(BA52*L27,2)</f>
        <v>0</v>
      </c>
      <c r="AX52" s="89">
        <f>ROUND(BB52*L26,2)</f>
        <v>0</v>
      </c>
      <c r="AY52" s="89">
        <f>ROUND(BC52*L27,2)</f>
        <v>0</v>
      </c>
      <c r="AZ52" s="89">
        <f>ROUND(SUM(AZ53:AZ54),2)</f>
        <v>0</v>
      </c>
      <c r="BA52" s="89">
        <f>ROUND(SUM(BA53:BA54),2)</f>
        <v>0</v>
      </c>
      <c r="BB52" s="89">
        <f>ROUND(SUM(BB53:BB54),2)</f>
        <v>0</v>
      </c>
      <c r="BC52" s="89">
        <f>ROUND(SUM(BC53:BC54),2)</f>
        <v>0</v>
      </c>
      <c r="BD52" s="91">
        <f>ROUND(SUM(BD53:BD54),2)</f>
        <v>0</v>
      </c>
      <c r="BS52" s="92" t="s">
        <v>74</v>
      </c>
      <c r="BT52" s="92" t="s">
        <v>82</v>
      </c>
      <c r="BU52" s="92" t="s">
        <v>76</v>
      </c>
      <c r="BV52" s="92" t="s">
        <v>77</v>
      </c>
      <c r="BW52" s="92" t="s">
        <v>83</v>
      </c>
      <c r="BX52" s="92" t="s">
        <v>7</v>
      </c>
      <c r="CL52" s="92" t="s">
        <v>5</v>
      </c>
      <c r="CM52" s="92" t="s">
        <v>84</v>
      </c>
    </row>
    <row r="53" spans="1:90" s="6" customFormat="1" ht="16.5" customHeight="1">
      <c r="A53" s="93" t="s">
        <v>85</v>
      </c>
      <c r="B53" s="94"/>
      <c r="C53" s="9"/>
      <c r="D53" s="9"/>
      <c r="E53" s="320" t="s">
        <v>79</v>
      </c>
      <c r="F53" s="320"/>
      <c r="G53" s="320"/>
      <c r="H53" s="320"/>
      <c r="I53" s="320"/>
      <c r="J53" s="9"/>
      <c r="K53" s="320" t="s">
        <v>86</v>
      </c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18">
        <f>'1715a - Stavební část'!J29</f>
        <v>0</v>
      </c>
      <c r="AH53" s="319"/>
      <c r="AI53" s="319"/>
      <c r="AJ53" s="319"/>
      <c r="AK53" s="319"/>
      <c r="AL53" s="319"/>
      <c r="AM53" s="319"/>
      <c r="AN53" s="318">
        <f t="shared" si="0"/>
        <v>0</v>
      </c>
      <c r="AO53" s="319"/>
      <c r="AP53" s="319"/>
      <c r="AQ53" s="95" t="s">
        <v>87</v>
      </c>
      <c r="AR53" s="94"/>
      <c r="AS53" s="96">
        <v>0</v>
      </c>
      <c r="AT53" s="97">
        <f t="shared" si="1"/>
        <v>0</v>
      </c>
      <c r="AU53" s="98">
        <f>'1715a - Stavební část'!P99</f>
        <v>0</v>
      </c>
      <c r="AV53" s="97">
        <f>'1715a - Stavební část'!J32</f>
        <v>0</v>
      </c>
      <c r="AW53" s="97">
        <f>'1715a - Stavební část'!J33</f>
        <v>0</v>
      </c>
      <c r="AX53" s="97">
        <f>'1715a - Stavební část'!J34</f>
        <v>0</v>
      </c>
      <c r="AY53" s="97">
        <f>'1715a - Stavební část'!J35</f>
        <v>0</v>
      </c>
      <c r="AZ53" s="97">
        <f>'1715a - Stavební část'!F32</f>
        <v>0</v>
      </c>
      <c r="BA53" s="97">
        <f>'1715a - Stavební část'!F33</f>
        <v>0</v>
      </c>
      <c r="BB53" s="97">
        <f>'1715a - Stavební část'!F34</f>
        <v>0</v>
      </c>
      <c r="BC53" s="97">
        <f>'1715a - Stavební část'!F35</f>
        <v>0</v>
      </c>
      <c r="BD53" s="99">
        <f>'1715a - Stavební část'!F36</f>
        <v>0</v>
      </c>
      <c r="BT53" s="100" t="s">
        <v>84</v>
      </c>
      <c r="BV53" s="100" t="s">
        <v>77</v>
      </c>
      <c r="BW53" s="100" t="s">
        <v>88</v>
      </c>
      <c r="BX53" s="100" t="s">
        <v>83</v>
      </c>
      <c r="CL53" s="100" t="s">
        <v>5</v>
      </c>
    </row>
    <row r="54" spans="1:90" s="6" customFormat="1" ht="16.5" customHeight="1">
      <c r="A54" s="93" t="s">
        <v>85</v>
      </c>
      <c r="B54" s="94"/>
      <c r="C54" s="9"/>
      <c r="D54" s="9"/>
      <c r="E54" s="320" t="s">
        <v>89</v>
      </c>
      <c r="F54" s="320"/>
      <c r="G54" s="320"/>
      <c r="H54" s="320"/>
      <c r="I54" s="320"/>
      <c r="J54" s="9"/>
      <c r="K54" s="320" t="s">
        <v>90</v>
      </c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18">
        <f>'1715a2 - Přípomoce vytápění'!J29</f>
        <v>0</v>
      </c>
      <c r="AH54" s="319"/>
      <c r="AI54" s="319"/>
      <c r="AJ54" s="319"/>
      <c r="AK54" s="319"/>
      <c r="AL54" s="319"/>
      <c r="AM54" s="319"/>
      <c r="AN54" s="318">
        <f t="shared" si="0"/>
        <v>0</v>
      </c>
      <c r="AO54" s="319"/>
      <c r="AP54" s="319"/>
      <c r="AQ54" s="95" t="s">
        <v>87</v>
      </c>
      <c r="AR54" s="94"/>
      <c r="AS54" s="96">
        <v>0</v>
      </c>
      <c r="AT54" s="97">
        <f t="shared" si="1"/>
        <v>0</v>
      </c>
      <c r="AU54" s="98">
        <f>'1715a2 - Přípomoce vytápění'!P90</f>
        <v>0</v>
      </c>
      <c r="AV54" s="97">
        <f>'1715a2 - Přípomoce vytápění'!J32</f>
        <v>0</v>
      </c>
      <c r="AW54" s="97">
        <f>'1715a2 - Přípomoce vytápění'!J33</f>
        <v>0</v>
      </c>
      <c r="AX54" s="97">
        <f>'1715a2 - Přípomoce vytápění'!J34</f>
        <v>0</v>
      </c>
      <c r="AY54" s="97">
        <f>'1715a2 - Přípomoce vytápění'!J35</f>
        <v>0</v>
      </c>
      <c r="AZ54" s="97">
        <f>'1715a2 - Přípomoce vytápění'!F32</f>
        <v>0</v>
      </c>
      <c r="BA54" s="97">
        <f>'1715a2 - Přípomoce vytápění'!F33</f>
        <v>0</v>
      </c>
      <c r="BB54" s="97">
        <f>'1715a2 - Přípomoce vytápění'!F34</f>
        <v>0</v>
      </c>
      <c r="BC54" s="97">
        <f>'1715a2 - Přípomoce vytápění'!F35</f>
        <v>0</v>
      </c>
      <c r="BD54" s="99">
        <f>'1715a2 - Přípomoce vytápění'!F36</f>
        <v>0</v>
      </c>
      <c r="BT54" s="100" t="s">
        <v>84</v>
      </c>
      <c r="BV54" s="100" t="s">
        <v>77</v>
      </c>
      <c r="BW54" s="100" t="s">
        <v>91</v>
      </c>
      <c r="BX54" s="100" t="s">
        <v>83</v>
      </c>
      <c r="CL54" s="100" t="s">
        <v>5</v>
      </c>
    </row>
    <row r="55" spans="2:91" s="5" customFormat="1" ht="16.5" customHeight="1">
      <c r="B55" s="84"/>
      <c r="C55" s="85"/>
      <c r="D55" s="324" t="s">
        <v>92</v>
      </c>
      <c r="E55" s="324"/>
      <c r="F55" s="324"/>
      <c r="G55" s="324"/>
      <c r="H55" s="324"/>
      <c r="I55" s="86"/>
      <c r="J55" s="324" t="s">
        <v>93</v>
      </c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3">
        <f>ROUND(SUM(AG56:AG57),2)</f>
        <v>0</v>
      </c>
      <c r="AH55" s="322"/>
      <c r="AI55" s="322"/>
      <c r="AJ55" s="322"/>
      <c r="AK55" s="322"/>
      <c r="AL55" s="322"/>
      <c r="AM55" s="322"/>
      <c r="AN55" s="321">
        <f t="shared" si="0"/>
        <v>0</v>
      </c>
      <c r="AO55" s="322"/>
      <c r="AP55" s="322"/>
      <c r="AQ55" s="87" t="s">
        <v>81</v>
      </c>
      <c r="AR55" s="84"/>
      <c r="AS55" s="88">
        <f>ROUND(SUM(AS56:AS57),2)</f>
        <v>0</v>
      </c>
      <c r="AT55" s="89">
        <f t="shared" si="1"/>
        <v>0</v>
      </c>
      <c r="AU55" s="90">
        <f>ROUND(SUM(AU56:AU57),5)</f>
        <v>0</v>
      </c>
      <c r="AV55" s="89">
        <f>ROUND(AZ55*L26,2)</f>
        <v>0</v>
      </c>
      <c r="AW55" s="89">
        <f>ROUND(BA55*L27,2)</f>
        <v>0</v>
      </c>
      <c r="AX55" s="89">
        <f>ROUND(BB55*L26,2)</f>
        <v>0</v>
      </c>
      <c r="AY55" s="89">
        <f>ROUND(BC55*L27,2)</f>
        <v>0</v>
      </c>
      <c r="AZ55" s="89">
        <f>ROUND(SUM(AZ56:AZ57),2)</f>
        <v>0</v>
      </c>
      <c r="BA55" s="89">
        <f>ROUND(SUM(BA56:BA57),2)</f>
        <v>0</v>
      </c>
      <c r="BB55" s="89">
        <f>ROUND(SUM(BB56:BB57),2)</f>
        <v>0</v>
      </c>
      <c r="BC55" s="89">
        <f>ROUND(SUM(BC56:BC57),2)</f>
        <v>0</v>
      </c>
      <c r="BD55" s="91">
        <f>ROUND(SUM(BD56:BD57),2)</f>
        <v>0</v>
      </c>
      <c r="BS55" s="92" t="s">
        <v>74</v>
      </c>
      <c r="BT55" s="92" t="s">
        <v>82</v>
      </c>
      <c r="BU55" s="92" t="s">
        <v>76</v>
      </c>
      <c r="BV55" s="92" t="s">
        <v>77</v>
      </c>
      <c r="BW55" s="92" t="s">
        <v>94</v>
      </c>
      <c r="BX55" s="92" t="s">
        <v>7</v>
      </c>
      <c r="CL55" s="92" t="s">
        <v>5</v>
      </c>
      <c r="CM55" s="92" t="s">
        <v>84</v>
      </c>
    </row>
    <row r="56" spans="1:90" s="6" customFormat="1" ht="16.5" customHeight="1">
      <c r="A56" s="93" t="s">
        <v>85</v>
      </c>
      <c r="B56" s="94"/>
      <c r="C56" s="9"/>
      <c r="D56" s="9"/>
      <c r="E56" s="320" t="s">
        <v>92</v>
      </c>
      <c r="F56" s="320"/>
      <c r="G56" s="320"/>
      <c r="H56" s="320"/>
      <c r="I56" s="320"/>
      <c r="J56" s="9"/>
      <c r="K56" s="320" t="s">
        <v>86</v>
      </c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18">
        <f>'1715b - Stavební část'!J29</f>
        <v>0</v>
      </c>
      <c r="AH56" s="319"/>
      <c r="AI56" s="319"/>
      <c r="AJ56" s="319"/>
      <c r="AK56" s="319"/>
      <c r="AL56" s="319"/>
      <c r="AM56" s="319"/>
      <c r="AN56" s="318">
        <f t="shared" si="0"/>
        <v>0</v>
      </c>
      <c r="AO56" s="319"/>
      <c r="AP56" s="319"/>
      <c r="AQ56" s="95" t="s">
        <v>87</v>
      </c>
      <c r="AR56" s="94"/>
      <c r="AS56" s="96">
        <v>0</v>
      </c>
      <c r="AT56" s="97">
        <f t="shared" si="1"/>
        <v>0</v>
      </c>
      <c r="AU56" s="98">
        <f>'1715b - Stavební část'!P99</f>
        <v>0</v>
      </c>
      <c r="AV56" s="97">
        <f>'1715b - Stavební část'!J32</f>
        <v>0</v>
      </c>
      <c r="AW56" s="97">
        <f>'1715b - Stavební část'!J33</f>
        <v>0</v>
      </c>
      <c r="AX56" s="97">
        <f>'1715b - Stavební část'!J34</f>
        <v>0</v>
      </c>
      <c r="AY56" s="97">
        <f>'1715b - Stavební část'!J35</f>
        <v>0</v>
      </c>
      <c r="AZ56" s="97">
        <f>'1715b - Stavební část'!F32</f>
        <v>0</v>
      </c>
      <c r="BA56" s="97">
        <f>'1715b - Stavební část'!F33</f>
        <v>0</v>
      </c>
      <c r="BB56" s="97">
        <f>'1715b - Stavební část'!F34</f>
        <v>0</v>
      </c>
      <c r="BC56" s="97">
        <f>'1715b - Stavební část'!F35</f>
        <v>0</v>
      </c>
      <c r="BD56" s="99">
        <f>'1715b - Stavební část'!F36</f>
        <v>0</v>
      </c>
      <c r="BT56" s="100" t="s">
        <v>84</v>
      </c>
      <c r="BV56" s="100" t="s">
        <v>77</v>
      </c>
      <c r="BW56" s="100" t="s">
        <v>95</v>
      </c>
      <c r="BX56" s="100" t="s">
        <v>94</v>
      </c>
      <c r="CL56" s="100" t="s">
        <v>5</v>
      </c>
    </row>
    <row r="57" spans="1:90" s="6" customFormat="1" ht="16.5" customHeight="1">
      <c r="A57" s="93" t="s">
        <v>85</v>
      </c>
      <c r="B57" s="94"/>
      <c r="C57" s="9"/>
      <c r="D57" s="9"/>
      <c r="E57" s="320" t="s">
        <v>96</v>
      </c>
      <c r="F57" s="320"/>
      <c r="G57" s="320"/>
      <c r="H57" s="320"/>
      <c r="I57" s="320"/>
      <c r="J57" s="9"/>
      <c r="K57" s="320" t="s">
        <v>90</v>
      </c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18">
        <f>'1715b2 - Přípomoce vytápění'!J29</f>
        <v>0</v>
      </c>
      <c r="AH57" s="319"/>
      <c r="AI57" s="319"/>
      <c r="AJ57" s="319"/>
      <c r="AK57" s="319"/>
      <c r="AL57" s="319"/>
      <c r="AM57" s="319"/>
      <c r="AN57" s="318">
        <f t="shared" si="0"/>
        <v>0</v>
      </c>
      <c r="AO57" s="319"/>
      <c r="AP57" s="319"/>
      <c r="AQ57" s="95" t="s">
        <v>87</v>
      </c>
      <c r="AR57" s="94"/>
      <c r="AS57" s="96">
        <v>0</v>
      </c>
      <c r="AT57" s="97">
        <f t="shared" si="1"/>
        <v>0</v>
      </c>
      <c r="AU57" s="98">
        <f>'1715b2 - Přípomoce vytápění'!P94</f>
        <v>0</v>
      </c>
      <c r="AV57" s="97">
        <f>'1715b2 - Přípomoce vytápění'!J32</f>
        <v>0</v>
      </c>
      <c r="AW57" s="97">
        <f>'1715b2 - Přípomoce vytápění'!J33</f>
        <v>0</v>
      </c>
      <c r="AX57" s="97">
        <f>'1715b2 - Přípomoce vytápění'!J34</f>
        <v>0</v>
      </c>
      <c r="AY57" s="97">
        <f>'1715b2 - Přípomoce vytápění'!J35</f>
        <v>0</v>
      </c>
      <c r="AZ57" s="97">
        <f>'1715b2 - Přípomoce vytápění'!F32</f>
        <v>0</v>
      </c>
      <c r="BA57" s="97">
        <f>'1715b2 - Přípomoce vytápění'!F33</f>
        <v>0</v>
      </c>
      <c r="BB57" s="97">
        <f>'1715b2 - Přípomoce vytápění'!F34</f>
        <v>0</v>
      </c>
      <c r="BC57" s="97">
        <f>'1715b2 - Přípomoce vytápění'!F35</f>
        <v>0</v>
      </c>
      <c r="BD57" s="99">
        <f>'1715b2 - Přípomoce vytápění'!F36</f>
        <v>0</v>
      </c>
      <c r="BT57" s="100" t="s">
        <v>84</v>
      </c>
      <c r="BV57" s="100" t="s">
        <v>77</v>
      </c>
      <c r="BW57" s="100" t="s">
        <v>97</v>
      </c>
      <c r="BX57" s="100" t="s">
        <v>94</v>
      </c>
      <c r="CL57" s="100" t="s">
        <v>5</v>
      </c>
    </row>
    <row r="58" spans="2:91" s="5" customFormat="1" ht="16.5" customHeight="1">
      <c r="B58" s="84"/>
      <c r="C58" s="85"/>
      <c r="D58" s="324" t="s">
        <v>98</v>
      </c>
      <c r="E58" s="324"/>
      <c r="F58" s="324"/>
      <c r="G58" s="324"/>
      <c r="H58" s="324"/>
      <c r="I58" s="86"/>
      <c r="J58" s="324" t="s">
        <v>99</v>
      </c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3">
        <f>ROUND(SUM(AG59:AG60),2)</f>
        <v>0</v>
      </c>
      <c r="AH58" s="322"/>
      <c r="AI58" s="322"/>
      <c r="AJ58" s="322"/>
      <c r="AK58" s="322"/>
      <c r="AL58" s="322"/>
      <c r="AM58" s="322"/>
      <c r="AN58" s="321">
        <f t="shared" si="0"/>
        <v>0</v>
      </c>
      <c r="AO58" s="322"/>
      <c r="AP58" s="322"/>
      <c r="AQ58" s="87" t="s">
        <v>81</v>
      </c>
      <c r="AR58" s="84"/>
      <c r="AS58" s="88">
        <f>ROUND(SUM(AS59:AS60),2)</f>
        <v>0</v>
      </c>
      <c r="AT58" s="89">
        <f t="shared" si="1"/>
        <v>0</v>
      </c>
      <c r="AU58" s="90">
        <f>ROUND(SUM(AU59:AU60),5)</f>
        <v>0</v>
      </c>
      <c r="AV58" s="89">
        <f>ROUND(AZ58*L26,2)</f>
        <v>0</v>
      </c>
      <c r="AW58" s="89">
        <f>ROUND(BA58*L27,2)</f>
        <v>0</v>
      </c>
      <c r="AX58" s="89">
        <f>ROUND(BB58*L26,2)</f>
        <v>0</v>
      </c>
      <c r="AY58" s="89">
        <f>ROUND(BC58*L27,2)</f>
        <v>0</v>
      </c>
      <c r="AZ58" s="89">
        <f>ROUND(SUM(AZ59:AZ60),2)</f>
        <v>0</v>
      </c>
      <c r="BA58" s="89">
        <f>ROUND(SUM(BA59:BA60),2)</f>
        <v>0</v>
      </c>
      <c r="BB58" s="89">
        <f>ROUND(SUM(BB59:BB60),2)</f>
        <v>0</v>
      </c>
      <c r="BC58" s="89">
        <f>ROUND(SUM(BC59:BC60),2)</f>
        <v>0</v>
      </c>
      <c r="BD58" s="91">
        <f>ROUND(SUM(BD59:BD60),2)</f>
        <v>0</v>
      </c>
      <c r="BS58" s="92" t="s">
        <v>74</v>
      </c>
      <c r="BT58" s="92" t="s">
        <v>82</v>
      </c>
      <c r="BU58" s="92" t="s">
        <v>76</v>
      </c>
      <c r="BV58" s="92" t="s">
        <v>77</v>
      </c>
      <c r="BW58" s="92" t="s">
        <v>100</v>
      </c>
      <c r="BX58" s="92" t="s">
        <v>7</v>
      </c>
      <c r="CL58" s="92" t="s">
        <v>5</v>
      </c>
      <c r="CM58" s="92" t="s">
        <v>84</v>
      </c>
    </row>
    <row r="59" spans="1:90" s="6" customFormat="1" ht="16.5" customHeight="1">
      <c r="A59" s="93" t="s">
        <v>85</v>
      </c>
      <c r="B59" s="94"/>
      <c r="C59" s="9"/>
      <c r="D59" s="9"/>
      <c r="E59" s="320" t="s">
        <v>98</v>
      </c>
      <c r="F59" s="320"/>
      <c r="G59" s="320"/>
      <c r="H59" s="320"/>
      <c r="I59" s="320"/>
      <c r="J59" s="9"/>
      <c r="K59" s="320" t="s">
        <v>86</v>
      </c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18">
        <f>'1715c - Stavební část'!J29</f>
        <v>0</v>
      </c>
      <c r="AH59" s="319"/>
      <c r="AI59" s="319"/>
      <c r="AJ59" s="319"/>
      <c r="AK59" s="319"/>
      <c r="AL59" s="319"/>
      <c r="AM59" s="319"/>
      <c r="AN59" s="318">
        <f t="shared" si="0"/>
        <v>0</v>
      </c>
      <c r="AO59" s="319"/>
      <c r="AP59" s="319"/>
      <c r="AQ59" s="95" t="s">
        <v>87</v>
      </c>
      <c r="AR59" s="94"/>
      <c r="AS59" s="96">
        <v>0</v>
      </c>
      <c r="AT59" s="97">
        <f t="shared" si="1"/>
        <v>0</v>
      </c>
      <c r="AU59" s="98">
        <f>'1715c - Stavební část'!P100</f>
        <v>0</v>
      </c>
      <c r="AV59" s="97">
        <f>'1715c - Stavební část'!J32</f>
        <v>0</v>
      </c>
      <c r="AW59" s="97">
        <f>'1715c - Stavební část'!J33</f>
        <v>0</v>
      </c>
      <c r="AX59" s="97">
        <f>'1715c - Stavební část'!J34</f>
        <v>0</v>
      </c>
      <c r="AY59" s="97">
        <f>'1715c - Stavební část'!J35</f>
        <v>0</v>
      </c>
      <c r="AZ59" s="97">
        <f>'1715c - Stavební část'!F32</f>
        <v>0</v>
      </c>
      <c r="BA59" s="97">
        <f>'1715c - Stavební část'!F33</f>
        <v>0</v>
      </c>
      <c r="BB59" s="97">
        <f>'1715c - Stavební část'!F34</f>
        <v>0</v>
      </c>
      <c r="BC59" s="97">
        <f>'1715c - Stavební část'!F35</f>
        <v>0</v>
      </c>
      <c r="BD59" s="99">
        <f>'1715c - Stavební část'!F36</f>
        <v>0</v>
      </c>
      <c r="BT59" s="100" t="s">
        <v>84</v>
      </c>
      <c r="BV59" s="100" t="s">
        <v>77</v>
      </c>
      <c r="BW59" s="100" t="s">
        <v>101</v>
      </c>
      <c r="BX59" s="100" t="s">
        <v>100</v>
      </c>
      <c r="CL59" s="100" t="s">
        <v>5</v>
      </c>
    </row>
    <row r="60" spans="1:90" s="6" customFormat="1" ht="16.5" customHeight="1">
      <c r="A60" s="93" t="s">
        <v>85</v>
      </c>
      <c r="B60" s="94"/>
      <c r="C60" s="9"/>
      <c r="D60" s="9"/>
      <c r="E60" s="320" t="s">
        <v>102</v>
      </c>
      <c r="F60" s="320"/>
      <c r="G60" s="320"/>
      <c r="H60" s="320"/>
      <c r="I60" s="320"/>
      <c r="J60" s="9"/>
      <c r="K60" s="320" t="s">
        <v>90</v>
      </c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18">
        <f>'1715c2 - Přípomoce vytápění'!J29</f>
        <v>0</v>
      </c>
      <c r="AH60" s="319"/>
      <c r="AI60" s="319"/>
      <c r="AJ60" s="319"/>
      <c r="AK60" s="319"/>
      <c r="AL60" s="319"/>
      <c r="AM60" s="319"/>
      <c r="AN60" s="318">
        <f t="shared" si="0"/>
        <v>0</v>
      </c>
      <c r="AO60" s="319"/>
      <c r="AP60" s="319"/>
      <c r="AQ60" s="95" t="s">
        <v>87</v>
      </c>
      <c r="AR60" s="94"/>
      <c r="AS60" s="96">
        <v>0</v>
      </c>
      <c r="AT60" s="97">
        <f t="shared" si="1"/>
        <v>0</v>
      </c>
      <c r="AU60" s="98">
        <f>'1715c2 - Přípomoce vytápění'!P90</f>
        <v>0</v>
      </c>
      <c r="AV60" s="97">
        <f>'1715c2 - Přípomoce vytápění'!J32</f>
        <v>0</v>
      </c>
      <c r="AW60" s="97">
        <f>'1715c2 - Přípomoce vytápění'!J33</f>
        <v>0</v>
      </c>
      <c r="AX60" s="97">
        <f>'1715c2 - Přípomoce vytápění'!J34</f>
        <v>0</v>
      </c>
      <c r="AY60" s="97">
        <f>'1715c2 - Přípomoce vytápění'!J35</f>
        <v>0</v>
      </c>
      <c r="AZ60" s="97">
        <f>'1715c2 - Přípomoce vytápění'!F32</f>
        <v>0</v>
      </c>
      <c r="BA60" s="97">
        <f>'1715c2 - Přípomoce vytápění'!F33</f>
        <v>0</v>
      </c>
      <c r="BB60" s="97">
        <f>'1715c2 - Přípomoce vytápění'!F34</f>
        <v>0</v>
      </c>
      <c r="BC60" s="97">
        <f>'1715c2 - Přípomoce vytápění'!F35</f>
        <v>0</v>
      </c>
      <c r="BD60" s="99">
        <f>'1715c2 - Přípomoce vytápění'!F36</f>
        <v>0</v>
      </c>
      <c r="BT60" s="100" t="s">
        <v>84</v>
      </c>
      <c r="BV60" s="100" t="s">
        <v>77</v>
      </c>
      <c r="BW60" s="100" t="s">
        <v>103</v>
      </c>
      <c r="BX60" s="100" t="s">
        <v>100</v>
      </c>
      <c r="CL60" s="100" t="s">
        <v>5</v>
      </c>
    </row>
    <row r="61" spans="2:91" s="5" customFormat="1" ht="16.5" customHeight="1">
      <c r="B61" s="84"/>
      <c r="C61" s="85"/>
      <c r="D61" s="324" t="s">
        <v>104</v>
      </c>
      <c r="E61" s="324"/>
      <c r="F61" s="324"/>
      <c r="G61" s="324"/>
      <c r="H61" s="324"/>
      <c r="I61" s="86"/>
      <c r="J61" s="324" t="s">
        <v>105</v>
      </c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3">
        <f>ROUND(SUM(AG62:AG63),2)</f>
        <v>0</v>
      </c>
      <c r="AH61" s="322"/>
      <c r="AI61" s="322"/>
      <c r="AJ61" s="322"/>
      <c r="AK61" s="322"/>
      <c r="AL61" s="322"/>
      <c r="AM61" s="322"/>
      <c r="AN61" s="321">
        <f t="shared" si="0"/>
        <v>0</v>
      </c>
      <c r="AO61" s="322"/>
      <c r="AP61" s="322"/>
      <c r="AQ61" s="87" t="s">
        <v>81</v>
      </c>
      <c r="AR61" s="84"/>
      <c r="AS61" s="88">
        <f>ROUND(SUM(AS62:AS63),2)</f>
        <v>0</v>
      </c>
      <c r="AT61" s="89">
        <f t="shared" si="1"/>
        <v>0</v>
      </c>
      <c r="AU61" s="90">
        <f>ROUND(SUM(AU62:AU63),5)</f>
        <v>0</v>
      </c>
      <c r="AV61" s="89">
        <f>ROUND(AZ61*L26,2)</f>
        <v>0</v>
      </c>
      <c r="AW61" s="89">
        <f>ROUND(BA61*L27,2)</f>
        <v>0</v>
      </c>
      <c r="AX61" s="89">
        <f>ROUND(BB61*L26,2)</f>
        <v>0</v>
      </c>
      <c r="AY61" s="89">
        <f>ROUND(BC61*L27,2)</f>
        <v>0</v>
      </c>
      <c r="AZ61" s="89">
        <f>ROUND(SUM(AZ62:AZ63),2)</f>
        <v>0</v>
      </c>
      <c r="BA61" s="89">
        <f>ROUND(SUM(BA62:BA63),2)</f>
        <v>0</v>
      </c>
      <c r="BB61" s="89">
        <f>ROUND(SUM(BB62:BB63),2)</f>
        <v>0</v>
      </c>
      <c r="BC61" s="89">
        <f>ROUND(SUM(BC62:BC63),2)</f>
        <v>0</v>
      </c>
      <c r="BD61" s="91">
        <f>ROUND(SUM(BD62:BD63),2)</f>
        <v>0</v>
      </c>
      <c r="BS61" s="92" t="s">
        <v>74</v>
      </c>
      <c r="BT61" s="92" t="s">
        <v>82</v>
      </c>
      <c r="BU61" s="92" t="s">
        <v>76</v>
      </c>
      <c r="BV61" s="92" t="s">
        <v>77</v>
      </c>
      <c r="BW61" s="92" t="s">
        <v>106</v>
      </c>
      <c r="BX61" s="92" t="s">
        <v>7</v>
      </c>
      <c r="CL61" s="92" t="s">
        <v>5</v>
      </c>
      <c r="CM61" s="92" t="s">
        <v>84</v>
      </c>
    </row>
    <row r="62" spans="1:90" s="6" customFormat="1" ht="16.5" customHeight="1">
      <c r="A62" s="93" t="s">
        <v>85</v>
      </c>
      <c r="B62" s="94"/>
      <c r="C62" s="9"/>
      <c r="D62" s="9"/>
      <c r="E62" s="320" t="s">
        <v>104</v>
      </c>
      <c r="F62" s="320"/>
      <c r="G62" s="320"/>
      <c r="H62" s="320"/>
      <c r="I62" s="320"/>
      <c r="J62" s="9"/>
      <c r="K62" s="320" t="s">
        <v>86</v>
      </c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18">
        <f>'1715d - Stavební část'!J29</f>
        <v>0</v>
      </c>
      <c r="AH62" s="319"/>
      <c r="AI62" s="319"/>
      <c r="AJ62" s="319"/>
      <c r="AK62" s="319"/>
      <c r="AL62" s="319"/>
      <c r="AM62" s="319"/>
      <c r="AN62" s="318">
        <f t="shared" si="0"/>
        <v>0</v>
      </c>
      <c r="AO62" s="319"/>
      <c r="AP62" s="319"/>
      <c r="AQ62" s="95" t="s">
        <v>87</v>
      </c>
      <c r="AR62" s="94"/>
      <c r="AS62" s="96">
        <v>0</v>
      </c>
      <c r="AT62" s="97">
        <f t="shared" si="1"/>
        <v>0</v>
      </c>
      <c r="AU62" s="98">
        <f>'1715d - Stavební část'!P106</f>
        <v>0</v>
      </c>
      <c r="AV62" s="97">
        <f>'1715d - Stavební část'!J32</f>
        <v>0</v>
      </c>
      <c r="AW62" s="97">
        <f>'1715d - Stavební část'!J33</f>
        <v>0</v>
      </c>
      <c r="AX62" s="97">
        <f>'1715d - Stavební část'!J34</f>
        <v>0</v>
      </c>
      <c r="AY62" s="97">
        <f>'1715d - Stavební část'!J35</f>
        <v>0</v>
      </c>
      <c r="AZ62" s="97">
        <f>'1715d - Stavební část'!F32</f>
        <v>0</v>
      </c>
      <c r="BA62" s="97">
        <f>'1715d - Stavební část'!F33</f>
        <v>0</v>
      </c>
      <c r="BB62" s="97">
        <f>'1715d - Stavební část'!F34</f>
        <v>0</v>
      </c>
      <c r="BC62" s="97">
        <f>'1715d - Stavební část'!F35</f>
        <v>0</v>
      </c>
      <c r="BD62" s="99">
        <f>'1715d - Stavební část'!F36</f>
        <v>0</v>
      </c>
      <c r="BT62" s="100" t="s">
        <v>84</v>
      </c>
      <c r="BV62" s="100" t="s">
        <v>77</v>
      </c>
      <c r="BW62" s="100" t="s">
        <v>107</v>
      </c>
      <c r="BX62" s="100" t="s">
        <v>106</v>
      </c>
      <c r="CL62" s="100" t="s">
        <v>5</v>
      </c>
    </row>
    <row r="63" spans="1:90" s="6" customFormat="1" ht="16.5" customHeight="1">
      <c r="A63" s="93" t="s">
        <v>85</v>
      </c>
      <c r="B63" s="94"/>
      <c r="C63" s="9"/>
      <c r="D63" s="9"/>
      <c r="E63" s="320" t="s">
        <v>108</v>
      </c>
      <c r="F63" s="320"/>
      <c r="G63" s="320"/>
      <c r="H63" s="320"/>
      <c r="I63" s="320"/>
      <c r="J63" s="9"/>
      <c r="K63" s="320" t="s">
        <v>90</v>
      </c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18">
        <f>'1715d2 - Přípomoce vytápění'!J29</f>
        <v>0</v>
      </c>
      <c r="AH63" s="319"/>
      <c r="AI63" s="319"/>
      <c r="AJ63" s="319"/>
      <c r="AK63" s="319"/>
      <c r="AL63" s="319"/>
      <c r="AM63" s="319"/>
      <c r="AN63" s="318">
        <f t="shared" si="0"/>
        <v>0</v>
      </c>
      <c r="AO63" s="319"/>
      <c r="AP63" s="319"/>
      <c r="AQ63" s="95" t="s">
        <v>87</v>
      </c>
      <c r="AR63" s="94"/>
      <c r="AS63" s="96">
        <v>0</v>
      </c>
      <c r="AT63" s="97">
        <f t="shared" si="1"/>
        <v>0</v>
      </c>
      <c r="AU63" s="98">
        <f>'1715d2 - Přípomoce vytápění'!P94</f>
        <v>0</v>
      </c>
      <c r="AV63" s="97">
        <f>'1715d2 - Přípomoce vytápění'!J32</f>
        <v>0</v>
      </c>
      <c r="AW63" s="97">
        <f>'1715d2 - Přípomoce vytápění'!J33</f>
        <v>0</v>
      </c>
      <c r="AX63" s="97">
        <f>'1715d2 - Přípomoce vytápění'!J34</f>
        <v>0</v>
      </c>
      <c r="AY63" s="97">
        <f>'1715d2 - Přípomoce vytápění'!J35</f>
        <v>0</v>
      </c>
      <c r="AZ63" s="97">
        <f>'1715d2 - Přípomoce vytápění'!F32</f>
        <v>0</v>
      </c>
      <c r="BA63" s="97">
        <f>'1715d2 - Přípomoce vytápění'!F33</f>
        <v>0</v>
      </c>
      <c r="BB63" s="97">
        <f>'1715d2 - Přípomoce vytápění'!F34</f>
        <v>0</v>
      </c>
      <c r="BC63" s="97">
        <f>'1715d2 - Přípomoce vytápění'!F35</f>
        <v>0</v>
      </c>
      <c r="BD63" s="99">
        <f>'1715d2 - Přípomoce vytápění'!F36</f>
        <v>0</v>
      </c>
      <c r="BT63" s="100" t="s">
        <v>84</v>
      </c>
      <c r="BV63" s="100" t="s">
        <v>77</v>
      </c>
      <c r="BW63" s="100" t="s">
        <v>109</v>
      </c>
      <c r="BX63" s="100" t="s">
        <v>106</v>
      </c>
      <c r="CL63" s="100" t="s">
        <v>5</v>
      </c>
    </row>
    <row r="64" spans="2:91" s="5" customFormat="1" ht="16.5" customHeight="1">
      <c r="B64" s="84"/>
      <c r="C64" s="85"/>
      <c r="D64" s="324" t="s">
        <v>110</v>
      </c>
      <c r="E64" s="324"/>
      <c r="F64" s="324"/>
      <c r="G64" s="324"/>
      <c r="H64" s="324"/>
      <c r="I64" s="86"/>
      <c r="J64" s="324" t="s">
        <v>111</v>
      </c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3">
        <f>ROUND(SUM(AG65:AG66),2)</f>
        <v>0</v>
      </c>
      <c r="AH64" s="322"/>
      <c r="AI64" s="322"/>
      <c r="AJ64" s="322"/>
      <c r="AK64" s="322"/>
      <c r="AL64" s="322"/>
      <c r="AM64" s="322"/>
      <c r="AN64" s="321">
        <f t="shared" si="0"/>
        <v>0</v>
      </c>
      <c r="AO64" s="322"/>
      <c r="AP64" s="322"/>
      <c r="AQ64" s="87" t="s">
        <v>81</v>
      </c>
      <c r="AR64" s="84"/>
      <c r="AS64" s="88">
        <f>ROUND(SUM(AS65:AS66),2)</f>
        <v>0</v>
      </c>
      <c r="AT64" s="89">
        <f t="shared" si="1"/>
        <v>0</v>
      </c>
      <c r="AU64" s="90">
        <f>ROUND(SUM(AU65:AU66),5)</f>
        <v>0</v>
      </c>
      <c r="AV64" s="89">
        <f>ROUND(AZ64*L26,2)</f>
        <v>0</v>
      </c>
      <c r="AW64" s="89">
        <f>ROUND(BA64*L27,2)</f>
        <v>0</v>
      </c>
      <c r="AX64" s="89">
        <f>ROUND(BB64*L26,2)</f>
        <v>0</v>
      </c>
      <c r="AY64" s="89">
        <f>ROUND(BC64*L27,2)</f>
        <v>0</v>
      </c>
      <c r="AZ64" s="89">
        <f>ROUND(SUM(AZ65:AZ66),2)</f>
        <v>0</v>
      </c>
      <c r="BA64" s="89">
        <f>ROUND(SUM(BA65:BA66),2)</f>
        <v>0</v>
      </c>
      <c r="BB64" s="89">
        <f>ROUND(SUM(BB65:BB66),2)</f>
        <v>0</v>
      </c>
      <c r="BC64" s="89">
        <f>ROUND(SUM(BC65:BC66),2)</f>
        <v>0</v>
      </c>
      <c r="BD64" s="91">
        <f>ROUND(SUM(BD65:BD66),2)</f>
        <v>0</v>
      </c>
      <c r="BS64" s="92" t="s">
        <v>74</v>
      </c>
      <c r="BT64" s="92" t="s">
        <v>82</v>
      </c>
      <c r="BU64" s="92" t="s">
        <v>76</v>
      </c>
      <c r="BV64" s="92" t="s">
        <v>77</v>
      </c>
      <c r="BW64" s="92" t="s">
        <v>112</v>
      </c>
      <c r="BX64" s="92" t="s">
        <v>7</v>
      </c>
      <c r="CL64" s="92" t="s">
        <v>5</v>
      </c>
      <c r="CM64" s="92" t="s">
        <v>84</v>
      </c>
    </row>
    <row r="65" spans="1:90" s="6" customFormat="1" ht="16.5" customHeight="1">
      <c r="A65" s="93" t="s">
        <v>85</v>
      </c>
      <c r="B65" s="94"/>
      <c r="C65" s="9"/>
      <c r="D65" s="9"/>
      <c r="E65" s="320" t="s">
        <v>110</v>
      </c>
      <c r="F65" s="320"/>
      <c r="G65" s="320"/>
      <c r="H65" s="320"/>
      <c r="I65" s="320"/>
      <c r="J65" s="9"/>
      <c r="K65" s="320" t="s">
        <v>86</v>
      </c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18">
        <f>'1715e - Stavební část'!J29</f>
        <v>0</v>
      </c>
      <c r="AH65" s="319"/>
      <c r="AI65" s="319"/>
      <c r="AJ65" s="319"/>
      <c r="AK65" s="319"/>
      <c r="AL65" s="319"/>
      <c r="AM65" s="319"/>
      <c r="AN65" s="318">
        <f t="shared" si="0"/>
        <v>0</v>
      </c>
      <c r="AO65" s="319"/>
      <c r="AP65" s="319"/>
      <c r="AQ65" s="95" t="s">
        <v>87</v>
      </c>
      <c r="AR65" s="94"/>
      <c r="AS65" s="96">
        <v>0</v>
      </c>
      <c r="AT65" s="97">
        <f t="shared" si="1"/>
        <v>0</v>
      </c>
      <c r="AU65" s="98">
        <f>'1715e - Stavební část'!P104</f>
        <v>0</v>
      </c>
      <c r="AV65" s="97">
        <f>'1715e - Stavební část'!J32</f>
        <v>0</v>
      </c>
      <c r="AW65" s="97">
        <f>'1715e - Stavební část'!J33</f>
        <v>0</v>
      </c>
      <c r="AX65" s="97">
        <f>'1715e - Stavební část'!J34</f>
        <v>0</v>
      </c>
      <c r="AY65" s="97">
        <f>'1715e - Stavební část'!J35</f>
        <v>0</v>
      </c>
      <c r="AZ65" s="97">
        <f>'1715e - Stavební část'!F32</f>
        <v>0</v>
      </c>
      <c r="BA65" s="97">
        <f>'1715e - Stavební část'!F33</f>
        <v>0</v>
      </c>
      <c r="BB65" s="97">
        <f>'1715e - Stavební část'!F34</f>
        <v>0</v>
      </c>
      <c r="BC65" s="97">
        <f>'1715e - Stavební část'!F35</f>
        <v>0</v>
      </c>
      <c r="BD65" s="99">
        <f>'1715e - Stavební část'!F36</f>
        <v>0</v>
      </c>
      <c r="BT65" s="100" t="s">
        <v>84</v>
      </c>
      <c r="BV65" s="100" t="s">
        <v>77</v>
      </c>
      <c r="BW65" s="100" t="s">
        <v>113</v>
      </c>
      <c r="BX65" s="100" t="s">
        <v>112</v>
      </c>
      <c r="CL65" s="100" t="s">
        <v>5</v>
      </c>
    </row>
    <row r="66" spans="1:90" s="6" customFormat="1" ht="16.5" customHeight="1">
      <c r="A66" s="93" t="s">
        <v>85</v>
      </c>
      <c r="B66" s="94"/>
      <c r="C66" s="9"/>
      <c r="D66" s="9"/>
      <c r="E66" s="320" t="s">
        <v>114</v>
      </c>
      <c r="F66" s="320"/>
      <c r="G66" s="320"/>
      <c r="H66" s="320"/>
      <c r="I66" s="320"/>
      <c r="J66" s="9"/>
      <c r="K66" s="320" t="s">
        <v>90</v>
      </c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18">
        <f>'1715e2 - Přípomoce vytápění'!J29</f>
        <v>0</v>
      </c>
      <c r="AH66" s="319"/>
      <c r="AI66" s="319"/>
      <c r="AJ66" s="319"/>
      <c r="AK66" s="319"/>
      <c r="AL66" s="319"/>
      <c r="AM66" s="319"/>
      <c r="AN66" s="318">
        <f t="shared" si="0"/>
        <v>0</v>
      </c>
      <c r="AO66" s="319"/>
      <c r="AP66" s="319"/>
      <c r="AQ66" s="95" t="s">
        <v>87</v>
      </c>
      <c r="AR66" s="94"/>
      <c r="AS66" s="96">
        <v>0</v>
      </c>
      <c r="AT66" s="97">
        <f t="shared" si="1"/>
        <v>0</v>
      </c>
      <c r="AU66" s="98">
        <f>'1715e2 - Přípomoce vytápění'!P94</f>
        <v>0</v>
      </c>
      <c r="AV66" s="97">
        <f>'1715e2 - Přípomoce vytápění'!J32</f>
        <v>0</v>
      </c>
      <c r="AW66" s="97">
        <f>'1715e2 - Přípomoce vytápění'!J33</f>
        <v>0</v>
      </c>
      <c r="AX66" s="97">
        <f>'1715e2 - Přípomoce vytápění'!J34</f>
        <v>0</v>
      </c>
      <c r="AY66" s="97">
        <f>'1715e2 - Přípomoce vytápění'!J35</f>
        <v>0</v>
      </c>
      <c r="AZ66" s="97">
        <f>'1715e2 - Přípomoce vytápění'!F32</f>
        <v>0</v>
      </c>
      <c r="BA66" s="97">
        <f>'1715e2 - Přípomoce vytápění'!F33</f>
        <v>0</v>
      </c>
      <c r="BB66" s="97">
        <f>'1715e2 - Přípomoce vytápění'!F34</f>
        <v>0</v>
      </c>
      <c r="BC66" s="97">
        <f>'1715e2 - Přípomoce vytápění'!F35</f>
        <v>0</v>
      </c>
      <c r="BD66" s="99">
        <f>'1715e2 - Přípomoce vytápění'!F36</f>
        <v>0</v>
      </c>
      <c r="BT66" s="100" t="s">
        <v>84</v>
      </c>
      <c r="BV66" s="100" t="s">
        <v>77</v>
      </c>
      <c r="BW66" s="100" t="s">
        <v>115</v>
      </c>
      <c r="BX66" s="100" t="s">
        <v>112</v>
      </c>
      <c r="CL66" s="100" t="s">
        <v>5</v>
      </c>
    </row>
    <row r="67" spans="2:91" s="5" customFormat="1" ht="16.5" customHeight="1">
      <c r="B67" s="84"/>
      <c r="C67" s="85"/>
      <c r="D67" s="324" t="s">
        <v>116</v>
      </c>
      <c r="E67" s="324"/>
      <c r="F67" s="324"/>
      <c r="G67" s="324"/>
      <c r="H67" s="324"/>
      <c r="I67" s="86"/>
      <c r="J67" s="324" t="s">
        <v>117</v>
      </c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3">
        <f>ROUND(SUM(AG68:AG69),2)</f>
        <v>0</v>
      </c>
      <c r="AH67" s="322"/>
      <c r="AI67" s="322"/>
      <c r="AJ67" s="322"/>
      <c r="AK67" s="322"/>
      <c r="AL67" s="322"/>
      <c r="AM67" s="322"/>
      <c r="AN67" s="321">
        <f t="shared" si="0"/>
        <v>0</v>
      </c>
      <c r="AO67" s="322"/>
      <c r="AP67" s="322"/>
      <c r="AQ67" s="87" t="s">
        <v>81</v>
      </c>
      <c r="AR67" s="84"/>
      <c r="AS67" s="88">
        <f>ROUND(SUM(AS68:AS69),2)</f>
        <v>0</v>
      </c>
      <c r="AT67" s="89">
        <f t="shared" si="1"/>
        <v>0</v>
      </c>
      <c r="AU67" s="90">
        <f>ROUND(SUM(AU68:AU69),5)</f>
        <v>0</v>
      </c>
      <c r="AV67" s="89">
        <f>ROUND(AZ67*L26,2)</f>
        <v>0</v>
      </c>
      <c r="AW67" s="89">
        <f>ROUND(BA67*L27,2)</f>
        <v>0</v>
      </c>
      <c r="AX67" s="89">
        <f>ROUND(BB67*L26,2)</f>
        <v>0</v>
      </c>
      <c r="AY67" s="89">
        <f>ROUND(BC67*L27,2)</f>
        <v>0</v>
      </c>
      <c r="AZ67" s="89">
        <f>ROUND(SUM(AZ68:AZ69),2)</f>
        <v>0</v>
      </c>
      <c r="BA67" s="89">
        <f>ROUND(SUM(BA68:BA69),2)</f>
        <v>0</v>
      </c>
      <c r="BB67" s="89">
        <f>ROUND(SUM(BB68:BB69),2)</f>
        <v>0</v>
      </c>
      <c r="BC67" s="89">
        <f>ROUND(SUM(BC68:BC69),2)</f>
        <v>0</v>
      </c>
      <c r="BD67" s="91">
        <f>ROUND(SUM(BD68:BD69),2)</f>
        <v>0</v>
      </c>
      <c r="BS67" s="92" t="s">
        <v>74</v>
      </c>
      <c r="BT67" s="92" t="s">
        <v>82</v>
      </c>
      <c r="BU67" s="92" t="s">
        <v>76</v>
      </c>
      <c r="BV67" s="92" t="s">
        <v>77</v>
      </c>
      <c r="BW67" s="92" t="s">
        <v>118</v>
      </c>
      <c r="BX67" s="92" t="s">
        <v>7</v>
      </c>
      <c r="CL67" s="92" t="s">
        <v>5</v>
      </c>
      <c r="CM67" s="92" t="s">
        <v>84</v>
      </c>
    </row>
    <row r="68" spans="1:90" s="6" customFormat="1" ht="16.5" customHeight="1">
      <c r="A68" s="93" t="s">
        <v>85</v>
      </c>
      <c r="B68" s="94"/>
      <c r="C68" s="9"/>
      <c r="D68" s="9"/>
      <c r="E68" s="320" t="s">
        <v>119</v>
      </c>
      <c r="F68" s="320"/>
      <c r="G68" s="320"/>
      <c r="H68" s="320"/>
      <c r="I68" s="320"/>
      <c r="J68" s="9"/>
      <c r="K68" s="320" t="s">
        <v>120</v>
      </c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18">
        <f>'1715fa - Elektro pro VZT'!J29</f>
        <v>0</v>
      </c>
      <c r="AH68" s="319"/>
      <c r="AI68" s="319"/>
      <c r="AJ68" s="319"/>
      <c r="AK68" s="319"/>
      <c r="AL68" s="319"/>
      <c r="AM68" s="319"/>
      <c r="AN68" s="318">
        <f t="shared" si="0"/>
        <v>0</v>
      </c>
      <c r="AO68" s="319"/>
      <c r="AP68" s="319"/>
      <c r="AQ68" s="95" t="s">
        <v>87</v>
      </c>
      <c r="AR68" s="94"/>
      <c r="AS68" s="96">
        <v>0</v>
      </c>
      <c r="AT68" s="97">
        <f t="shared" si="1"/>
        <v>0</v>
      </c>
      <c r="AU68" s="98">
        <f>'1715fa - Elektro pro VZT'!P91</f>
        <v>0</v>
      </c>
      <c r="AV68" s="97">
        <f>'1715fa - Elektro pro VZT'!J32</f>
        <v>0</v>
      </c>
      <c r="AW68" s="97">
        <f>'1715fa - Elektro pro VZT'!J33</f>
        <v>0</v>
      </c>
      <c r="AX68" s="97">
        <f>'1715fa - Elektro pro VZT'!J34</f>
        <v>0</v>
      </c>
      <c r="AY68" s="97">
        <f>'1715fa - Elektro pro VZT'!J35</f>
        <v>0</v>
      </c>
      <c r="AZ68" s="97">
        <f>'1715fa - Elektro pro VZT'!F32</f>
        <v>0</v>
      </c>
      <c r="BA68" s="97">
        <f>'1715fa - Elektro pro VZT'!F33</f>
        <v>0</v>
      </c>
      <c r="BB68" s="97">
        <f>'1715fa - Elektro pro VZT'!F34</f>
        <v>0</v>
      </c>
      <c r="BC68" s="97">
        <f>'1715fa - Elektro pro VZT'!F35</f>
        <v>0</v>
      </c>
      <c r="BD68" s="99">
        <f>'1715fa - Elektro pro VZT'!F36</f>
        <v>0</v>
      </c>
      <c r="BT68" s="100" t="s">
        <v>84</v>
      </c>
      <c r="BV68" s="100" t="s">
        <v>77</v>
      </c>
      <c r="BW68" s="100" t="s">
        <v>121</v>
      </c>
      <c r="BX68" s="100" t="s">
        <v>118</v>
      </c>
      <c r="CL68" s="100" t="s">
        <v>5</v>
      </c>
    </row>
    <row r="69" spans="1:90" s="6" customFormat="1" ht="16.5" customHeight="1">
      <c r="A69" s="93" t="s">
        <v>85</v>
      </c>
      <c r="B69" s="94"/>
      <c r="C69" s="9"/>
      <c r="D69" s="9"/>
      <c r="E69" s="320" t="s">
        <v>122</v>
      </c>
      <c r="F69" s="320"/>
      <c r="G69" s="320"/>
      <c r="H69" s="320"/>
      <c r="I69" s="320"/>
      <c r="J69" s="9"/>
      <c r="K69" s="320" t="s">
        <v>123</v>
      </c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18">
        <f>'1715fb - Elektro pro ostatní'!J29</f>
        <v>0</v>
      </c>
      <c r="AH69" s="319"/>
      <c r="AI69" s="319"/>
      <c r="AJ69" s="319"/>
      <c r="AK69" s="319"/>
      <c r="AL69" s="319"/>
      <c r="AM69" s="319"/>
      <c r="AN69" s="318">
        <f t="shared" si="0"/>
        <v>0</v>
      </c>
      <c r="AO69" s="319"/>
      <c r="AP69" s="319"/>
      <c r="AQ69" s="95" t="s">
        <v>87</v>
      </c>
      <c r="AR69" s="94"/>
      <c r="AS69" s="96">
        <v>0</v>
      </c>
      <c r="AT69" s="97">
        <f t="shared" si="1"/>
        <v>0</v>
      </c>
      <c r="AU69" s="98">
        <f>'1715fb - Elektro pro ostatní'!P91</f>
        <v>0</v>
      </c>
      <c r="AV69" s="97">
        <f>'1715fb - Elektro pro ostatní'!J32</f>
        <v>0</v>
      </c>
      <c r="AW69" s="97">
        <f>'1715fb - Elektro pro ostatní'!J33</f>
        <v>0</v>
      </c>
      <c r="AX69" s="97">
        <f>'1715fb - Elektro pro ostatní'!J34</f>
        <v>0</v>
      </c>
      <c r="AY69" s="97">
        <f>'1715fb - Elektro pro ostatní'!J35</f>
        <v>0</v>
      </c>
      <c r="AZ69" s="97">
        <f>'1715fb - Elektro pro ostatní'!F32</f>
        <v>0</v>
      </c>
      <c r="BA69" s="97">
        <f>'1715fb - Elektro pro ostatní'!F33</f>
        <v>0</v>
      </c>
      <c r="BB69" s="97">
        <f>'1715fb - Elektro pro ostatní'!F34</f>
        <v>0</v>
      </c>
      <c r="BC69" s="97">
        <f>'1715fb - Elektro pro ostatní'!F35</f>
        <v>0</v>
      </c>
      <c r="BD69" s="99">
        <f>'1715fb - Elektro pro ostatní'!F36</f>
        <v>0</v>
      </c>
      <c r="BT69" s="100" t="s">
        <v>84</v>
      </c>
      <c r="BV69" s="100" t="s">
        <v>77</v>
      </c>
      <c r="BW69" s="100" t="s">
        <v>124</v>
      </c>
      <c r="BX69" s="100" t="s">
        <v>118</v>
      </c>
      <c r="CL69" s="100" t="s">
        <v>5</v>
      </c>
    </row>
    <row r="70" spans="1:91" s="5" customFormat="1" ht="31.5" customHeight="1">
      <c r="A70" s="93" t="s">
        <v>85</v>
      </c>
      <c r="B70" s="84"/>
      <c r="C70" s="85"/>
      <c r="D70" s="324" t="s">
        <v>125</v>
      </c>
      <c r="E70" s="324"/>
      <c r="F70" s="324"/>
      <c r="G70" s="324"/>
      <c r="H70" s="324"/>
      <c r="I70" s="86"/>
      <c r="J70" s="324" t="s">
        <v>126</v>
      </c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1">
        <f>'1715g - Bleskosvod obj. C...'!J27</f>
        <v>0</v>
      </c>
      <c r="AH70" s="322"/>
      <c r="AI70" s="322"/>
      <c r="AJ70" s="322"/>
      <c r="AK70" s="322"/>
      <c r="AL70" s="322"/>
      <c r="AM70" s="322"/>
      <c r="AN70" s="321">
        <f t="shared" si="0"/>
        <v>0</v>
      </c>
      <c r="AO70" s="322"/>
      <c r="AP70" s="322"/>
      <c r="AQ70" s="87" t="s">
        <v>81</v>
      </c>
      <c r="AR70" s="84"/>
      <c r="AS70" s="88">
        <v>0</v>
      </c>
      <c r="AT70" s="89">
        <f t="shared" si="1"/>
        <v>0</v>
      </c>
      <c r="AU70" s="90">
        <f>'1715g - Bleskosvod obj. C...'!P79</f>
        <v>0</v>
      </c>
      <c r="AV70" s="89">
        <f>'1715g - Bleskosvod obj. C...'!J30</f>
        <v>0</v>
      </c>
      <c r="AW70" s="89">
        <f>'1715g - Bleskosvod obj. C...'!J31</f>
        <v>0</v>
      </c>
      <c r="AX70" s="89">
        <f>'1715g - Bleskosvod obj. C...'!J32</f>
        <v>0</v>
      </c>
      <c r="AY70" s="89">
        <f>'1715g - Bleskosvod obj. C...'!J33</f>
        <v>0</v>
      </c>
      <c r="AZ70" s="89">
        <f>'1715g - Bleskosvod obj. C...'!F30</f>
        <v>0</v>
      </c>
      <c r="BA70" s="89">
        <f>'1715g - Bleskosvod obj. C...'!F31</f>
        <v>0</v>
      </c>
      <c r="BB70" s="89">
        <f>'1715g - Bleskosvod obj. C...'!F32</f>
        <v>0</v>
      </c>
      <c r="BC70" s="89">
        <f>'1715g - Bleskosvod obj. C...'!F33</f>
        <v>0</v>
      </c>
      <c r="BD70" s="91">
        <f>'1715g - Bleskosvod obj. C...'!F34</f>
        <v>0</v>
      </c>
      <c r="BT70" s="92" t="s">
        <v>82</v>
      </c>
      <c r="BV70" s="92" t="s">
        <v>77</v>
      </c>
      <c r="BW70" s="92" t="s">
        <v>127</v>
      </c>
      <c r="BX70" s="92" t="s">
        <v>7</v>
      </c>
      <c r="CL70" s="92" t="s">
        <v>5</v>
      </c>
      <c r="CM70" s="92" t="s">
        <v>84</v>
      </c>
    </row>
    <row r="71" spans="1:91" s="5" customFormat="1" ht="16.5" customHeight="1">
      <c r="A71" s="93" t="s">
        <v>85</v>
      </c>
      <c r="B71" s="84"/>
      <c r="C71" s="85"/>
      <c r="D71" s="324" t="s">
        <v>128</v>
      </c>
      <c r="E71" s="324"/>
      <c r="F71" s="324"/>
      <c r="G71" s="324"/>
      <c r="H71" s="324"/>
      <c r="I71" s="86"/>
      <c r="J71" s="324" t="s">
        <v>129</v>
      </c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1">
        <f>'1715h - Vzduchotechnika'!J27</f>
        <v>0</v>
      </c>
      <c r="AH71" s="322"/>
      <c r="AI71" s="322"/>
      <c r="AJ71" s="322"/>
      <c r="AK71" s="322"/>
      <c r="AL71" s="322"/>
      <c r="AM71" s="322"/>
      <c r="AN71" s="321">
        <f t="shared" si="0"/>
        <v>0</v>
      </c>
      <c r="AO71" s="322"/>
      <c r="AP71" s="322"/>
      <c r="AQ71" s="87" t="s">
        <v>81</v>
      </c>
      <c r="AR71" s="84"/>
      <c r="AS71" s="88">
        <v>0</v>
      </c>
      <c r="AT71" s="89">
        <f t="shared" si="1"/>
        <v>0</v>
      </c>
      <c r="AU71" s="90">
        <f>'1715h - Vzduchotechnika'!P78</f>
        <v>0</v>
      </c>
      <c r="AV71" s="89">
        <f>'1715h - Vzduchotechnika'!J30</f>
        <v>0</v>
      </c>
      <c r="AW71" s="89">
        <f>'1715h - Vzduchotechnika'!J31</f>
        <v>0</v>
      </c>
      <c r="AX71" s="89">
        <f>'1715h - Vzduchotechnika'!J32</f>
        <v>0</v>
      </c>
      <c r="AY71" s="89">
        <f>'1715h - Vzduchotechnika'!J33</f>
        <v>0</v>
      </c>
      <c r="AZ71" s="89">
        <f>'1715h - Vzduchotechnika'!F30</f>
        <v>0</v>
      </c>
      <c r="BA71" s="89">
        <f>'1715h - Vzduchotechnika'!F31</f>
        <v>0</v>
      </c>
      <c r="BB71" s="89">
        <f>'1715h - Vzduchotechnika'!F32</f>
        <v>0</v>
      </c>
      <c r="BC71" s="89">
        <f>'1715h - Vzduchotechnika'!F33</f>
        <v>0</v>
      </c>
      <c r="BD71" s="91">
        <f>'1715h - Vzduchotechnika'!F34</f>
        <v>0</v>
      </c>
      <c r="BT71" s="92" t="s">
        <v>82</v>
      </c>
      <c r="BV71" s="92" t="s">
        <v>77</v>
      </c>
      <c r="BW71" s="92" t="s">
        <v>130</v>
      </c>
      <c r="BX71" s="92" t="s">
        <v>7</v>
      </c>
      <c r="CL71" s="92" t="s">
        <v>5</v>
      </c>
      <c r="CM71" s="92" t="s">
        <v>84</v>
      </c>
    </row>
    <row r="72" spans="2:91" s="5" customFormat="1" ht="16.5" customHeight="1">
      <c r="B72" s="84"/>
      <c r="C72" s="85"/>
      <c r="D72" s="324" t="s">
        <v>131</v>
      </c>
      <c r="E72" s="324"/>
      <c r="F72" s="324"/>
      <c r="G72" s="324"/>
      <c r="H72" s="324"/>
      <c r="I72" s="86"/>
      <c r="J72" s="324" t="s">
        <v>132</v>
      </c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3">
        <f>ROUND(SUM(AG73:AG74),2)</f>
        <v>0</v>
      </c>
      <c r="AH72" s="322"/>
      <c r="AI72" s="322"/>
      <c r="AJ72" s="322"/>
      <c r="AK72" s="322"/>
      <c r="AL72" s="322"/>
      <c r="AM72" s="322"/>
      <c r="AN72" s="321">
        <f t="shared" si="0"/>
        <v>0</v>
      </c>
      <c r="AO72" s="322"/>
      <c r="AP72" s="322"/>
      <c r="AQ72" s="87" t="s">
        <v>81</v>
      </c>
      <c r="AR72" s="84"/>
      <c r="AS72" s="88">
        <f>ROUND(SUM(AS73:AS74),2)</f>
        <v>0</v>
      </c>
      <c r="AT72" s="89">
        <f t="shared" si="1"/>
        <v>0</v>
      </c>
      <c r="AU72" s="90">
        <f>ROUND(SUM(AU73:AU74),5)</f>
        <v>0</v>
      </c>
      <c r="AV72" s="89">
        <f>ROUND(AZ72*L26,2)</f>
        <v>0</v>
      </c>
      <c r="AW72" s="89">
        <f>ROUND(BA72*L27,2)</f>
        <v>0</v>
      </c>
      <c r="AX72" s="89">
        <f>ROUND(BB72*L26,2)</f>
        <v>0</v>
      </c>
      <c r="AY72" s="89">
        <f>ROUND(BC72*L27,2)</f>
        <v>0</v>
      </c>
      <c r="AZ72" s="89">
        <f>ROUND(SUM(AZ73:AZ74),2)</f>
        <v>0</v>
      </c>
      <c r="BA72" s="89">
        <f>ROUND(SUM(BA73:BA74),2)</f>
        <v>0</v>
      </c>
      <c r="BB72" s="89">
        <f>ROUND(SUM(BB73:BB74),2)</f>
        <v>0</v>
      </c>
      <c r="BC72" s="89">
        <f>ROUND(SUM(BC73:BC74),2)</f>
        <v>0</v>
      </c>
      <c r="BD72" s="91">
        <f>ROUND(SUM(BD73:BD74),2)</f>
        <v>0</v>
      </c>
      <c r="BS72" s="92" t="s">
        <v>74</v>
      </c>
      <c r="BT72" s="92" t="s">
        <v>82</v>
      </c>
      <c r="BV72" s="92" t="s">
        <v>77</v>
      </c>
      <c r="BW72" s="92" t="s">
        <v>133</v>
      </c>
      <c r="BX72" s="92" t="s">
        <v>7</v>
      </c>
      <c r="CL72" s="92" t="s">
        <v>5</v>
      </c>
      <c r="CM72" s="92" t="s">
        <v>84</v>
      </c>
    </row>
    <row r="73" spans="1:91" s="6" customFormat="1" ht="16.5" customHeight="1">
      <c r="A73" s="93" t="s">
        <v>85</v>
      </c>
      <c r="B73" s="94"/>
      <c r="C73" s="9"/>
      <c r="D73" s="9"/>
      <c r="E73" s="320" t="s">
        <v>131</v>
      </c>
      <c r="F73" s="320"/>
      <c r="G73" s="320"/>
      <c r="H73" s="320"/>
      <c r="I73" s="320"/>
      <c r="J73" s="9"/>
      <c r="K73" s="320" t="s">
        <v>132</v>
      </c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18">
        <f>'1715i - Vytápění'!J27</f>
        <v>0</v>
      </c>
      <c r="AH73" s="319"/>
      <c r="AI73" s="319"/>
      <c r="AJ73" s="319"/>
      <c r="AK73" s="319"/>
      <c r="AL73" s="319"/>
      <c r="AM73" s="319"/>
      <c r="AN73" s="318">
        <f t="shared" si="0"/>
        <v>0</v>
      </c>
      <c r="AO73" s="319"/>
      <c r="AP73" s="319"/>
      <c r="AQ73" s="95" t="s">
        <v>87</v>
      </c>
      <c r="AR73" s="94"/>
      <c r="AS73" s="96">
        <v>0</v>
      </c>
      <c r="AT73" s="97">
        <f t="shared" si="1"/>
        <v>0</v>
      </c>
      <c r="AU73" s="98">
        <f>'1715i - Vytápění'!P88</f>
        <v>0</v>
      </c>
      <c r="AV73" s="97">
        <f>'1715i - Vytápění'!J30</f>
        <v>0</v>
      </c>
      <c r="AW73" s="97">
        <f>'1715i - Vytápění'!J31</f>
        <v>0</v>
      </c>
      <c r="AX73" s="97">
        <f>'1715i - Vytápění'!J32</f>
        <v>0</v>
      </c>
      <c r="AY73" s="97">
        <f>'1715i - Vytápění'!J33</f>
        <v>0</v>
      </c>
      <c r="AZ73" s="97">
        <f>'1715i - Vytápění'!F30</f>
        <v>0</v>
      </c>
      <c r="BA73" s="97">
        <f>'1715i - Vytápění'!F31</f>
        <v>0</v>
      </c>
      <c r="BB73" s="97">
        <f>'1715i - Vytápění'!F32</f>
        <v>0</v>
      </c>
      <c r="BC73" s="97">
        <f>'1715i - Vytápění'!F33</f>
        <v>0</v>
      </c>
      <c r="BD73" s="99">
        <f>'1715i - Vytápění'!F34</f>
        <v>0</v>
      </c>
      <c r="BT73" s="100" t="s">
        <v>84</v>
      </c>
      <c r="BU73" s="100" t="s">
        <v>134</v>
      </c>
      <c r="BV73" s="100" t="s">
        <v>77</v>
      </c>
      <c r="BW73" s="100" t="s">
        <v>133</v>
      </c>
      <c r="BX73" s="100" t="s">
        <v>7</v>
      </c>
      <c r="CL73" s="100" t="s">
        <v>5</v>
      </c>
      <c r="CM73" s="100" t="s">
        <v>84</v>
      </c>
    </row>
    <row r="74" spans="1:90" s="6" customFormat="1" ht="16.5" customHeight="1">
      <c r="A74" s="93" t="s">
        <v>85</v>
      </c>
      <c r="B74" s="94"/>
      <c r="C74" s="9"/>
      <c r="D74" s="9"/>
      <c r="E74" s="320" t="s">
        <v>135</v>
      </c>
      <c r="F74" s="320"/>
      <c r="G74" s="320"/>
      <c r="H74" s="320"/>
      <c r="I74" s="320"/>
      <c r="J74" s="9"/>
      <c r="K74" s="320" t="s">
        <v>136</v>
      </c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18">
        <f>'1715k - Vytápění - vyvola...'!J29</f>
        <v>0</v>
      </c>
      <c r="AH74" s="319"/>
      <c r="AI74" s="319"/>
      <c r="AJ74" s="319"/>
      <c r="AK74" s="319"/>
      <c r="AL74" s="319"/>
      <c r="AM74" s="319"/>
      <c r="AN74" s="318">
        <f t="shared" si="0"/>
        <v>0</v>
      </c>
      <c r="AO74" s="319"/>
      <c r="AP74" s="319"/>
      <c r="AQ74" s="95" t="s">
        <v>87</v>
      </c>
      <c r="AR74" s="94"/>
      <c r="AS74" s="96">
        <v>0</v>
      </c>
      <c r="AT74" s="97">
        <f t="shared" si="1"/>
        <v>0</v>
      </c>
      <c r="AU74" s="98">
        <f>'1715k - Vytápění - vyvola...'!P92</f>
        <v>0</v>
      </c>
      <c r="AV74" s="97">
        <f>'1715k - Vytápění - vyvola...'!J32</f>
        <v>0</v>
      </c>
      <c r="AW74" s="97">
        <f>'1715k - Vytápění - vyvola...'!J33</f>
        <v>0</v>
      </c>
      <c r="AX74" s="97">
        <f>'1715k - Vytápění - vyvola...'!J34</f>
        <v>0</v>
      </c>
      <c r="AY74" s="97">
        <f>'1715k - Vytápění - vyvola...'!J35</f>
        <v>0</v>
      </c>
      <c r="AZ74" s="97">
        <f>'1715k - Vytápění - vyvola...'!F32</f>
        <v>0</v>
      </c>
      <c r="BA74" s="97">
        <f>'1715k - Vytápění - vyvola...'!F33</f>
        <v>0</v>
      </c>
      <c r="BB74" s="97">
        <f>'1715k - Vytápění - vyvola...'!F34</f>
        <v>0</v>
      </c>
      <c r="BC74" s="97">
        <f>'1715k - Vytápění - vyvola...'!F35</f>
        <v>0</v>
      </c>
      <c r="BD74" s="99">
        <f>'1715k - Vytápění - vyvola...'!F36</f>
        <v>0</v>
      </c>
      <c r="BT74" s="100" t="s">
        <v>84</v>
      </c>
      <c r="BV74" s="100" t="s">
        <v>77</v>
      </c>
      <c r="BW74" s="100" t="s">
        <v>137</v>
      </c>
      <c r="BX74" s="100" t="s">
        <v>133</v>
      </c>
      <c r="CL74" s="100" t="s">
        <v>5</v>
      </c>
    </row>
    <row r="75" spans="1:91" s="5" customFormat="1" ht="16.5" customHeight="1">
      <c r="A75" s="93" t="s">
        <v>85</v>
      </c>
      <c r="B75" s="84"/>
      <c r="C75" s="85"/>
      <c r="D75" s="324" t="s">
        <v>138</v>
      </c>
      <c r="E75" s="324"/>
      <c r="F75" s="324"/>
      <c r="G75" s="324"/>
      <c r="H75" s="324"/>
      <c r="I75" s="86"/>
      <c r="J75" s="324" t="s">
        <v>139</v>
      </c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1">
        <f>'1715j - Vedlejší rozpočto...'!J27</f>
        <v>0</v>
      </c>
      <c r="AH75" s="322"/>
      <c r="AI75" s="322"/>
      <c r="AJ75" s="322"/>
      <c r="AK75" s="322"/>
      <c r="AL75" s="322"/>
      <c r="AM75" s="322"/>
      <c r="AN75" s="321">
        <f t="shared" si="0"/>
        <v>0</v>
      </c>
      <c r="AO75" s="322"/>
      <c r="AP75" s="322"/>
      <c r="AQ75" s="87" t="s">
        <v>81</v>
      </c>
      <c r="AR75" s="84"/>
      <c r="AS75" s="101">
        <v>0</v>
      </c>
      <c r="AT75" s="102">
        <f t="shared" si="1"/>
        <v>0</v>
      </c>
      <c r="AU75" s="103">
        <f>'1715j - Vedlejší rozpočto...'!P82</f>
        <v>0</v>
      </c>
      <c r="AV75" s="102">
        <f>'1715j - Vedlejší rozpočto...'!J30</f>
        <v>0</v>
      </c>
      <c r="AW75" s="102">
        <f>'1715j - Vedlejší rozpočto...'!J31</f>
        <v>0</v>
      </c>
      <c r="AX75" s="102">
        <f>'1715j - Vedlejší rozpočto...'!J32</f>
        <v>0</v>
      </c>
      <c r="AY75" s="102">
        <f>'1715j - Vedlejší rozpočto...'!J33</f>
        <v>0</v>
      </c>
      <c r="AZ75" s="102">
        <f>'1715j - Vedlejší rozpočto...'!F30</f>
        <v>0</v>
      </c>
      <c r="BA75" s="102">
        <f>'1715j - Vedlejší rozpočto...'!F31</f>
        <v>0</v>
      </c>
      <c r="BB75" s="102">
        <f>'1715j - Vedlejší rozpočto...'!F32</f>
        <v>0</v>
      </c>
      <c r="BC75" s="102">
        <f>'1715j - Vedlejší rozpočto...'!F33</f>
        <v>0</v>
      </c>
      <c r="BD75" s="104">
        <f>'1715j - Vedlejší rozpočto...'!F34</f>
        <v>0</v>
      </c>
      <c r="BT75" s="92" t="s">
        <v>82</v>
      </c>
      <c r="BV75" s="92" t="s">
        <v>77</v>
      </c>
      <c r="BW75" s="92" t="s">
        <v>140</v>
      </c>
      <c r="BX75" s="92" t="s">
        <v>7</v>
      </c>
      <c r="CL75" s="92" t="s">
        <v>5</v>
      </c>
      <c r="CM75" s="92" t="s">
        <v>84</v>
      </c>
    </row>
    <row r="76" spans="2:44" s="1" customFormat="1" ht="30" customHeight="1">
      <c r="B76" s="40"/>
      <c r="AR76" s="40"/>
    </row>
    <row r="77" spans="2:44" s="1" customFormat="1" ht="6.95" customHeight="1"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</row>
  </sheetData>
  <mergeCells count="13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G64:AM64"/>
    <mergeCell ref="D64:H64"/>
    <mergeCell ref="J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75:AP75"/>
    <mergeCell ref="AG75:AM75"/>
    <mergeCell ref="D75:H75"/>
    <mergeCell ref="J75:AF75"/>
    <mergeCell ref="AN70:AP70"/>
    <mergeCell ref="AG70:AM70"/>
    <mergeCell ref="D70:H70"/>
    <mergeCell ref="J70:AF70"/>
    <mergeCell ref="AN71:AP71"/>
    <mergeCell ref="AG71:AM71"/>
    <mergeCell ref="D71:H71"/>
    <mergeCell ref="J71:AF71"/>
    <mergeCell ref="AN72:AP72"/>
    <mergeCell ref="AG72:AM72"/>
    <mergeCell ref="D72:H72"/>
    <mergeCell ref="J72:AF72"/>
    <mergeCell ref="AG51:AM51"/>
    <mergeCell ref="AN51:AP51"/>
    <mergeCell ref="AR2:BE2"/>
    <mergeCell ref="AN73:AP73"/>
    <mergeCell ref="AG73:AM73"/>
    <mergeCell ref="E73:I73"/>
    <mergeCell ref="K73:AF73"/>
    <mergeCell ref="AN74:AP74"/>
    <mergeCell ref="AG74:AM74"/>
    <mergeCell ref="E74:I74"/>
    <mergeCell ref="K74:AF74"/>
    <mergeCell ref="AN67:AP67"/>
    <mergeCell ref="AG67:AM67"/>
    <mergeCell ref="D67:H67"/>
    <mergeCell ref="J67:AF67"/>
    <mergeCell ref="AN68:AP68"/>
    <mergeCell ref="AG68:AM68"/>
    <mergeCell ref="E68:I68"/>
    <mergeCell ref="K68:AF68"/>
    <mergeCell ref="AN69:AP69"/>
    <mergeCell ref="AG69:AM69"/>
    <mergeCell ref="E69:I69"/>
    <mergeCell ref="K69:AF69"/>
    <mergeCell ref="AN64:AP64"/>
  </mergeCells>
  <hyperlinks>
    <hyperlink ref="K1:S1" location="C2" display="1) Rekapitulace stavby"/>
    <hyperlink ref="W1:AI1" location="C51" display="2) Rekapitulace objektů stavby a soupisů prací"/>
    <hyperlink ref="A53" location="'1715a - Stavební část'!C2" display="/"/>
    <hyperlink ref="A54" location="'1715a2 - Přípomoce vytápění'!C2" display="/"/>
    <hyperlink ref="A56" location="'1715b - Stavební část'!C2" display="/"/>
    <hyperlink ref="A57" location="'1715b2 - Přípomoce vytápění'!C2" display="/"/>
    <hyperlink ref="A59" location="'1715c - Stavební část'!C2" display="/"/>
    <hyperlink ref="A60" location="'1715c2 - Přípomoce vytápění'!C2" display="/"/>
    <hyperlink ref="A62" location="'1715d - Stavební část'!C2" display="/"/>
    <hyperlink ref="A63" location="'1715d2 - Přípomoce vytápění'!C2" display="/"/>
    <hyperlink ref="A65" location="'1715e - Stavební část'!C2" display="/"/>
    <hyperlink ref="A66" location="'1715e2 - Přípomoce vytápění'!C2" display="/"/>
    <hyperlink ref="A68" location="'1715fa - Elektro pro VZT'!C2" display="/"/>
    <hyperlink ref="A69" location="'1715fb - Elektro pro ostatní'!C2" display="/"/>
    <hyperlink ref="A70" location="'1715g - Bleskosvod obj. C...'!C2" display="/"/>
    <hyperlink ref="A71" location="'1715h - Vzduchotechnika'!C2" display="/"/>
    <hyperlink ref="A73" location="'1715i - Vytápění'!C2" display="/"/>
    <hyperlink ref="A74" location="'1715k - Vytápění - vyvola...'!C2" display="/"/>
    <hyperlink ref="A75" location="'1715j - Vedlejší rozpočt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1"/>
  <sheetViews>
    <sheetView showGridLines="0" workbookViewId="0" topLeftCell="A1">
      <pane ySplit="1" topLeftCell="A422" activePane="bottomLeft" state="frozen"/>
      <selection pane="bottomLeft" activeCell="F435" sqref="F43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113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2031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2032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ROUND(J104,2)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ROUND(SUM(BE104:BE440),2)</f>
        <v>0</v>
      </c>
      <c r="G32" s="41"/>
      <c r="H32" s="41"/>
      <c r="I32" s="125">
        <v>0.21</v>
      </c>
      <c r="J32" s="124">
        <f>ROUND(ROUND((SUM(BE104:BE440)),2)*I32,2)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ROUND(SUM(BF104:BF440),2)</f>
        <v>0</v>
      </c>
      <c r="G33" s="41"/>
      <c r="H33" s="41"/>
      <c r="I33" s="125">
        <v>0.15</v>
      </c>
      <c r="J33" s="124">
        <f>ROUND(ROUND((SUM(BF104:BF440)),2)*I33,2)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ROUND(SUM(BG104:BG440),2)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ROUND(SUM(BH104:BH440),2)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ROUND(SUM(BI104:BI440),2)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2031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1715e - Stavební část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J104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156</v>
      </c>
      <c r="E61" s="144"/>
      <c r="F61" s="144"/>
      <c r="G61" s="144"/>
      <c r="H61" s="144"/>
      <c r="I61" s="145"/>
      <c r="J61" s="146">
        <f>J105</f>
        <v>0</v>
      </c>
      <c r="K61" s="147"/>
    </row>
    <row r="62" spans="2:11" s="9" customFormat="1" ht="19.9" customHeight="1">
      <c r="B62" s="148"/>
      <c r="C62" s="149"/>
      <c r="D62" s="150" t="s">
        <v>157</v>
      </c>
      <c r="E62" s="151"/>
      <c r="F62" s="151"/>
      <c r="G62" s="151"/>
      <c r="H62" s="151"/>
      <c r="I62" s="152"/>
      <c r="J62" s="153">
        <f>J106</f>
        <v>0</v>
      </c>
      <c r="K62" s="154"/>
    </row>
    <row r="63" spans="2:11" s="9" customFormat="1" ht="19.9" customHeight="1">
      <c r="B63" s="148"/>
      <c r="C63" s="149"/>
      <c r="D63" s="150" t="s">
        <v>1125</v>
      </c>
      <c r="E63" s="151"/>
      <c r="F63" s="151"/>
      <c r="G63" s="151"/>
      <c r="H63" s="151"/>
      <c r="I63" s="152"/>
      <c r="J63" s="153">
        <f>J123</f>
        <v>0</v>
      </c>
      <c r="K63" s="154"/>
    </row>
    <row r="64" spans="2:11" s="9" customFormat="1" ht="19.9" customHeight="1">
      <c r="B64" s="148"/>
      <c r="C64" s="149"/>
      <c r="D64" s="150" t="s">
        <v>158</v>
      </c>
      <c r="E64" s="151"/>
      <c r="F64" s="151"/>
      <c r="G64" s="151"/>
      <c r="H64" s="151"/>
      <c r="I64" s="152"/>
      <c r="J64" s="153">
        <f>J128</f>
        <v>0</v>
      </c>
      <c r="K64" s="154"/>
    </row>
    <row r="65" spans="2:11" s="9" customFormat="1" ht="19.9" customHeight="1">
      <c r="B65" s="148"/>
      <c r="C65" s="149"/>
      <c r="D65" s="150" t="s">
        <v>159</v>
      </c>
      <c r="E65" s="151"/>
      <c r="F65" s="151"/>
      <c r="G65" s="151"/>
      <c r="H65" s="151"/>
      <c r="I65" s="152"/>
      <c r="J65" s="153">
        <f>J133</f>
        <v>0</v>
      </c>
      <c r="K65" s="154"/>
    </row>
    <row r="66" spans="2:11" s="9" customFormat="1" ht="19.9" customHeight="1">
      <c r="B66" s="148"/>
      <c r="C66" s="149"/>
      <c r="D66" s="150" t="s">
        <v>160</v>
      </c>
      <c r="E66" s="151"/>
      <c r="F66" s="151"/>
      <c r="G66" s="151"/>
      <c r="H66" s="151"/>
      <c r="I66" s="152"/>
      <c r="J66" s="153">
        <f>J220</f>
        <v>0</v>
      </c>
      <c r="K66" s="154"/>
    </row>
    <row r="67" spans="2:11" s="9" customFormat="1" ht="19.9" customHeight="1">
      <c r="B67" s="148"/>
      <c r="C67" s="149"/>
      <c r="D67" s="150" t="s">
        <v>161</v>
      </c>
      <c r="E67" s="151"/>
      <c r="F67" s="151"/>
      <c r="G67" s="151"/>
      <c r="H67" s="151"/>
      <c r="I67" s="152"/>
      <c r="J67" s="153">
        <f>J260</f>
        <v>0</v>
      </c>
      <c r="K67" s="154"/>
    </row>
    <row r="68" spans="2:11" s="9" customFormat="1" ht="19.9" customHeight="1">
      <c r="B68" s="148"/>
      <c r="C68" s="149"/>
      <c r="D68" s="150" t="s">
        <v>162</v>
      </c>
      <c r="E68" s="151"/>
      <c r="F68" s="151"/>
      <c r="G68" s="151"/>
      <c r="H68" s="151"/>
      <c r="I68" s="152"/>
      <c r="J68" s="153">
        <f>J275</f>
        <v>0</v>
      </c>
      <c r="K68" s="154"/>
    </row>
    <row r="69" spans="2:11" s="8" customFormat="1" ht="24.95" customHeight="1">
      <c r="B69" s="141"/>
      <c r="C69" s="142"/>
      <c r="D69" s="143" t="s">
        <v>163</v>
      </c>
      <c r="E69" s="144"/>
      <c r="F69" s="144"/>
      <c r="G69" s="144"/>
      <c r="H69" s="144"/>
      <c r="I69" s="145"/>
      <c r="J69" s="146">
        <f>J277</f>
        <v>0</v>
      </c>
      <c r="K69" s="147"/>
    </row>
    <row r="70" spans="2:11" s="9" customFormat="1" ht="19.9" customHeight="1">
      <c r="B70" s="148"/>
      <c r="C70" s="149"/>
      <c r="D70" s="150" t="s">
        <v>1500</v>
      </c>
      <c r="E70" s="151"/>
      <c r="F70" s="151"/>
      <c r="G70" s="151"/>
      <c r="H70" s="151"/>
      <c r="I70" s="152"/>
      <c r="J70" s="153">
        <f>J278</f>
        <v>0</v>
      </c>
      <c r="K70" s="154"/>
    </row>
    <row r="71" spans="2:11" s="9" customFormat="1" ht="19.9" customHeight="1">
      <c r="B71" s="148"/>
      <c r="C71" s="149"/>
      <c r="D71" s="150" t="s">
        <v>164</v>
      </c>
      <c r="E71" s="151"/>
      <c r="F71" s="151"/>
      <c r="G71" s="151"/>
      <c r="H71" s="151"/>
      <c r="I71" s="152"/>
      <c r="J71" s="153">
        <f>J307</f>
        <v>0</v>
      </c>
      <c r="K71" s="154"/>
    </row>
    <row r="72" spans="2:11" s="9" customFormat="1" ht="19.9" customHeight="1">
      <c r="B72" s="148"/>
      <c r="C72" s="149"/>
      <c r="D72" s="150" t="s">
        <v>165</v>
      </c>
      <c r="E72" s="151"/>
      <c r="F72" s="151"/>
      <c r="G72" s="151"/>
      <c r="H72" s="151"/>
      <c r="I72" s="152"/>
      <c r="J72" s="153">
        <f>J335</f>
        <v>0</v>
      </c>
      <c r="K72" s="154"/>
    </row>
    <row r="73" spans="2:11" s="9" customFormat="1" ht="19.9" customHeight="1">
      <c r="B73" s="148"/>
      <c r="C73" s="149"/>
      <c r="D73" s="150" t="s">
        <v>167</v>
      </c>
      <c r="E73" s="151"/>
      <c r="F73" s="151"/>
      <c r="G73" s="151"/>
      <c r="H73" s="151"/>
      <c r="I73" s="152"/>
      <c r="J73" s="153">
        <f>J338</f>
        <v>0</v>
      </c>
      <c r="K73" s="154"/>
    </row>
    <row r="74" spans="2:11" s="9" customFormat="1" ht="19.9" customHeight="1">
      <c r="B74" s="148"/>
      <c r="C74" s="149"/>
      <c r="D74" s="150" t="s">
        <v>1502</v>
      </c>
      <c r="E74" s="151"/>
      <c r="F74" s="151"/>
      <c r="G74" s="151"/>
      <c r="H74" s="151"/>
      <c r="I74" s="152"/>
      <c r="J74" s="153">
        <f>J345</f>
        <v>0</v>
      </c>
      <c r="K74" s="154"/>
    </row>
    <row r="75" spans="2:11" s="9" customFormat="1" ht="19.9" customHeight="1">
      <c r="B75" s="148"/>
      <c r="C75" s="149"/>
      <c r="D75" s="150" t="s">
        <v>168</v>
      </c>
      <c r="E75" s="151"/>
      <c r="F75" s="151"/>
      <c r="G75" s="151"/>
      <c r="H75" s="151"/>
      <c r="I75" s="152"/>
      <c r="J75" s="153">
        <f>J365</f>
        <v>0</v>
      </c>
      <c r="K75" s="154"/>
    </row>
    <row r="76" spans="2:11" s="9" customFormat="1" ht="19.9" customHeight="1">
      <c r="B76" s="148"/>
      <c r="C76" s="149"/>
      <c r="D76" s="150" t="s">
        <v>2033</v>
      </c>
      <c r="E76" s="151"/>
      <c r="F76" s="151"/>
      <c r="G76" s="151"/>
      <c r="H76" s="151"/>
      <c r="I76" s="152"/>
      <c r="J76" s="153">
        <f>J380</f>
        <v>0</v>
      </c>
      <c r="K76" s="154"/>
    </row>
    <row r="77" spans="2:11" s="9" customFormat="1" ht="19.9" customHeight="1">
      <c r="B77" s="148"/>
      <c r="C77" s="149"/>
      <c r="D77" s="150" t="s">
        <v>169</v>
      </c>
      <c r="E77" s="151"/>
      <c r="F77" s="151"/>
      <c r="G77" s="151"/>
      <c r="H77" s="151"/>
      <c r="I77" s="152"/>
      <c r="J77" s="153">
        <f>J383</f>
        <v>0</v>
      </c>
      <c r="K77" s="154"/>
    </row>
    <row r="78" spans="2:11" s="9" customFormat="1" ht="19.9" customHeight="1">
      <c r="B78" s="148"/>
      <c r="C78" s="149"/>
      <c r="D78" s="150" t="s">
        <v>170</v>
      </c>
      <c r="E78" s="151"/>
      <c r="F78" s="151"/>
      <c r="G78" s="151"/>
      <c r="H78" s="151"/>
      <c r="I78" s="152"/>
      <c r="J78" s="153">
        <f>J402</f>
        <v>0</v>
      </c>
      <c r="K78" s="154"/>
    </row>
    <row r="79" spans="2:11" s="9" customFormat="1" ht="19.9" customHeight="1">
      <c r="B79" s="148"/>
      <c r="C79" s="149"/>
      <c r="D79" s="150" t="s">
        <v>1127</v>
      </c>
      <c r="E79" s="151"/>
      <c r="F79" s="151"/>
      <c r="G79" s="151"/>
      <c r="H79" s="151"/>
      <c r="I79" s="152"/>
      <c r="J79" s="153">
        <f>J412</f>
        <v>0</v>
      </c>
      <c r="K79" s="154"/>
    </row>
    <row r="80" spans="2:11" s="9" customFormat="1" ht="19.9" customHeight="1">
      <c r="B80" s="148"/>
      <c r="C80" s="149"/>
      <c r="D80" s="150" t="s">
        <v>172</v>
      </c>
      <c r="E80" s="151"/>
      <c r="F80" s="151"/>
      <c r="G80" s="151"/>
      <c r="H80" s="151"/>
      <c r="I80" s="152"/>
      <c r="J80" s="153">
        <f>J418</f>
        <v>0</v>
      </c>
      <c r="K80" s="154"/>
    </row>
    <row r="81" spans="2:11" s="9" customFormat="1" ht="19.9" customHeight="1">
      <c r="B81" s="148"/>
      <c r="C81" s="149"/>
      <c r="D81" s="150" t="s">
        <v>2034</v>
      </c>
      <c r="E81" s="151"/>
      <c r="F81" s="151"/>
      <c r="G81" s="151"/>
      <c r="H81" s="151"/>
      <c r="I81" s="152"/>
      <c r="J81" s="153">
        <f>J429</f>
        <v>0</v>
      </c>
      <c r="K81" s="154"/>
    </row>
    <row r="82" spans="2:11" s="9" customFormat="1" ht="19.9" customHeight="1">
      <c r="B82" s="148"/>
      <c r="C82" s="149"/>
      <c r="D82" s="150" t="s">
        <v>2035</v>
      </c>
      <c r="E82" s="151"/>
      <c r="F82" s="151"/>
      <c r="G82" s="151"/>
      <c r="H82" s="151"/>
      <c r="I82" s="152"/>
      <c r="J82" s="153">
        <f>J436</f>
        <v>0</v>
      </c>
      <c r="K82" s="154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12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33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34"/>
      <c r="J88" s="59"/>
      <c r="K88" s="59"/>
      <c r="L88" s="40"/>
    </row>
    <row r="89" spans="2:12" s="1" customFormat="1" ht="36.95" customHeight="1">
      <c r="B89" s="40"/>
      <c r="C89" s="60" t="s">
        <v>173</v>
      </c>
      <c r="L89" s="40"/>
    </row>
    <row r="90" spans="2:12" s="1" customFormat="1" ht="6.95" customHeight="1">
      <c r="B90" s="40"/>
      <c r="L90" s="40"/>
    </row>
    <row r="91" spans="2:12" s="1" customFormat="1" ht="14.45" customHeight="1">
      <c r="B91" s="40"/>
      <c r="C91" s="62" t="s">
        <v>19</v>
      </c>
      <c r="L91" s="40"/>
    </row>
    <row r="92" spans="2:12" s="1" customFormat="1" ht="16.5" customHeight="1">
      <c r="B92" s="40"/>
      <c r="E92" s="361" t="str">
        <f>E7</f>
        <v>Zateplení budovy SOŠ a SOU dopravní Čáslav (22.6.)</v>
      </c>
      <c r="F92" s="362"/>
      <c r="G92" s="362"/>
      <c r="H92" s="362"/>
      <c r="L92" s="40"/>
    </row>
    <row r="93" spans="2:12" ht="15">
      <c r="B93" s="27"/>
      <c r="C93" s="62" t="s">
        <v>147</v>
      </c>
      <c r="L93" s="27"/>
    </row>
    <row r="94" spans="2:12" s="1" customFormat="1" ht="16.5" customHeight="1">
      <c r="B94" s="40"/>
      <c r="E94" s="361" t="s">
        <v>2031</v>
      </c>
      <c r="F94" s="355"/>
      <c r="G94" s="355"/>
      <c r="H94" s="355"/>
      <c r="L94" s="40"/>
    </row>
    <row r="95" spans="2:12" s="1" customFormat="1" ht="14.45" customHeight="1">
      <c r="B95" s="40"/>
      <c r="C95" s="62" t="s">
        <v>149</v>
      </c>
      <c r="L95" s="40"/>
    </row>
    <row r="96" spans="2:12" s="1" customFormat="1" ht="17.25" customHeight="1">
      <c r="B96" s="40"/>
      <c r="E96" s="329" t="str">
        <f>E11</f>
        <v>1715e - Stavební část</v>
      </c>
      <c r="F96" s="355"/>
      <c r="G96" s="355"/>
      <c r="H96" s="355"/>
      <c r="L96" s="40"/>
    </row>
    <row r="97" spans="2:12" s="1" customFormat="1" ht="6.95" customHeight="1">
      <c r="B97" s="40"/>
      <c r="L97" s="40"/>
    </row>
    <row r="98" spans="2:12" s="1" customFormat="1" ht="18" customHeight="1">
      <c r="B98" s="40"/>
      <c r="C98" s="62" t="s">
        <v>23</v>
      </c>
      <c r="F98" s="155" t="str">
        <f>F14</f>
        <v>Čáslav, Aug. Sedláčka 1145</v>
      </c>
      <c r="I98" s="156" t="s">
        <v>25</v>
      </c>
      <c r="J98" s="66" t="str">
        <f>IF(J14="","",J14)</f>
        <v>16. 3. 2017</v>
      </c>
      <c r="L98" s="40"/>
    </row>
    <row r="99" spans="2:12" s="1" customFormat="1" ht="6.95" customHeight="1">
      <c r="B99" s="40"/>
      <c r="L99" s="40"/>
    </row>
    <row r="100" spans="2:12" s="1" customFormat="1" ht="15">
      <c r="B100" s="40"/>
      <c r="C100" s="62" t="s">
        <v>27</v>
      </c>
      <c r="F100" s="155" t="str">
        <f>E17</f>
        <v>SOŠ a SOU doprav. Čáslav, A. Sedláčka 1145,Čáslav</v>
      </c>
      <c r="I100" s="156" t="s">
        <v>34</v>
      </c>
      <c r="J100" s="155" t="str">
        <f>E23</f>
        <v>AZ PROJECT spol. s r.o., Plynárenská 830, Kolín</v>
      </c>
      <c r="L100" s="40"/>
    </row>
    <row r="101" spans="2:12" s="1" customFormat="1" ht="14.45" customHeight="1">
      <c r="B101" s="40"/>
      <c r="C101" s="62" t="s">
        <v>32</v>
      </c>
      <c r="F101" s="155" t="str">
        <f>IF(E20="","",E20)</f>
        <v/>
      </c>
      <c r="L101" s="40"/>
    </row>
    <row r="102" spans="2:12" s="1" customFormat="1" ht="10.35" customHeight="1">
      <c r="B102" s="40"/>
      <c r="L102" s="40"/>
    </row>
    <row r="103" spans="2:20" s="10" customFormat="1" ht="29.25" customHeight="1">
      <c r="B103" s="157"/>
      <c r="C103" s="158" t="s">
        <v>174</v>
      </c>
      <c r="D103" s="159" t="s">
        <v>60</v>
      </c>
      <c r="E103" s="159" t="s">
        <v>56</v>
      </c>
      <c r="F103" s="159" t="s">
        <v>175</v>
      </c>
      <c r="G103" s="159" t="s">
        <v>176</v>
      </c>
      <c r="H103" s="159" t="s">
        <v>177</v>
      </c>
      <c r="I103" s="160" t="s">
        <v>178</v>
      </c>
      <c r="J103" s="159" t="s">
        <v>153</v>
      </c>
      <c r="K103" s="161" t="s">
        <v>179</v>
      </c>
      <c r="L103" s="157"/>
      <c r="M103" s="72" t="s">
        <v>180</v>
      </c>
      <c r="N103" s="73" t="s">
        <v>45</v>
      </c>
      <c r="O103" s="73" t="s">
        <v>181</v>
      </c>
      <c r="P103" s="73" t="s">
        <v>182</v>
      </c>
      <c r="Q103" s="73" t="s">
        <v>183</v>
      </c>
      <c r="R103" s="73" t="s">
        <v>184</v>
      </c>
      <c r="S103" s="73" t="s">
        <v>185</v>
      </c>
      <c r="T103" s="74" t="s">
        <v>186</v>
      </c>
    </row>
    <row r="104" spans="2:63" s="1" customFormat="1" ht="29.25" customHeight="1">
      <c r="B104" s="40"/>
      <c r="C104" s="76" t="s">
        <v>154</v>
      </c>
      <c r="J104" s="162">
        <f>BK104</f>
        <v>0</v>
      </c>
      <c r="L104" s="40"/>
      <c r="M104" s="75"/>
      <c r="N104" s="67"/>
      <c r="O104" s="67"/>
      <c r="P104" s="163">
        <f>P105+P277</f>
        <v>0</v>
      </c>
      <c r="Q104" s="67"/>
      <c r="R104" s="163">
        <f>R105+R277</f>
        <v>121.37679989</v>
      </c>
      <c r="S104" s="67"/>
      <c r="T104" s="164">
        <f>T105+T277</f>
        <v>118.80662229999999</v>
      </c>
      <c r="AT104" s="23" t="s">
        <v>74</v>
      </c>
      <c r="AU104" s="23" t="s">
        <v>155</v>
      </c>
      <c r="BK104" s="165">
        <f>BK105+BK277</f>
        <v>0</v>
      </c>
    </row>
    <row r="105" spans="2:63" s="11" customFormat="1" ht="37.35" customHeight="1">
      <c r="B105" s="166"/>
      <c r="D105" s="167" t="s">
        <v>74</v>
      </c>
      <c r="E105" s="168" t="s">
        <v>187</v>
      </c>
      <c r="F105" s="168" t="s">
        <v>188</v>
      </c>
      <c r="I105" s="169"/>
      <c r="J105" s="170">
        <f>BK105</f>
        <v>0</v>
      </c>
      <c r="L105" s="166"/>
      <c r="M105" s="171"/>
      <c r="N105" s="172"/>
      <c r="O105" s="172"/>
      <c r="P105" s="173">
        <f>P106+P123+P128+P133+P220+P260+P275</f>
        <v>0</v>
      </c>
      <c r="Q105" s="172"/>
      <c r="R105" s="173">
        <f>R106+R123+R128+R133+R220+R260+R275</f>
        <v>62.30491279000001</v>
      </c>
      <c r="S105" s="172"/>
      <c r="T105" s="174">
        <f>T106+T123+T128+T133+T220+T260+T275</f>
        <v>51.214864999999996</v>
      </c>
      <c r="AR105" s="167" t="s">
        <v>82</v>
      </c>
      <c r="AT105" s="175" t="s">
        <v>74</v>
      </c>
      <c r="AU105" s="175" t="s">
        <v>75</v>
      </c>
      <c r="AY105" s="167" t="s">
        <v>189</v>
      </c>
      <c r="BK105" s="176">
        <f>BK106+BK123+BK128+BK133+BK220+BK260+BK275</f>
        <v>0</v>
      </c>
    </row>
    <row r="106" spans="2:63" s="11" customFormat="1" ht="19.9" customHeight="1">
      <c r="B106" s="166"/>
      <c r="D106" s="167" t="s">
        <v>74</v>
      </c>
      <c r="E106" s="177" t="s">
        <v>82</v>
      </c>
      <c r="F106" s="177" t="s">
        <v>190</v>
      </c>
      <c r="I106" s="169"/>
      <c r="J106" s="178">
        <f>BK106</f>
        <v>0</v>
      </c>
      <c r="L106" s="166"/>
      <c r="M106" s="171"/>
      <c r="N106" s="172"/>
      <c r="O106" s="172"/>
      <c r="P106" s="173">
        <f>SUM(P107:P122)</f>
        <v>0</v>
      </c>
      <c r="Q106" s="172"/>
      <c r="R106" s="173">
        <f>SUM(R107:R122)</f>
        <v>0</v>
      </c>
      <c r="S106" s="172"/>
      <c r="T106" s="174">
        <f>SUM(T107:T122)</f>
        <v>22.918124999999996</v>
      </c>
      <c r="AR106" s="167" t="s">
        <v>82</v>
      </c>
      <c r="AT106" s="175" t="s">
        <v>74</v>
      </c>
      <c r="AU106" s="175" t="s">
        <v>82</v>
      </c>
      <c r="AY106" s="167" t="s">
        <v>189</v>
      </c>
      <c r="BK106" s="176">
        <f>SUM(BK107:BK122)</f>
        <v>0</v>
      </c>
    </row>
    <row r="107" spans="2:65" s="1" customFormat="1" ht="51" customHeight="1">
      <c r="B107" s="179"/>
      <c r="C107" s="180" t="s">
        <v>82</v>
      </c>
      <c r="D107" s="180" t="s">
        <v>191</v>
      </c>
      <c r="E107" s="181" t="s">
        <v>192</v>
      </c>
      <c r="F107" s="182" t="s">
        <v>193</v>
      </c>
      <c r="G107" s="183" t="s">
        <v>194</v>
      </c>
      <c r="H107" s="184">
        <v>53.925</v>
      </c>
      <c r="I107" s="185"/>
      <c r="J107" s="186">
        <f>ROUND(I107*H107,2)</f>
        <v>0</v>
      </c>
      <c r="K107" s="182" t="s">
        <v>195</v>
      </c>
      <c r="L107" s="40"/>
      <c r="M107" s="187" t="s">
        <v>5</v>
      </c>
      <c r="N107" s="188" t="s">
        <v>46</v>
      </c>
      <c r="O107" s="41"/>
      <c r="P107" s="189">
        <f>O107*H107</f>
        <v>0</v>
      </c>
      <c r="Q107" s="189">
        <v>0</v>
      </c>
      <c r="R107" s="189">
        <f>Q107*H107</f>
        <v>0</v>
      </c>
      <c r="S107" s="189">
        <v>0.24</v>
      </c>
      <c r="T107" s="190">
        <f>S107*H107</f>
        <v>12.941999999999998</v>
      </c>
      <c r="AR107" s="23" t="s">
        <v>196</v>
      </c>
      <c r="AT107" s="23" t="s">
        <v>191</v>
      </c>
      <c r="AU107" s="23" t="s">
        <v>84</v>
      </c>
      <c r="AY107" s="23" t="s">
        <v>189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82</v>
      </c>
      <c r="BK107" s="191">
        <f>ROUND(I107*H107,2)</f>
        <v>0</v>
      </c>
      <c r="BL107" s="23" t="s">
        <v>196</v>
      </c>
      <c r="BM107" s="23" t="s">
        <v>2036</v>
      </c>
    </row>
    <row r="108" spans="2:51" s="12" customFormat="1" ht="13.5">
      <c r="B108" s="192"/>
      <c r="D108" s="193" t="s">
        <v>198</v>
      </c>
      <c r="E108" s="194" t="s">
        <v>5</v>
      </c>
      <c r="F108" s="195" t="s">
        <v>2037</v>
      </c>
      <c r="H108" s="196">
        <v>53.925</v>
      </c>
      <c r="I108" s="197"/>
      <c r="L108" s="192"/>
      <c r="M108" s="198"/>
      <c r="N108" s="199"/>
      <c r="O108" s="199"/>
      <c r="P108" s="199"/>
      <c r="Q108" s="199"/>
      <c r="R108" s="199"/>
      <c r="S108" s="199"/>
      <c r="T108" s="200"/>
      <c r="AT108" s="194" t="s">
        <v>198</v>
      </c>
      <c r="AU108" s="194" t="s">
        <v>84</v>
      </c>
      <c r="AV108" s="12" t="s">
        <v>84</v>
      </c>
      <c r="AW108" s="12" t="s">
        <v>38</v>
      </c>
      <c r="AX108" s="12" t="s">
        <v>82</v>
      </c>
      <c r="AY108" s="194" t="s">
        <v>189</v>
      </c>
    </row>
    <row r="109" spans="2:65" s="1" customFormat="1" ht="38.25" customHeight="1">
      <c r="B109" s="179"/>
      <c r="C109" s="180" t="s">
        <v>84</v>
      </c>
      <c r="D109" s="180" t="s">
        <v>191</v>
      </c>
      <c r="E109" s="181" t="s">
        <v>200</v>
      </c>
      <c r="F109" s="182" t="s">
        <v>201</v>
      </c>
      <c r="G109" s="183" t="s">
        <v>194</v>
      </c>
      <c r="H109" s="184">
        <v>53.925</v>
      </c>
      <c r="I109" s="185"/>
      <c r="J109" s="186">
        <f>ROUND(I109*H109,2)</f>
        <v>0</v>
      </c>
      <c r="K109" s="182" t="s">
        <v>202</v>
      </c>
      <c r="L109" s="40"/>
      <c r="M109" s="187" t="s">
        <v>5</v>
      </c>
      <c r="N109" s="188" t="s">
        <v>46</v>
      </c>
      <c r="O109" s="41"/>
      <c r="P109" s="189">
        <f>O109*H109</f>
        <v>0</v>
      </c>
      <c r="Q109" s="189">
        <v>0</v>
      </c>
      <c r="R109" s="189">
        <f>Q109*H109</f>
        <v>0</v>
      </c>
      <c r="S109" s="189">
        <v>0.185</v>
      </c>
      <c r="T109" s="190">
        <f>S109*H109</f>
        <v>9.976125</v>
      </c>
      <c r="AR109" s="23" t="s">
        <v>196</v>
      </c>
      <c r="AT109" s="23" t="s">
        <v>191</v>
      </c>
      <c r="AU109" s="23" t="s">
        <v>84</v>
      </c>
      <c r="AY109" s="23" t="s">
        <v>189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23" t="s">
        <v>82</v>
      </c>
      <c r="BK109" s="191">
        <f>ROUND(I109*H109,2)</f>
        <v>0</v>
      </c>
      <c r="BL109" s="23" t="s">
        <v>196</v>
      </c>
      <c r="BM109" s="23" t="s">
        <v>2038</v>
      </c>
    </row>
    <row r="110" spans="2:51" s="12" customFormat="1" ht="13.5">
      <c r="B110" s="192"/>
      <c r="D110" s="193" t="s">
        <v>198</v>
      </c>
      <c r="E110" s="194" t="s">
        <v>5</v>
      </c>
      <c r="F110" s="195" t="s">
        <v>2039</v>
      </c>
      <c r="H110" s="196">
        <v>53.925</v>
      </c>
      <c r="I110" s="197"/>
      <c r="L110" s="192"/>
      <c r="M110" s="198"/>
      <c r="N110" s="199"/>
      <c r="O110" s="199"/>
      <c r="P110" s="199"/>
      <c r="Q110" s="199"/>
      <c r="R110" s="199"/>
      <c r="S110" s="199"/>
      <c r="T110" s="200"/>
      <c r="AT110" s="194" t="s">
        <v>198</v>
      </c>
      <c r="AU110" s="194" t="s">
        <v>84</v>
      </c>
      <c r="AV110" s="12" t="s">
        <v>84</v>
      </c>
      <c r="AW110" s="12" t="s">
        <v>38</v>
      </c>
      <c r="AX110" s="12" t="s">
        <v>82</v>
      </c>
      <c r="AY110" s="194" t="s">
        <v>189</v>
      </c>
    </row>
    <row r="111" spans="2:65" s="1" customFormat="1" ht="16.5" customHeight="1">
      <c r="B111" s="179"/>
      <c r="C111" s="180" t="s">
        <v>205</v>
      </c>
      <c r="D111" s="180" t="s">
        <v>191</v>
      </c>
      <c r="E111" s="181" t="s">
        <v>206</v>
      </c>
      <c r="F111" s="182" t="s">
        <v>207</v>
      </c>
      <c r="G111" s="183" t="s">
        <v>208</v>
      </c>
      <c r="H111" s="184">
        <v>3.451</v>
      </c>
      <c r="I111" s="185"/>
      <c r="J111" s="186">
        <f>ROUND(I111*H111,2)</f>
        <v>0</v>
      </c>
      <c r="K111" s="182" t="s">
        <v>209</v>
      </c>
      <c r="L111" s="40"/>
      <c r="M111" s="187" t="s">
        <v>5</v>
      </c>
      <c r="N111" s="188" t="s">
        <v>46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196</v>
      </c>
      <c r="AT111" s="23" t="s">
        <v>191</v>
      </c>
      <c r="AU111" s="23" t="s">
        <v>84</v>
      </c>
      <c r="AY111" s="23" t="s">
        <v>189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82</v>
      </c>
      <c r="BK111" s="191">
        <f>ROUND(I111*H111,2)</f>
        <v>0</v>
      </c>
      <c r="BL111" s="23" t="s">
        <v>196</v>
      </c>
      <c r="BM111" s="23" t="s">
        <v>2040</v>
      </c>
    </row>
    <row r="112" spans="2:51" s="12" customFormat="1" ht="13.5">
      <c r="B112" s="192"/>
      <c r="D112" s="193" t="s">
        <v>198</v>
      </c>
      <c r="E112" s="194" t="s">
        <v>5</v>
      </c>
      <c r="F112" s="195" t="s">
        <v>2041</v>
      </c>
      <c r="H112" s="196">
        <v>3.451</v>
      </c>
      <c r="I112" s="197"/>
      <c r="L112" s="192"/>
      <c r="M112" s="198"/>
      <c r="N112" s="199"/>
      <c r="O112" s="199"/>
      <c r="P112" s="199"/>
      <c r="Q112" s="199"/>
      <c r="R112" s="199"/>
      <c r="S112" s="199"/>
      <c r="T112" s="200"/>
      <c r="AT112" s="194" t="s">
        <v>198</v>
      </c>
      <c r="AU112" s="194" t="s">
        <v>84</v>
      </c>
      <c r="AV112" s="12" t="s">
        <v>84</v>
      </c>
      <c r="AW112" s="12" t="s">
        <v>38</v>
      </c>
      <c r="AX112" s="12" t="s">
        <v>75</v>
      </c>
      <c r="AY112" s="194" t="s">
        <v>189</v>
      </c>
    </row>
    <row r="113" spans="2:51" s="13" customFormat="1" ht="13.5">
      <c r="B113" s="201"/>
      <c r="D113" s="193" t="s">
        <v>198</v>
      </c>
      <c r="E113" s="202" t="s">
        <v>5</v>
      </c>
      <c r="F113" s="203" t="s">
        <v>216</v>
      </c>
      <c r="H113" s="204">
        <v>3.451</v>
      </c>
      <c r="I113" s="205"/>
      <c r="L113" s="201"/>
      <c r="M113" s="206"/>
      <c r="N113" s="207"/>
      <c r="O113" s="207"/>
      <c r="P113" s="207"/>
      <c r="Q113" s="207"/>
      <c r="R113" s="207"/>
      <c r="S113" s="207"/>
      <c r="T113" s="208"/>
      <c r="AT113" s="202" t="s">
        <v>198</v>
      </c>
      <c r="AU113" s="202" t="s">
        <v>84</v>
      </c>
      <c r="AV113" s="13" t="s">
        <v>196</v>
      </c>
      <c r="AW113" s="13" t="s">
        <v>38</v>
      </c>
      <c r="AX113" s="13" t="s">
        <v>82</v>
      </c>
      <c r="AY113" s="202" t="s">
        <v>189</v>
      </c>
    </row>
    <row r="114" spans="2:65" s="1" customFormat="1" ht="16.5" customHeight="1">
      <c r="B114" s="179"/>
      <c r="C114" s="180" t="s">
        <v>196</v>
      </c>
      <c r="D114" s="180" t="s">
        <v>191</v>
      </c>
      <c r="E114" s="181" t="s">
        <v>212</v>
      </c>
      <c r="F114" s="182" t="s">
        <v>213</v>
      </c>
      <c r="G114" s="183" t="s">
        <v>208</v>
      </c>
      <c r="H114" s="184">
        <v>1.726</v>
      </c>
      <c r="I114" s="185"/>
      <c r="J114" s="186">
        <f>ROUND(I114*H114,2)</f>
        <v>0</v>
      </c>
      <c r="K114" s="182" t="s">
        <v>209</v>
      </c>
      <c r="L114" s="40"/>
      <c r="M114" s="187" t="s">
        <v>5</v>
      </c>
      <c r="N114" s="188" t="s">
        <v>46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196</v>
      </c>
      <c r="AT114" s="23" t="s">
        <v>191</v>
      </c>
      <c r="AU114" s="23" t="s">
        <v>84</v>
      </c>
      <c r="AY114" s="23" t="s">
        <v>189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82</v>
      </c>
      <c r="BK114" s="191">
        <f>ROUND(I114*H114,2)</f>
        <v>0</v>
      </c>
      <c r="BL114" s="23" t="s">
        <v>196</v>
      </c>
      <c r="BM114" s="23" t="s">
        <v>2042</v>
      </c>
    </row>
    <row r="115" spans="2:51" s="12" customFormat="1" ht="13.5">
      <c r="B115" s="192"/>
      <c r="D115" s="193" t="s">
        <v>198</v>
      </c>
      <c r="E115" s="194" t="s">
        <v>5</v>
      </c>
      <c r="F115" s="195" t="s">
        <v>2043</v>
      </c>
      <c r="H115" s="196">
        <v>1.726</v>
      </c>
      <c r="I115" s="197"/>
      <c r="L115" s="192"/>
      <c r="M115" s="198"/>
      <c r="N115" s="199"/>
      <c r="O115" s="199"/>
      <c r="P115" s="199"/>
      <c r="Q115" s="199"/>
      <c r="R115" s="199"/>
      <c r="S115" s="199"/>
      <c r="T115" s="200"/>
      <c r="AT115" s="194" t="s">
        <v>198</v>
      </c>
      <c r="AU115" s="194" t="s">
        <v>84</v>
      </c>
      <c r="AV115" s="12" t="s">
        <v>84</v>
      </c>
      <c r="AW115" s="12" t="s">
        <v>38</v>
      </c>
      <c r="AX115" s="12" t="s">
        <v>82</v>
      </c>
      <c r="AY115" s="194" t="s">
        <v>189</v>
      </c>
    </row>
    <row r="116" spans="2:65" s="1" customFormat="1" ht="38.25" customHeight="1">
      <c r="B116" s="179"/>
      <c r="C116" s="180" t="s">
        <v>217</v>
      </c>
      <c r="D116" s="180" t="s">
        <v>191</v>
      </c>
      <c r="E116" s="181" t="s">
        <v>218</v>
      </c>
      <c r="F116" s="182" t="s">
        <v>219</v>
      </c>
      <c r="G116" s="183" t="s">
        <v>208</v>
      </c>
      <c r="H116" s="184">
        <v>3.451</v>
      </c>
      <c r="I116" s="185"/>
      <c r="J116" s="186">
        <f>ROUND(I116*H116,2)</f>
        <v>0</v>
      </c>
      <c r="K116" s="182" t="s">
        <v>202</v>
      </c>
      <c r="L116" s="40"/>
      <c r="M116" s="187" t="s">
        <v>5</v>
      </c>
      <c r="N116" s="188" t="s">
        <v>46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3" t="s">
        <v>196</v>
      </c>
      <c r="AT116" s="23" t="s">
        <v>191</v>
      </c>
      <c r="AU116" s="23" t="s">
        <v>84</v>
      </c>
      <c r="AY116" s="23" t="s">
        <v>189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82</v>
      </c>
      <c r="BK116" s="191">
        <f>ROUND(I116*H116,2)</f>
        <v>0</v>
      </c>
      <c r="BL116" s="23" t="s">
        <v>196</v>
      </c>
      <c r="BM116" s="23" t="s">
        <v>2044</v>
      </c>
    </row>
    <row r="117" spans="2:65" s="1" customFormat="1" ht="16.5" customHeight="1">
      <c r="B117" s="179"/>
      <c r="C117" s="180" t="s">
        <v>221</v>
      </c>
      <c r="D117" s="180" t="s">
        <v>191</v>
      </c>
      <c r="E117" s="181" t="s">
        <v>222</v>
      </c>
      <c r="F117" s="182" t="s">
        <v>223</v>
      </c>
      <c r="G117" s="183" t="s">
        <v>208</v>
      </c>
      <c r="H117" s="184">
        <v>3.451</v>
      </c>
      <c r="I117" s="185"/>
      <c r="J117" s="186">
        <f>ROUND(I117*H117,2)</f>
        <v>0</v>
      </c>
      <c r="K117" s="182" t="s">
        <v>209</v>
      </c>
      <c r="L117" s="40"/>
      <c r="M117" s="187" t="s">
        <v>5</v>
      </c>
      <c r="N117" s="188" t="s">
        <v>46</v>
      </c>
      <c r="O117" s="41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3" t="s">
        <v>196</v>
      </c>
      <c r="AT117" s="23" t="s">
        <v>191</v>
      </c>
      <c r="AU117" s="23" t="s">
        <v>84</v>
      </c>
      <c r="AY117" s="23" t="s">
        <v>189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82</v>
      </c>
      <c r="BK117" s="191">
        <f>ROUND(I117*H117,2)</f>
        <v>0</v>
      </c>
      <c r="BL117" s="23" t="s">
        <v>196</v>
      </c>
      <c r="BM117" s="23" t="s">
        <v>2045</v>
      </c>
    </row>
    <row r="118" spans="2:65" s="1" customFormat="1" ht="16.5" customHeight="1">
      <c r="B118" s="179"/>
      <c r="C118" s="180" t="s">
        <v>225</v>
      </c>
      <c r="D118" s="180" t="s">
        <v>191</v>
      </c>
      <c r="E118" s="181" t="s">
        <v>226</v>
      </c>
      <c r="F118" s="182" t="s">
        <v>227</v>
      </c>
      <c r="G118" s="183" t="s">
        <v>208</v>
      </c>
      <c r="H118" s="184">
        <v>3.451</v>
      </c>
      <c r="I118" s="185"/>
      <c r="J118" s="186">
        <f>ROUND(I118*H118,2)</f>
        <v>0</v>
      </c>
      <c r="K118" s="182" t="s">
        <v>209</v>
      </c>
      <c r="L118" s="40"/>
      <c r="M118" s="187" t="s">
        <v>5</v>
      </c>
      <c r="N118" s="188" t="s">
        <v>46</v>
      </c>
      <c r="O118" s="41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23" t="s">
        <v>196</v>
      </c>
      <c r="AT118" s="23" t="s">
        <v>191</v>
      </c>
      <c r="AU118" s="23" t="s">
        <v>84</v>
      </c>
      <c r="AY118" s="23" t="s">
        <v>189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3" t="s">
        <v>82</v>
      </c>
      <c r="BK118" s="191">
        <f>ROUND(I118*H118,2)</f>
        <v>0</v>
      </c>
      <c r="BL118" s="23" t="s">
        <v>196</v>
      </c>
      <c r="BM118" s="23" t="s">
        <v>2046</v>
      </c>
    </row>
    <row r="119" spans="2:65" s="1" customFormat="1" ht="16.5" customHeight="1">
      <c r="B119" s="179"/>
      <c r="C119" s="180" t="s">
        <v>229</v>
      </c>
      <c r="D119" s="180" t="s">
        <v>191</v>
      </c>
      <c r="E119" s="181" t="s">
        <v>230</v>
      </c>
      <c r="F119" s="182" t="s">
        <v>231</v>
      </c>
      <c r="G119" s="183" t="s">
        <v>232</v>
      </c>
      <c r="H119" s="184">
        <v>6.557</v>
      </c>
      <c r="I119" s="185"/>
      <c r="J119" s="186">
        <f>ROUND(I119*H119,2)</f>
        <v>0</v>
      </c>
      <c r="K119" s="182" t="s">
        <v>209</v>
      </c>
      <c r="L119" s="40"/>
      <c r="M119" s="187" t="s">
        <v>5</v>
      </c>
      <c r="N119" s="188" t="s">
        <v>46</v>
      </c>
      <c r="O119" s="41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AR119" s="23" t="s">
        <v>196</v>
      </c>
      <c r="AT119" s="23" t="s">
        <v>191</v>
      </c>
      <c r="AU119" s="23" t="s">
        <v>84</v>
      </c>
      <c r="AY119" s="23" t="s">
        <v>189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82</v>
      </c>
      <c r="BK119" s="191">
        <f>ROUND(I119*H119,2)</f>
        <v>0</v>
      </c>
      <c r="BL119" s="23" t="s">
        <v>196</v>
      </c>
      <c r="BM119" s="23" t="s">
        <v>2047</v>
      </c>
    </row>
    <row r="120" spans="2:51" s="12" customFormat="1" ht="13.5">
      <c r="B120" s="192"/>
      <c r="D120" s="193" t="s">
        <v>198</v>
      </c>
      <c r="E120" s="194" t="s">
        <v>5</v>
      </c>
      <c r="F120" s="195" t="s">
        <v>2048</v>
      </c>
      <c r="H120" s="196">
        <v>6.557</v>
      </c>
      <c r="I120" s="197"/>
      <c r="L120" s="192"/>
      <c r="M120" s="198"/>
      <c r="N120" s="199"/>
      <c r="O120" s="199"/>
      <c r="P120" s="199"/>
      <c r="Q120" s="199"/>
      <c r="R120" s="199"/>
      <c r="S120" s="199"/>
      <c r="T120" s="200"/>
      <c r="AT120" s="194" t="s">
        <v>198</v>
      </c>
      <c r="AU120" s="194" t="s">
        <v>84</v>
      </c>
      <c r="AV120" s="12" t="s">
        <v>84</v>
      </c>
      <c r="AW120" s="12" t="s">
        <v>38</v>
      </c>
      <c r="AX120" s="12" t="s">
        <v>82</v>
      </c>
      <c r="AY120" s="194" t="s">
        <v>189</v>
      </c>
    </row>
    <row r="121" spans="2:65" s="1" customFormat="1" ht="16.5" customHeight="1">
      <c r="B121" s="179"/>
      <c r="C121" s="180" t="s">
        <v>235</v>
      </c>
      <c r="D121" s="180" t="s">
        <v>191</v>
      </c>
      <c r="E121" s="181" t="s">
        <v>236</v>
      </c>
      <c r="F121" s="182" t="s">
        <v>237</v>
      </c>
      <c r="G121" s="183" t="s">
        <v>322</v>
      </c>
      <c r="H121" s="184">
        <v>1</v>
      </c>
      <c r="I121" s="185"/>
      <c r="J121" s="186">
        <f>ROUND(I121*H121,2)</f>
        <v>0</v>
      </c>
      <c r="K121" s="182" t="s">
        <v>5</v>
      </c>
      <c r="L121" s="40"/>
      <c r="M121" s="187" t="s">
        <v>5</v>
      </c>
      <c r="N121" s="188" t="s">
        <v>46</v>
      </c>
      <c r="O121" s="41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3" t="s">
        <v>196</v>
      </c>
      <c r="AT121" s="23" t="s">
        <v>191</v>
      </c>
      <c r="AU121" s="23" t="s">
        <v>84</v>
      </c>
      <c r="AY121" s="23" t="s">
        <v>189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82</v>
      </c>
      <c r="BK121" s="191">
        <f>ROUND(I121*H121,2)</f>
        <v>0</v>
      </c>
      <c r="BL121" s="23" t="s">
        <v>196</v>
      </c>
      <c r="BM121" s="23" t="s">
        <v>2049</v>
      </c>
    </row>
    <row r="122" spans="2:65" s="1" customFormat="1" ht="16.5" customHeight="1">
      <c r="B122" s="179"/>
      <c r="C122" s="180" t="s">
        <v>240</v>
      </c>
      <c r="D122" s="180" t="s">
        <v>191</v>
      </c>
      <c r="E122" s="181" t="s">
        <v>241</v>
      </c>
      <c r="F122" s="182" t="s">
        <v>920</v>
      </c>
      <c r="G122" s="183" t="s">
        <v>243</v>
      </c>
      <c r="H122" s="184">
        <v>1</v>
      </c>
      <c r="I122" s="185"/>
      <c r="J122" s="186">
        <f>ROUND(I122*H122,2)</f>
        <v>0</v>
      </c>
      <c r="K122" s="182" t="s">
        <v>5</v>
      </c>
      <c r="L122" s="40"/>
      <c r="M122" s="187" t="s">
        <v>5</v>
      </c>
      <c r="N122" s="188" t="s">
        <v>46</v>
      </c>
      <c r="O122" s="41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23" t="s">
        <v>196</v>
      </c>
      <c r="AT122" s="23" t="s">
        <v>191</v>
      </c>
      <c r="AU122" s="23" t="s">
        <v>84</v>
      </c>
      <c r="AY122" s="23" t="s">
        <v>189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3" t="s">
        <v>82</v>
      </c>
      <c r="BK122" s="191">
        <f>ROUND(I122*H122,2)</f>
        <v>0</v>
      </c>
      <c r="BL122" s="23" t="s">
        <v>196</v>
      </c>
      <c r="BM122" s="23" t="s">
        <v>2050</v>
      </c>
    </row>
    <row r="123" spans="2:63" s="11" customFormat="1" ht="29.85" customHeight="1">
      <c r="B123" s="166"/>
      <c r="D123" s="167" t="s">
        <v>74</v>
      </c>
      <c r="E123" s="177" t="s">
        <v>205</v>
      </c>
      <c r="F123" s="177" t="s">
        <v>1155</v>
      </c>
      <c r="I123" s="169"/>
      <c r="J123" s="178">
        <f>BK123</f>
        <v>0</v>
      </c>
      <c r="L123" s="166"/>
      <c r="M123" s="171"/>
      <c r="N123" s="172"/>
      <c r="O123" s="172"/>
      <c r="P123" s="173">
        <f>SUM(P124:P127)</f>
        <v>0</v>
      </c>
      <c r="Q123" s="172"/>
      <c r="R123" s="173">
        <f>SUM(R124:R127)</f>
        <v>3.2353899</v>
      </c>
      <c r="S123" s="172"/>
      <c r="T123" s="174">
        <f>SUM(T124:T127)</f>
        <v>0</v>
      </c>
      <c r="AR123" s="167" t="s">
        <v>82</v>
      </c>
      <c r="AT123" s="175" t="s">
        <v>74</v>
      </c>
      <c r="AU123" s="175" t="s">
        <v>82</v>
      </c>
      <c r="AY123" s="167" t="s">
        <v>189</v>
      </c>
      <c r="BK123" s="176">
        <f>SUM(BK124:BK127)</f>
        <v>0</v>
      </c>
    </row>
    <row r="124" spans="2:65" s="1" customFormat="1" ht="38.25" customHeight="1">
      <c r="B124" s="179"/>
      <c r="C124" s="180" t="s">
        <v>246</v>
      </c>
      <c r="D124" s="180" t="s">
        <v>191</v>
      </c>
      <c r="E124" s="181" t="s">
        <v>2051</v>
      </c>
      <c r="F124" s="182" t="s">
        <v>2052</v>
      </c>
      <c r="G124" s="183" t="s">
        <v>208</v>
      </c>
      <c r="H124" s="184">
        <v>0.68</v>
      </c>
      <c r="I124" s="185"/>
      <c r="J124" s="186">
        <f>ROUND(I124*H124,2)</f>
        <v>0</v>
      </c>
      <c r="K124" s="182" t="s">
        <v>202</v>
      </c>
      <c r="L124" s="40"/>
      <c r="M124" s="187" t="s">
        <v>5</v>
      </c>
      <c r="N124" s="188" t="s">
        <v>46</v>
      </c>
      <c r="O124" s="41"/>
      <c r="P124" s="189">
        <f>O124*H124</f>
        <v>0</v>
      </c>
      <c r="Q124" s="189">
        <v>0.70068</v>
      </c>
      <c r="R124" s="189">
        <f>Q124*H124</f>
        <v>0.4764624</v>
      </c>
      <c r="S124" s="189">
        <v>0</v>
      </c>
      <c r="T124" s="190">
        <f>S124*H124</f>
        <v>0</v>
      </c>
      <c r="AR124" s="23" t="s">
        <v>196</v>
      </c>
      <c r="AT124" s="23" t="s">
        <v>191</v>
      </c>
      <c r="AU124" s="23" t="s">
        <v>84</v>
      </c>
      <c r="AY124" s="23" t="s">
        <v>189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82</v>
      </c>
      <c r="BK124" s="191">
        <f>ROUND(I124*H124,2)</f>
        <v>0</v>
      </c>
      <c r="BL124" s="23" t="s">
        <v>196</v>
      </c>
      <c r="BM124" s="23" t="s">
        <v>2053</v>
      </c>
    </row>
    <row r="125" spans="2:51" s="12" customFormat="1" ht="13.5">
      <c r="B125" s="192"/>
      <c r="D125" s="193" t="s">
        <v>198</v>
      </c>
      <c r="E125" s="194" t="s">
        <v>5</v>
      </c>
      <c r="F125" s="195" t="s">
        <v>2054</v>
      </c>
      <c r="H125" s="196">
        <v>0.68</v>
      </c>
      <c r="I125" s="197"/>
      <c r="L125" s="192"/>
      <c r="M125" s="198"/>
      <c r="N125" s="199"/>
      <c r="O125" s="199"/>
      <c r="P125" s="199"/>
      <c r="Q125" s="199"/>
      <c r="R125" s="199"/>
      <c r="S125" s="199"/>
      <c r="T125" s="200"/>
      <c r="AT125" s="194" t="s">
        <v>198</v>
      </c>
      <c r="AU125" s="194" t="s">
        <v>84</v>
      </c>
      <c r="AV125" s="12" t="s">
        <v>84</v>
      </c>
      <c r="AW125" s="12" t="s">
        <v>38</v>
      </c>
      <c r="AX125" s="12" t="s">
        <v>82</v>
      </c>
      <c r="AY125" s="194" t="s">
        <v>189</v>
      </c>
    </row>
    <row r="126" spans="2:65" s="1" customFormat="1" ht="38.25" customHeight="1">
      <c r="B126" s="179"/>
      <c r="C126" s="180" t="s">
        <v>251</v>
      </c>
      <c r="D126" s="180" t="s">
        <v>191</v>
      </c>
      <c r="E126" s="181" t="s">
        <v>2055</v>
      </c>
      <c r="F126" s="182" t="s">
        <v>2056</v>
      </c>
      <c r="G126" s="183" t="s">
        <v>194</v>
      </c>
      <c r="H126" s="184">
        <v>15.75</v>
      </c>
      <c r="I126" s="185"/>
      <c r="J126" s="186">
        <f>ROUND(I126*H126,2)</f>
        <v>0</v>
      </c>
      <c r="K126" s="182" t="s">
        <v>202</v>
      </c>
      <c r="L126" s="40"/>
      <c r="M126" s="187" t="s">
        <v>5</v>
      </c>
      <c r="N126" s="188" t="s">
        <v>46</v>
      </c>
      <c r="O126" s="41"/>
      <c r="P126" s="189">
        <f>O126*H126</f>
        <v>0</v>
      </c>
      <c r="Q126" s="189">
        <v>0.17517</v>
      </c>
      <c r="R126" s="189">
        <f>Q126*H126</f>
        <v>2.7589275</v>
      </c>
      <c r="S126" s="189">
        <v>0</v>
      </c>
      <c r="T126" s="190">
        <f>S126*H126</f>
        <v>0</v>
      </c>
      <c r="AR126" s="23" t="s">
        <v>196</v>
      </c>
      <c r="AT126" s="23" t="s">
        <v>191</v>
      </c>
      <c r="AU126" s="23" t="s">
        <v>84</v>
      </c>
      <c r="AY126" s="23" t="s">
        <v>189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82</v>
      </c>
      <c r="BK126" s="191">
        <f>ROUND(I126*H126,2)</f>
        <v>0</v>
      </c>
      <c r="BL126" s="23" t="s">
        <v>196</v>
      </c>
      <c r="BM126" s="23" t="s">
        <v>2057</v>
      </c>
    </row>
    <row r="127" spans="2:51" s="12" customFormat="1" ht="13.5">
      <c r="B127" s="192"/>
      <c r="D127" s="193" t="s">
        <v>198</v>
      </c>
      <c r="E127" s="194" t="s">
        <v>5</v>
      </c>
      <c r="F127" s="195" t="s">
        <v>2058</v>
      </c>
      <c r="H127" s="196">
        <v>15.75</v>
      </c>
      <c r="I127" s="197"/>
      <c r="L127" s="192"/>
      <c r="M127" s="198"/>
      <c r="N127" s="199"/>
      <c r="O127" s="199"/>
      <c r="P127" s="199"/>
      <c r="Q127" s="199"/>
      <c r="R127" s="199"/>
      <c r="S127" s="199"/>
      <c r="T127" s="200"/>
      <c r="AT127" s="194" t="s">
        <v>198</v>
      </c>
      <c r="AU127" s="194" t="s">
        <v>84</v>
      </c>
      <c r="AV127" s="12" t="s">
        <v>84</v>
      </c>
      <c r="AW127" s="12" t="s">
        <v>38</v>
      </c>
      <c r="AX127" s="12" t="s">
        <v>82</v>
      </c>
      <c r="AY127" s="194" t="s">
        <v>189</v>
      </c>
    </row>
    <row r="128" spans="2:63" s="11" customFormat="1" ht="29.85" customHeight="1">
      <c r="B128" s="166"/>
      <c r="D128" s="167" t="s">
        <v>74</v>
      </c>
      <c r="E128" s="177" t="s">
        <v>217</v>
      </c>
      <c r="F128" s="177" t="s">
        <v>245</v>
      </c>
      <c r="I128" s="169"/>
      <c r="J128" s="178">
        <f>BK128</f>
        <v>0</v>
      </c>
      <c r="L128" s="166"/>
      <c r="M128" s="171"/>
      <c r="N128" s="172"/>
      <c r="O128" s="172"/>
      <c r="P128" s="173">
        <f>SUM(P129:P132)</f>
        <v>0</v>
      </c>
      <c r="Q128" s="172"/>
      <c r="R128" s="173">
        <f>SUM(R129:R132)</f>
        <v>0</v>
      </c>
      <c r="S128" s="172"/>
      <c r="T128" s="174">
        <f>SUM(T129:T132)</f>
        <v>0</v>
      </c>
      <c r="AR128" s="167" t="s">
        <v>82</v>
      </c>
      <c r="AT128" s="175" t="s">
        <v>74</v>
      </c>
      <c r="AU128" s="175" t="s">
        <v>82</v>
      </c>
      <c r="AY128" s="167" t="s">
        <v>189</v>
      </c>
      <c r="BK128" s="176">
        <f>SUM(BK129:BK132)</f>
        <v>0</v>
      </c>
    </row>
    <row r="129" spans="2:65" s="1" customFormat="1" ht="25.5" customHeight="1">
      <c r="B129" s="179"/>
      <c r="C129" s="180" t="s">
        <v>257</v>
      </c>
      <c r="D129" s="180" t="s">
        <v>191</v>
      </c>
      <c r="E129" s="181" t="s">
        <v>247</v>
      </c>
      <c r="F129" s="182" t="s">
        <v>248</v>
      </c>
      <c r="G129" s="183" t="s">
        <v>194</v>
      </c>
      <c r="H129" s="184">
        <v>53.925</v>
      </c>
      <c r="I129" s="185"/>
      <c r="J129" s="186">
        <f>ROUND(I129*H129,2)</f>
        <v>0</v>
      </c>
      <c r="K129" s="182" t="s">
        <v>195</v>
      </c>
      <c r="L129" s="40"/>
      <c r="M129" s="187" t="s">
        <v>5</v>
      </c>
      <c r="N129" s="188" t="s">
        <v>46</v>
      </c>
      <c r="O129" s="41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AR129" s="23" t="s">
        <v>196</v>
      </c>
      <c r="AT129" s="23" t="s">
        <v>191</v>
      </c>
      <c r="AU129" s="23" t="s">
        <v>84</v>
      </c>
      <c r="AY129" s="23" t="s">
        <v>189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82</v>
      </c>
      <c r="BK129" s="191">
        <f>ROUND(I129*H129,2)</f>
        <v>0</v>
      </c>
      <c r="BL129" s="23" t="s">
        <v>196</v>
      </c>
      <c r="BM129" s="23" t="s">
        <v>2059</v>
      </c>
    </row>
    <row r="130" spans="2:51" s="12" customFormat="1" ht="13.5">
      <c r="B130" s="192"/>
      <c r="D130" s="193" t="s">
        <v>198</v>
      </c>
      <c r="E130" s="194" t="s">
        <v>5</v>
      </c>
      <c r="F130" s="195" t="s">
        <v>2060</v>
      </c>
      <c r="H130" s="196">
        <v>53.925</v>
      </c>
      <c r="I130" s="197"/>
      <c r="L130" s="192"/>
      <c r="M130" s="198"/>
      <c r="N130" s="199"/>
      <c r="O130" s="199"/>
      <c r="P130" s="199"/>
      <c r="Q130" s="199"/>
      <c r="R130" s="199"/>
      <c r="S130" s="199"/>
      <c r="T130" s="200"/>
      <c r="AT130" s="194" t="s">
        <v>198</v>
      </c>
      <c r="AU130" s="194" t="s">
        <v>84</v>
      </c>
      <c r="AV130" s="12" t="s">
        <v>84</v>
      </c>
      <c r="AW130" s="12" t="s">
        <v>38</v>
      </c>
      <c r="AX130" s="12" t="s">
        <v>82</v>
      </c>
      <c r="AY130" s="194" t="s">
        <v>189</v>
      </c>
    </row>
    <row r="131" spans="2:65" s="1" customFormat="1" ht="16.5" customHeight="1">
      <c r="B131" s="179"/>
      <c r="C131" s="180" t="s">
        <v>262</v>
      </c>
      <c r="D131" s="180" t="s">
        <v>191</v>
      </c>
      <c r="E131" s="181" t="s">
        <v>252</v>
      </c>
      <c r="F131" s="182" t="s">
        <v>253</v>
      </c>
      <c r="G131" s="183" t="s">
        <v>194</v>
      </c>
      <c r="H131" s="184">
        <v>53.925</v>
      </c>
      <c r="I131" s="185"/>
      <c r="J131" s="186">
        <f>ROUND(I131*H131,2)</f>
        <v>0</v>
      </c>
      <c r="K131" s="182" t="s">
        <v>202</v>
      </c>
      <c r="L131" s="40"/>
      <c r="M131" s="187" t="s">
        <v>5</v>
      </c>
      <c r="N131" s="188" t="s">
        <v>46</v>
      </c>
      <c r="O131" s="41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AR131" s="23" t="s">
        <v>196</v>
      </c>
      <c r="AT131" s="23" t="s">
        <v>191</v>
      </c>
      <c r="AU131" s="23" t="s">
        <v>84</v>
      </c>
      <c r="AY131" s="23" t="s">
        <v>189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23" t="s">
        <v>82</v>
      </c>
      <c r="BK131" s="191">
        <f>ROUND(I131*H131,2)</f>
        <v>0</v>
      </c>
      <c r="BL131" s="23" t="s">
        <v>196</v>
      </c>
      <c r="BM131" s="23" t="s">
        <v>2061</v>
      </c>
    </row>
    <row r="132" spans="2:51" s="12" customFormat="1" ht="13.5">
      <c r="B132" s="192"/>
      <c r="D132" s="193" t="s">
        <v>198</v>
      </c>
      <c r="E132" s="194" t="s">
        <v>5</v>
      </c>
      <c r="F132" s="195" t="s">
        <v>2062</v>
      </c>
      <c r="H132" s="196">
        <v>53.925</v>
      </c>
      <c r="I132" s="197"/>
      <c r="L132" s="192"/>
      <c r="M132" s="198"/>
      <c r="N132" s="199"/>
      <c r="O132" s="199"/>
      <c r="P132" s="199"/>
      <c r="Q132" s="199"/>
      <c r="R132" s="199"/>
      <c r="S132" s="199"/>
      <c r="T132" s="200"/>
      <c r="AT132" s="194" t="s">
        <v>198</v>
      </c>
      <c r="AU132" s="194" t="s">
        <v>84</v>
      </c>
      <c r="AV132" s="12" t="s">
        <v>84</v>
      </c>
      <c r="AW132" s="12" t="s">
        <v>38</v>
      </c>
      <c r="AX132" s="12" t="s">
        <v>82</v>
      </c>
      <c r="AY132" s="194" t="s">
        <v>189</v>
      </c>
    </row>
    <row r="133" spans="2:63" s="11" customFormat="1" ht="29.85" customHeight="1">
      <c r="B133" s="166"/>
      <c r="D133" s="167" t="s">
        <v>74</v>
      </c>
      <c r="E133" s="177" t="s">
        <v>221</v>
      </c>
      <c r="F133" s="177" t="s">
        <v>256</v>
      </c>
      <c r="I133" s="169"/>
      <c r="J133" s="178">
        <f>BK133</f>
        <v>0</v>
      </c>
      <c r="L133" s="166"/>
      <c r="M133" s="171"/>
      <c r="N133" s="172"/>
      <c r="O133" s="172"/>
      <c r="P133" s="173">
        <f>SUM(P134:P219)</f>
        <v>0</v>
      </c>
      <c r="Q133" s="172"/>
      <c r="R133" s="173">
        <f>SUM(R134:R219)</f>
        <v>59.007589890000006</v>
      </c>
      <c r="S133" s="172"/>
      <c r="T133" s="174">
        <f>SUM(T134:T219)</f>
        <v>0</v>
      </c>
      <c r="AR133" s="167" t="s">
        <v>82</v>
      </c>
      <c r="AT133" s="175" t="s">
        <v>74</v>
      </c>
      <c r="AU133" s="175" t="s">
        <v>82</v>
      </c>
      <c r="AY133" s="167" t="s">
        <v>189</v>
      </c>
      <c r="BK133" s="176">
        <f>SUM(BK134:BK219)</f>
        <v>0</v>
      </c>
    </row>
    <row r="134" spans="2:65" s="1" customFormat="1" ht="16.5" customHeight="1">
      <c r="B134" s="179"/>
      <c r="C134" s="180" t="s">
        <v>11</v>
      </c>
      <c r="D134" s="180" t="s">
        <v>191</v>
      </c>
      <c r="E134" s="181" t="s">
        <v>263</v>
      </c>
      <c r="F134" s="182" t="s">
        <v>264</v>
      </c>
      <c r="G134" s="183" t="s">
        <v>194</v>
      </c>
      <c r="H134" s="184">
        <v>1471.401</v>
      </c>
      <c r="I134" s="185"/>
      <c r="J134" s="186">
        <f>ROUND(I134*H134,2)</f>
        <v>0</v>
      </c>
      <c r="K134" s="182" t="s">
        <v>5</v>
      </c>
      <c r="L134" s="40"/>
      <c r="M134" s="187" t="s">
        <v>5</v>
      </c>
      <c r="N134" s="188" t="s">
        <v>46</v>
      </c>
      <c r="O134" s="41"/>
      <c r="P134" s="189">
        <f>O134*H134</f>
        <v>0</v>
      </c>
      <c r="Q134" s="189">
        <v>0.01575</v>
      </c>
      <c r="R134" s="189">
        <f>Q134*H134</f>
        <v>23.174565750000003</v>
      </c>
      <c r="S134" s="189">
        <v>0</v>
      </c>
      <c r="T134" s="190">
        <f>S134*H134</f>
        <v>0</v>
      </c>
      <c r="AR134" s="23" t="s">
        <v>196</v>
      </c>
      <c r="AT134" s="23" t="s">
        <v>191</v>
      </c>
      <c r="AU134" s="23" t="s">
        <v>84</v>
      </c>
      <c r="AY134" s="23" t="s">
        <v>189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23" t="s">
        <v>82</v>
      </c>
      <c r="BK134" s="191">
        <f>ROUND(I134*H134,2)</f>
        <v>0</v>
      </c>
      <c r="BL134" s="23" t="s">
        <v>196</v>
      </c>
      <c r="BM134" s="23" t="s">
        <v>2063</v>
      </c>
    </row>
    <row r="135" spans="2:51" s="12" customFormat="1" ht="13.5">
      <c r="B135" s="192"/>
      <c r="D135" s="193" t="s">
        <v>198</v>
      </c>
      <c r="E135" s="194" t="s">
        <v>5</v>
      </c>
      <c r="F135" s="195" t="s">
        <v>2064</v>
      </c>
      <c r="H135" s="196">
        <v>1721.336</v>
      </c>
      <c r="I135" s="197"/>
      <c r="L135" s="192"/>
      <c r="M135" s="198"/>
      <c r="N135" s="199"/>
      <c r="O135" s="199"/>
      <c r="P135" s="199"/>
      <c r="Q135" s="199"/>
      <c r="R135" s="199"/>
      <c r="S135" s="199"/>
      <c r="T135" s="200"/>
      <c r="AT135" s="194" t="s">
        <v>198</v>
      </c>
      <c r="AU135" s="194" t="s">
        <v>84</v>
      </c>
      <c r="AV135" s="12" t="s">
        <v>84</v>
      </c>
      <c r="AW135" s="12" t="s">
        <v>38</v>
      </c>
      <c r="AX135" s="12" t="s">
        <v>75</v>
      </c>
      <c r="AY135" s="194" t="s">
        <v>189</v>
      </c>
    </row>
    <row r="136" spans="2:51" s="12" customFormat="1" ht="40.5">
      <c r="B136" s="192"/>
      <c r="D136" s="193" t="s">
        <v>198</v>
      </c>
      <c r="E136" s="194" t="s">
        <v>5</v>
      </c>
      <c r="F136" s="195" t="s">
        <v>2065</v>
      </c>
      <c r="H136" s="196">
        <v>-249.935</v>
      </c>
      <c r="I136" s="197"/>
      <c r="L136" s="192"/>
      <c r="M136" s="198"/>
      <c r="N136" s="199"/>
      <c r="O136" s="199"/>
      <c r="P136" s="199"/>
      <c r="Q136" s="199"/>
      <c r="R136" s="199"/>
      <c r="S136" s="199"/>
      <c r="T136" s="200"/>
      <c r="AT136" s="194" t="s">
        <v>198</v>
      </c>
      <c r="AU136" s="194" t="s">
        <v>84</v>
      </c>
      <c r="AV136" s="12" t="s">
        <v>84</v>
      </c>
      <c r="AW136" s="12" t="s">
        <v>38</v>
      </c>
      <c r="AX136" s="12" t="s">
        <v>75</v>
      </c>
      <c r="AY136" s="194" t="s">
        <v>189</v>
      </c>
    </row>
    <row r="137" spans="2:51" s="13" customFormat="1" ht="13.5">
      <c r="B137" s="201"/>
      <c r="D137" s="193" t="s">
        <v>198</v>
      </c>
      <c r="E137" s="202" t="s">
        <v>5</v>
      </c>
      <c r="F137" s="203" t="s">
        <v>216</v>
      </c>
      <c r="H137" s="204">
        <v>1471.401</v>
      </c>
      <c r="I137" s="205"/>
      <c r="L137" s="201"/>
      <c r="M137" s="206"/>
      <c r="N137" s="207"/>
      <c r="O137" s="207"/>
      <c r="P137" s="207"/>
      <c r="Q137" s="207"/>
      <c r="R137" s="207"/>
      <c r="S137" s="207"/>
      <c r="T137" s="208"/>
      <c r="AT137" s="202" t="s">
        <v>198</v>
      </c>
      <c r="AU137" s="202" t="s">
        <v>84</v>
      </c>
      <c r="AV137" s="13" t="s">
        <v>196</v>
      </c>
      <c r="AW137" s="13" t="s">
        <v>38</v>
      </c>
      <c r="AX137" s="13" t="s">
        <v>82</v>
      </c>
      <c r="AY137" s="202" t="s">
        <v>189</v>
      </c>
    </row>
    <row r="138" spans="2:65" s="1" customFormat="1" ht="25.5" customHeight="1">
      <c r="B138" s="179"/>
      <c r="C138" s="180" t="s">
        <v>272</v>
      </c>
      <c r="D138" s="180" t="s">
        <v>191</v>
      </c>
      <c r="E138" s="181" t="s">
        <v>273</v>
      </c>
      <c r="F138" s="182" t="s">
        <v>2066</v>
      </c>
      <c r="G138" s="183" t="s">
        <v>194</v>
      </c>
      <c r="H138" s="184">
        <v>167.758</v>
      </c>
      <c r="I138" s="185"/>
      <c r="J138" s="186">
        <f>ROUND(I138*H138,2)</f>
        <v>0</v>
      </c>
      <c r="K138" s="182" t="s">
        <v>5</v>
      </c>
      <c r="L138" s="40"/>
      <c r="M138" s="187" t="s">
        <v>5</v>
      </c>
      <c r="N138" s="188" t="s">
        <v>46</v>
      </c>
      <c r="O138" s="41"/>
      <c r="P138" s="189">
        <f>O138*H138</f>
        <v>0</v>
      </c>
      <c r="Q138" s="189">
        <v>0.0052</v>
      </c>
      <c r="R138" s="189">
        <f>Q138*H138</f>
        <v>0.8723416</v>
      </c>
      <c r="S138" s="189">
        <v>0</v>
      </c>
      <c r="T138" s="190">
        <f>S138*H138</f>
        <v>0</v>
      </c>
      <c r="AR138" s="23" t="s">
        <v>196</v>
      </c>
      <c r="AT138" s="23" t="s">
        <v>191</v>
      </c>
      <c r="AU138" s="23" t="s">
        <v>84</v>
      </c>
      <c r="AY138" s="23" t="s">
        <v>189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3" t="s">
        <v>82</v>
      </c>
      <c r="BK138" s="191">
        <f>ROUND(I138*H138,2)</f>
        <v>0</v>
      </c>
      <c r="BL138" s="23" t="s">
        <v>196</v>
      </c>
      <c r="BM138" s="23" t="s">
        <v>2067</v>
      </c>
    </row>
    <row r="139" spans="2:51" s="12" customFormat="1" ht="13.5">
      <c r="B139" s="192"/>
      <c r="D139" s="193" t="s">
        <v>198</v>
      </c>
      <c r="E139" s="194" t="s">
        <v>5</v>
      </c>
      <c r="F139" s="195" t="s">
        <v>2068</v>
      </c>
      <c r="H139" s="196">
        <v>56.318</v>
      </c>
      <c r="I139" s="197"/>
      <c r="L139" s="192"/>
      <c r="M139" s="198"/>
      <c r="N139" s="199"/>
      <c r="O139" s="199"/>
      <c r="P139" s="199"/>
      <c r="Q139" s="199"/>
      <c r="R139" s="199"/>
      <c r="S139" s="199"/>
      <c r="T139" s="200"/>
      <c r="AT139" s="194" t="s">
        <v>198</v>
      </c>
      <c r="AU139" s="194" t="s">
        <v>84</v>
      </c>
      <c r="AV139" s="12" t="s">
        <v>84</v>
      </c>
      <c r="AW139" s="12" t="s">
        <v>38</v>
      </c>
      <c r="AX139" s="12" t="s">
        <v>75</v>
      </c>
      <c r="AY139" s="194" t="s">
        <v>189</v>
      </c>
    </row>
    <row r="140" spans="2:51" s="12" customFormat="1" ht="13.5">
      <c r="B140" s="192"/>
      <c r="D140" s="193" t="s">
        <v>198</v>
      </c>
      <c r="E140" s="194" t="s">
        <v>5</v>
      </c>
      <c r="F140" s="195" t="s">
        <v>2069</v>
      </c>
      <c r="H140" s="196">
        <v>80.64</v>
      </c>
      <c r="I140" s="197"/>
      <c r="L140" s="192"/>
      <c r="M140" s="198"/>
      <c r="N140" s="199"/>
      <c r="O140" s="199"/>
      <c r="P140" s="199"/>
      <c r="Q140" s="199"/>
      <c r="R140" s="199"/>
      <c r="S140" s="199"/>
      <c r="T140" s="200"/>
      <c r="AT140" s="194" t="s">
        <v>198</v>
      </c>
      <c r="AU140" s="194" t="s">
        <v>84</v>
      </c>
      <c r="AV140" s="12" t="s">
        <v>84</v>
      </c>
      <c r="AW140" s="12" t="s">
        <v>38</v>
      </c>
      <c r="AX140" s="12" t="s">
        <v>75</v>
      </c>
      <c r="AY140" s="194" t="s">
        <v>189</v>
      </c>
    </row>
    <row r="141" spans="2:51" s="12" customFormat="1" ht="13.5">
      <c r="B141" s="192"/>
      <c r="D141" s="193" t="s">
        <v>198</v>
      </c>
      <c r="E141" s="194" t="s">
        <v>5</v>
      </c>
      <c r="F141" s="195" t="s">
        <v>2070</v>
      </c>
      <c r="H141" s="196">
        <v>30.8</v>
      </c>
      <c r="I141" s="197"/>
      <c r="L141" s="192"/>
      <c r="M141" s="198"/>
      <c r="N141" s="199"/>
      <c r="O141" s="199"/>
      <c r="P141" s="199"/>
      <c r="Q141" s="199"/>
      <c r="R141" s="199"/>
      <c r="S141" s="199"/>
      <c r="T141" s="200"/>
      <c r="AT141" s="194" t="s">
        <v>198</v>
      </c>
      <c r="AU141" s="194" t="s">
        <v>84</v>
      </c>
      <c r="AV141" s="12" t="s">
        <v>84</v>
      </c>
      <c r="AW141" s="12" t="s">
        <v>38</v>
      </c>
      <c r="AX141" s="12" t="s">
        <v>75</v>
      </c>
      <c r="AY141" s="194" t="s">
        <v>189</v>
      </c>
    </row>
    <row r="142" spans="2:51" s="13" customFormat="1" ht="13.5">
      <c r="B142" s="201"/>
      <c r="D142" s="193" t="s">
        <v>198</v>
      </c>
      <c r="E142" s="202" t="s">
        <v>5</v>
      </c>
      <c r="F142" s="203" t="s">
        <v>216</v>
      </c>
      <c r="H142" s="204">
        <v>167.758</v>
      </c>
      <c r="I142" s="205"/>
      <c r="L142" s="201"/>
      <c r="M142" s="206"/>
      <c r="N142" s="207"/>
      <c r="O142" s="207"/>
      <c r="P142" s="207"/>
      <c r="Q142" s="207"/>
      <c r="R142" s="207"/>
      <c r="S142" s="207"/>
      <c r="T142" s="208"/>
      <c r="AT142" s="202" t="s">
        <v>198</v>
      </c>
      <c r="AU142" s="202" t="s">
        <v>84</v>
      </c>
      <c r="AV142" s="13" t="s">
        <v>196</v>
      </c>
      <c r="AW142" s="13" t="s">
        <v>38</v>
      </c>
      <c r="AX142" s="13" t="s">
        <v>82</v>
      </c>
      <c r="AY142" s="202" t="s">
        <v>189</v>
      </c>
    </row>
    <row r="143" spans="2:65" s="1" customFormat="1" ht="25.5" customHeight="1">
      <c r="B143" s="179"/>
      <c r="C143" s="180" t="s">
        <v>279</v>
      </c>
      <c r="D143" s="180" t="s">
        <v>191</v>
      </c>
      <c r="E143" s="181" t="s">
        <v>280</v>
      </c>
      <c r="F143" s="182" t="s">
        <v>2071</v>
      </c>
      <c r="G143" s="183" t="s">
        <v>194</v>
      </c>
      <c r="H143" s="184">
        <v>49.97</v>
      </c>
      <c r="I143" s="185"/>
      <c r="J143" s="186">
        <f>ROUND(I143*H143,2)</f>
        <v>0</v>
      </c>
      <c r="K143" s="182" t="s">
        <v>5</v>
      </c>
      <c r="L143" s="40"/>
      <c r="M143" s="187" t="s">
        <v>5</v>
      </c>
      <c r="N143" s="188" t="s">
        <v>46</v>
      </c>
      <c r="O143" s="41"/>
      <c r="P143" s="189">
        <f>O143*H143</f>
        <v>0</v>
      </c>
      <c r="Q143" s="189">
        <v>0.01575</v>
      </c>
      <c r="R143" s="189">
        <f>Q143*H143</f>
        <v>0.7870275</v>
      </c>
      <c r="S143" s="189">
        <v>0</v>
      </c>
      <c r="T143" s="190">
        <f>S143*H143</f>
        <v>0</v>
      </c>
      <c r="AR143" s="23" t="s">
        <v>196</v>
      </c>
      <c r="AT143" s="23" t="s">
        <v>191</v>
      </c>
      <c r="AU143" s="23" t="s">
        <v>84</v>
      </c>
      <c r="AY143" s="23" t="s">
        <v>189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23" t="s">
        <v>82</v>
      </c>
      <c r="BK143" s="191">
        <f>ROUND(I143*H143,2)</f>
        <v>0</v>
      </c>
      <c r="BL143" s="23" t="s">
        <v>196</v>
      </c>
      <c r="BM143" s="23" t="s">
        <v>2072</v>
      </c>
    </row>
    <row r="144" spans="2:51" s="12" customFormat="1" ht="13.5">
      <c r="B144" s="192"/>
      <c r="D144" s="193" t="s">
        <v>198</v>
      </c>
      <c r="E144" s="194" t="s">
        <v>5</v>
      </c>
      <c r="F144" s="195" t="s">
        <v>2073</v>
      </c>
      <c r="H144" s="196">
        <v>49.97</v>
      </c>
      <c r="I144" s="197"/>
      <c r="L144" s="192"/>
      <c r="M144" s="198"/>
      <c r="N144" s="199"/>
      <c r="O144" s="199"/>
      <c r="P144" s="199"/>
      <c r="Q144" s="199"/>
      <c r="R144" s="199"/>
      <c r="S144" s="199"/>
      <c r="T144" s="200"/>
      <c r="AT144" s="194" t="s">
        <v>198</v>
      </c>
      <c r="AU144" s="194" t="s">
        <v>84</v>
      </c>
      <c r="AV144" s="12" t="s">
        <v>84</v>
      </c>
      <c r="AW144" s="12" t="s">
        <v>38</v>
      </c>
      <c r="AX144" s="12" t="s">
        <v>82</v>
      </c>
      <c r="AY144" s="194" t="s">
        <v>189</v>
      </c>
    </row>
    <row r="145" spans="2:65" s="1" customFormat="1" ht="25.5" customHeight="1">
      <c r="B145" s="179"/>
      <c r="C145" s="180" t="s">
        <v>284</v>
      </c>
      <c r="D145" s="180" t="s">
        <v>191</v>
      </c>
      <c r="E145" s="181" t="s">
        <v>285</v>
      </c>
      <c r="F145" s="182" t="s">
        <v>286</v>
      </c>
      <c r="G145" s="183" t="s">
        <v>194</v>
      </c>
      <c r="H145" s="184">
        <v>23.59</v>
      </c>
      <c r="I145" s="185"/>
      <c r="J145" s="186">
        <f>ROUND(I145*H145,2)</f>
        <v>0</v>
      </c>
      <c r="K145" s="182" t="s">
        <v>202</v>
      </c>
      <c r="L145" s="40"/>
      <c r="M145" s="187" t="s">
        <v>5</v>
      </c>
      <c r="N145" s="188" t="s">
        <v>46</v>
      </c>
      <c r="O145" s="41"/>
      <c r="P145" s="189">
        <f>O145*H145</f>
        <v>0</v>
      </c>
      <c r="Q145" s="189">
        <v>0.00947</v>
      </c>
      <c r="R145" s="189">
        <f>Q145*H145</f>
        <v>0.2233973</v>
      </c>
      <c r="S145" s="189">
        <v>0</v>
      </c>
      <c r="T145" s="190">
        <f>S145*H145</f>
        <v>0</v>
      </c>
      <c r="AR145" s="23" t="s">
        <v>196</v>
      </c>
      <c r="AT145" s="23" t="s">
        <v>191</v>
      </c>
      <c r="AU145" s="23" t="s">
        <v>84</v>
      </c>
      <c r="AY145" s="23" t="s">
        <v>189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3" t="s">
        <v>82</v>
      </c>
      <c r="BK145" s="191">
        <f>ROUND(I145*H145,2)</f>
        <v>0</v>
      </c>
      <c r="BL145" s="23" t="s">
        <v>196</v>
      </c>
      <c r="BM145" s="23" t="s">
        <v>2074</v>
      </c>
    </row>
    <row r="146" spans="2:51" s="12" customFormat="1" ht="13.5">
      <c r="B146" s="192"/>
      <c r="D146" s="193" t="s">
        <v>198</v>
      </c>
      <c r="E146" s="194" t="s">
        <v>5</v>
      </c>
      <c r="F146" s="195" t="s">
        <v>2075</v>
      </c>
      <c r="H146" s="196">
        <v>23.59</v>
      </c>
      <c r="I146" s="197"/>
      <c r="L146" s="192"/>
      <c r="M146" s="198"/>
      <c r="N146" s="199"/>
      <c r="O146" s="199"/>
      <c r="P146" s="199"/>
      <c r="Q146" s="199"/>
      <c r="R146" s="199"/>
      <c r="S146" s="199"/>
      <c r="T146" s="200"/>
      <c r="AT146" s="194" t="s">
        <v>198</v>
      </c>
      <c r="AU146" s="194" t="s">
        <v>84</v>
      </c>
      <c r="AV146" s="12" t="s">
        <v>84</v>
      </c>
      <c r="AW146" s="12" t="s">
        <v>38</v>
      </c>
      <c r="AX146" s="12" t="s">
        <v>82</v>
      </c>
      <c r="AY146" s="194" t="s">
        <v>189</v>
      </c>
    </row>
    <row r="147" spans="2:65" s="1" customFormat="1" ht="51" customHeight="1">
      <c r="B147" s="179"/>
      <c r="C147" s="209" t="s">
        <v>290</v>
      </c>
      <c r="D147" s="209" t="s">
        <v>291</v>
      </c>
      <c r="E147" s="210" t="s">
        <v>292</v>
      </c>
      <c r="F147" s="211" t="s">
        <v>2076</v>
      </c>
      <c r="G147" s="212" t="s">
        <v>194</v>
      </c>
      <c r="H147" s="213">
        <v>24.062</v>
      </c>
      <c r="I147" s="214"/>
      <c r="J147" s="215">
        <f>ROUND(I147*H147,2)</f>
        <v>0</v>
      </c>
      <c r="K147" s="211" t="s">
        <v>202</v>
      </c>
      <c r="L147" s="216"/>
      <c r="M147" s="217" t="s">
        <v>5</v>
      </c>
      <c r="N147" s="218" t="s">
        <v>46</v>
      </c>
      <c r="O147" s="41"/>
      <c r="P147" s="189">
        <f>O147*H147</f>
        <v>0</v>
      </c>
      <c r="Q147" s="189">
        <v>0.0135</v>
      </c>
      <c r="R147" s="189">
        <f>Q147*H147</f>
        <v>0.324837</v>
      </c>
      <c r="S147" s="189">
        <v>0</v>
      </c>
      <c r="T147" s="190">
        <f>S147*H147</f>
        <v>0</v>
      </c>
      <c r="AR147" s="23" t="s">
        <v>229</v>
      </c>
      <c r="AT147" s="23" t="s">
        <v>291</v>
      </c>
      <c r="AU147" s="23" t="s">
        <v>84</v>
      </c>
      <c r="AY147" s="23" t="s">
        <v>189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3" t="s">
        <v>82</v>
      </c>
      <c r="BK147" s="191">
        <f>ROUND(I147*H147,2)</f>
        <v>0</v>
      </c>
      <c r="BL147" s="23" t="s">
        <v>196</v>
      </c>
      <c r="BM147" s="23" t="s">
        <v>2077</v>
      </c>
    </row>
    <row r="148" spans="2:51" s="12" customFormat="1" ht="13.5">
      <c r="B148" s="192"/>
      <c r="D148" s="193" t="s">
        <v>198</v>
      </c>
      <c r="F148" s="195" t="s">
        <v>2078</v>
      </c>
      <c r="H148" s="196">
        <v>24.062</v>
      </c>
      <c r="I148" s="197"/>
      <c r="L148" s="192"/>
      <c r="M148" s="198"/>
      <c r="N148" s="199"/>
      <c r="O148" s="199"/>
      <c r="P148" s="199"/>
      <c r="Q148" s="199"/>
      <c r="R148" s="199"/>
      <c r="S148" s="199"/>
      <c r="T148" s="200"/>
      <c r="AT148" s="194" t="s">
        <v>198</v>
      </c>
      <c r="AU148" s="194" t="s">
        <v>84</v>
      </c>
      <c r="AV148" s="12" t="s">
        <v>84</v>
      </c>
      <c r="AW148" s="12" t="s">
        <v>6</v>
      </c>
      <c r="AX148" s="12" t="s">
        <v>82</v>
      </c>
      <c r="AY148" s="194" t="s">
        <v>189</v>
      </c>
    </row>
    <row r="149" spans="2:65" s="1" customFormat="1" ht="16.5" customHeight="1">
      <c r="B149" s="179"/>
      <c r="C149" s="180" t="s">
        <v>296</v>
      </c>
      <c r="D149" s="180" t="s">
        <v>191</v>
      </c>
      <c r="E149" s="181" t="s">
        <v>300</v>
      </c>
      <c r="F149" s="182" t="s">
        <v>301</v>
      </c>
      <c r="G149" s="183" t="s">
        <v>302</v>
      </c>
      <c r="H149" s="184">
        <v>1</v>
      </c>
      <c r="I149" s="185"/>
      <c r="J149" s="186">
        <f>ROUND(I149*H149,2)</f>
        <v>0</v>
      </c>
      <c r="K149" s="182" t="s">
        <v>5</v>
      </c>
      <c r="L149" s="40"/>
      <c r="M149" s="187" t="s">
        <v>5</v>
      </c>
      <c r="N149" s="188" t="s">
        <v>46</v>
      </c>
      <c r="O149" s="41"/>
      <c r="P149" s="189">
        <f>O149*H149</f>
        <v>0</v>
      </c>
      <c r="Q149" s="189">
        <v>0.01131</v>
      </c>
      <c r="R149" s="189">
        <f>Q149*H149</f>
        <v>0.01131</v>
      </c>
      <c r="S149" s="189">
        <v>0</v>
      </c>
      <c r="T149" s="190">
        <f>S149*H149</f>
        <v>0</v>
      </c>
      <c r="AR149" s="23" t="s">
        <v>196</v>
      </c>
      <c r="AT149" s="23" t="s">
        <v>191</v>
      </c>
      <c r="AU149" s="23" t="s">
        <v>84</v>
      </c>
      <c r="AY149" s="23" t="s">
        <v>189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23" t="s">
        <v>82</v>
      </c>
      <c r="BK149" s="191">
        <f>ROUND(I149*H149,2)</f>
        <v>0</v>
      </c>
      <c r="BL149" s="23" t="s">
        <v>196</v>
      </c>
      <c r="BM149" s="23" t="s">
        <v>2079</v>
      </c>
    </row>
    <row r="150" spans="2:65" s="1" customFormat="1" ht="25.5" customHeight="1">
      <c r="B150" s="179"/>
      <c r="C150" s="180" t="s">
        <v>10</v>
      </c>
      <c r="D150" s="180" t="s">
        <v>191</v>
      </c>
      <c r="E150" s="181" t="s">
        <v>1600</v>
      </c>
      <c r="F150" s="182" t="s">
        <v>1601</v>
      </c>
      <c r="G150" s="183" t="s">
        <v>194</v>
      </c>
      <c r="H150" s="184">
        <v>23.59</v>
      </c>
      <c r="I150" s="185"/>
      <c r="J150" s="186">
        <f>ROUND(I150*H150,2)</f>
        <v>0</v>
      </c>
      <c r="K150" s="182" t="s">
        <v>202</v>
      </c>
      <c r="L150" s="40"/>
      <c r="M150" s="187" t="s">
        <v>5</v>
      </c>
      <c r="N150" s="188" t="s">
        <v>46</v>
      </c>
      <c r="O150" s="41"/>
      <c r="P150" s="189">
        <f>O150*H150</f>
        <v>0</v>
      </c>
      <c r="Q150" s="189">
        <v>0.00348</v>
      </c>
      <c r="R150" s="189">
        <f>Q150*H150</f>
        <v>0.0820932</v>
      </c>
      <c r="S150" s="189">
        <v>0</v>
      </c>
      <c r="T150" s="190">
        <f>S150*H150</f>
        <v>0</v>
      </c>
      <c r="AR150" s="23" t="s">
        <v>196</v>
      </c>
      <c r="AT150" s="23" t="s">
        <v>191</v>
      </c>
      <c r="AU150" s="23" t="s">
        <v>84</v>
      </c>
      <c r="AY150" s="23" t="s">
        <v>189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23" t="s">
        <v>82</v>
      </c>
      <c r="BK150" s="191">
        <f>ROUND(I150*H150,2)</f>
        <v>0</v>
      </c>
      <c r="BL150" s="23" t="s">
        <v>196</v>
      </c>
      <c r="BM150" s="23" t="s">
        <v>2080</v>
      </c>
    </row>
    <row r="151" spans="2:65" s="1" customFormat="1" ht="16.5" customHeight="1">
      <c r="B151" s="179"/>
      <c r="C151" s="180" t="s">
        <v>304</v>
      </c>
      <c r="D151" s="180" t="s">
        <v>191</v>
      </c>
      <c r="E151" s="181" t="s">
        <v>310</v>
      </c>
      <c r="F151" s="182" t="s">
        <v>311</v>
      </c>
      <c r="G151" s="183" t="s">
        <v>312</v>
      </c>
      <c r="H151" s="184">
        <v>113.5</v>
      </c>
      <c r="I151" s="185"/>
      <c r="J151" s="186">
        <f>ROUND(I151*H151,2)</f>
        <v>0</v>
      </c>
      <c r="K151" s="182" t="s">
        <v>209</v>
      </c>
      <c r="L151" s="40"/>
      <c r="M151" s="187" t="s">
        <v>5</v>
      </c>
      <c r="N151" s="188" t="s">
        <v>46</v>
      </c>
      <c r="O151" s="41"/>
      <c r="P151" s="189">
        <f>O151*H151</f>
        <v>0</v>
      </c>
      <c r="Q151" s="189">
        <v>2E-05</v>
      </c>
      <c r="R151" s="189">
        <f>Q151*H151</f>
        <v>0.0022700000000000003</v>
      </c>
      <c r="S151" s="189">
        <v>0</v>
      </c>
      <c r="T151" s="190">
        <f>S151*H151</f>
        <v>0</v>
      </c>
      <c r="AR151" s="23" t="s">
        <v>196</v>
      </c>
      <c r="AT151" s="23" t="s">
        <v>191</v>
      </c>
      <c r="AU151" s="23" t="s">
        <v>84</v>
      </c>
      <c r="AY151" s="23" t="s">
        <v>189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82</v>
      </c>
      <c r="BK151" s="191">
        <f>ROUND(I151*H151,2)</f>
        <v>0</v>
      </c>
      <c r="BL151" s="23" t="s">
        <v>196</v>
      </c>
      <c r="BM151" s="23" t="s">
        <v>2081</v>
      </c>
    </row>
    <row r="152" spans="2:51" s="12" customFormat="1" ht="13.5">
      <c r="B152" s="192"/>
      <c r="D152" s="193" t="s">
        <v>198</v>
      </c>
      <c r="E152" s="194" t="s">
        <v>5</v>
      </c>
      <c r="F152" s="195" t="s">
        <v>948</v>
      </c>
      <c r="H152" s="196">
        <v>113.5</v>
      </c>
      <c r="I152" s="197"/>
      <c r="L152" s="192"/>
      <c r="M152" s="198"/>
      <c r="N152" s="199"/>
      <c r="O152" s="199"/>
      <c r="P152" s="199"/>
      <c r="Q152" s="199"/>
      <c r="R152" s="199"/>
      <c r="S152" s="199"/>
      <c r="T152" s="200"/>
      <c r="AT152" s="194" t="s">
        <v>198</v>
      </c>
      <c r="AU152" s="194" t="s">
        <v>84</v>
      </c>
      <c r="AV152" s="12" t="s">
        <v>84</v>
      </c>
      <c r="AW152" s="12" t="s">
        <v>38</v>
      </c>
      <c r="AX152" s="12" t="s">
        <v>82</v>
      </c>
      <c r="AY152" s="194" t="s">
        <v>189</v>
      </c>
    </row>
    <row r="153" spans="2:65" s="1" customFormat="1" ht="25.5" customHeight="1">
      <c r="B153" s="179"/>
      <c r="C153" s="209" t="s">
        <v>309</v>
      </c>
      <c r="D153" s="209" t="s">
        <v>291</v>
      </c>
      <c r="E153" s="210" t="s">
        <v>315</v>
      </c>
      <c r="F153" s="211" t="s">
        <v>1313</v>
      </c>
      <c r="G153" s="212" t="s">
        <v>312</v>
      </c>
      <c r="H153" s="213">
        <v>111.4</v>
      </c>
      <c r="I153" s="214"/>
      <c r="J153" s="215">
        <f>ROUND(I153*H153,2)</f>
        <v>0</v>
      </c>
      <c r="K153" s="211" t="s">
        <v>5</v>
      </c>
      <c r="L153" s="216"/>
      <c r="M153" s="217" t="s">
        <v>5</v>
      </c>
      <c r="N153" s="218" t="s">
        <v>46</v>
      </c>
      <c r="O153" s="41"/>
      <c r="P153" s="189">
        <f>O153*H153</f>
        <v>0</v>
      </c>
      <c r="Q153" s="189">
        <v>0.00056</v>
      </c>
      <c r="R153" s="189">
        <f>Q153*H153</f>
        <v>0.062383999999999995</v>
      </c>
      <c r="S153" s="189">
        <v>0</v>
      </c>
      <c r="T153" s="190">
        <f>S153*H153</f>
        <v>0</v>
      </c>
      <c r="AR153" s="23" t="s">
        <v>229</v>
      </c>
      <c r="AT153" s="23" t="s">
        <v>291</v>
      </c>
      <c r="AU153" s="23" t="s">
        <v>84</v>
      </c>
      <c r="AY153" s="23" t="s">
        <v>189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23" t="s">
        <v>82</v>
      </c>
      <c r="BK153" s="191">
        <f>ROUND(I153*H153,2)</f>
        <v>0</v>
      </c>
      <c r="BL153" s="23" t="s">
        <v>196</v>
      </c>
      <c r="BM153" s="23" t="s">
        <v>2082</v>
      </c>
    </row>
    <row r="154" spans="2:51" s="12" customFormat="1" ht="13.5">
      <c r="B154" s="192"/>
      <c r="D154" s="193" t="s">
        <v>198</v>
      </c>
      <c r="E154" s="194" t="s">
        <v>5</v>
      </c>
      <c r="F154" s="195" t="s">
        <v>2083</v>
      </c>
      <c r="H154" s="196">
        <v>111.4</v>
      </c>
      <c r="I154" s="197"/>
      <c r="L154" s="192"/>
      <c r="M154" s="198"/>
      <c r="N154" s="199"/>
      <c r="O154" s="199"/>
      <c r="P154" s="199"/>
      <c r="Q154" s="199"/>
      <c r="R154" s="199"/>
      <c r="S154" s="199"/>
      <c r="T154" s="200"/>
      <c r="AT154" s="194" t="s">
        <v>198</v>
      </c>
      <c r="AU154" s="194" t="s">
        <v>84</v>
      </c>
      <c r="AV154" s="12" t="s">
        <v>84</v>
      </c>
      <c r="AW154" s="12" t="s">
        <v>38</v>
      </c>
      <c r="AX154" s="12" t="s">
        <v>82</v>
      </c>
      <c r="AY154" s="194" t="s">
        <v>189</v>
      </c>
    </row>
    <row r="155" spans="2:65" s="1" customFormat="1" ht="16.5" customHeight="1">
      <c r="B155" s="179"/>
      <c r="C155" s="209" t="s">
        <v>314</v>
      </c>
      <c r="D155" s="209" t="s">
        <v>291</v>
      </c>
      <c r="E155" s="210" t="s">
        <v>320</v>
      </c>
      <c r="F155" s="211" t="s">
        <v>321</v>
      </c>
      <c r="G155" s="212" t="s">
        <v>322</v>
      </c>
      <c r="H155" s="213">
        <v>334.2</v>
      </c>
      <c r="I155" s="214"/>
      <c r="J155" s="215">
        <f>ROUND(I155*H155,2)</f>
        <v>0</v>
      </c>
      <c r="K155" s="211" t="s">
        <v>209</v>
      </c>
      <c r="L155" s="216"/>
      <c r="M155" s="217" t="s">
        <v>5</v>
      </c>
      <c r="N155" s="218" t="s">
        <v>46</v>
      </c>
      <c r="O155" s="41"/>
      <c r="P155" s="189">
        <f>O155*H155</f>
        <v>0</v>
      </c>
      <c r="Q155" s="189">
        <v>1E-05</v>
      </c>
      <c r="R155" s="189">
        <f>Q155*H155</f>
        <v>0.0033420000000000004</v>
      </c>
      <c r="S155" s="189">
        <v>0</v>
      </c>
      <c r="T155" s="190">
        <f>S155*H155</f>
        <v>0</v>
      </c>
      <c r="AR155" s="23" t="s">
        <v>229</v>
      </c>
      <c r="AT155" s="23" t="s">
        <v>291</v>
      </c>
      <c r="AU155" s="23" t="s">
        <v>84</v>
      </c>
      <c r="AY155" s="23" t="s">
        <v>189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23" t="s">
        <v>82</v>
      </c>
      <c r="BK155" s="191">
        <f>ROUND(I155*H155,2)</f>
        <v>0</v>
      </c>
      <c r="BL155" s="23" t="s">
        <v>196</v>
      </c>
      <c r="BM155" s="23" t="s">
        <v>2084</v>
      </c>
    </row>
    <row r="156" spans="2:51" s="12" customFormat="1" ht="13.5">
      <c r="B156" s="192"/>
      <c r="D156" s="193" t="s">
        <v>198</v>
      </c>
      <c r="E156" s="194" t="s">
        <v>5</v>
      </c>
      <c r="F156" s="195" t="s">
        <v>2085</v>
      </c>
      <c r="H156" s="196">
        <v>334.2</v>
      </c>
      <c r="I156" s="197"/>
      <c r="L156" s="192"/>
      <c r="M156" s="198"/>
      <c r="N156" s="199"/>
      <c r="O156" s="199"/>
      <c r="P156" s="199"/>
      <c r="Q156" s="199"/>
      <c r="R156" s="199"/>
      <c r="S156" s="199"/>
      <c r="T156" s="200"/>
      <c r="AT156" s="194" t="s">
        <v>198</v>
      </c>
      <c r="AU156" s="194" t="s">
        <v>84</v>
      </c>
      <c r="AV156" s="12" t="s">
        <v>84</v>
      </c>
      <c r="AW156" s="12" t="s">
        <v>38</v>
      </c>
      <c r="AX156" s="12" t="s">
        <v>82</v>
      </c>
      <c r="AY156" s="194" t="s">
        <v>189</v>
      </c>
    </row>
    <row r="157" spans="2:65" s="1" customFormat="1" ht="25.5" customHeight="1">
      <c r="B157" s="179"/>
      <c r="C157" s="209" t="s">
        <v>319</v>
      </c>
      <c r="D157" s="209" t="s">
        <v>291</v>
      </c>
      <c r="E157" s="210" t="s">
        <v>326</v>
      </c>
      <c r="F157" s="211" t="s">
        <v>327</v>
      </c>
      <c r="G157" s="212" t="s">
        <v>322</v>
      </c>
      <c r="H157" s="213">
        <v>112</v>
      </c>
      <c r="I157" s="214"/>
      <c r="J157" s="215">
        <f>ROUND(I157*H157,2)</f>
        <v>0</v>
      </c>
      <c r="K157" s="211" t="s">
        <v>195</v>
      </c>
      <c r="L157" s="216"/>
      <c r="M157" s="217" t="s">
        <v>5</v>
      </c>
      <c r="N157" s="218" t="s">
        <v>46</v>
      </c>
      <c r="O157" s="41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AR157" s="23" t="s">
        <v>229</v>
      </c>
      <c r="AT157" s="23" t="s">
        <v>291</v>
      </c>
      <c r="AU157" s="23" t="s">
        <v>84</v>
      </c>
      <c r="AY157" s="23" t="s">
        <v>189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23" t="s">
        <v>82</v>
      </c>
      <c r="BK157" s="191">
        <f>ROUND(I157*H157,2)</f>
        <v>0</v>
      </c>
      <c r="BL157" s="23" t="s">
        <v>196</v>
      </c>
      <c r="BM157" s="23" t="s">
        <v>2086</v>
      </c>
    </row>
    <row r="158" spans="2:51" s="12" customFormat="1" ht="13.5">
      <c r="B158" s="192"/>
      <c r="D158" s="193" t="s">
        <v>198</v>
      </c>
      <c r="E158" s="194" t="s">
        <v>5</v>
      </c>
      <c r="F158" s="195" t="s">
        <v>749</v>
      </c>
      <c r="H158" s="196">
        <v>112</v>
      </c>
      <c r="I158" s="197"/>
      <c r="L158" s="192"/>
      <c r="M158" s="198"/>
      <c r="N158" s="199"/>
      <c r="O158" s="199"/>
      <c r="P158" s="199"/>
      <c r="Q158" s="199"/>
      <c r="R158" s="199"/>
      <c r="S158" s="199"/>
      <c r="T158" s="200"/>
      <c r="AT158" s="194" t="s">
        <v>198</v>
      </c>
      <c r="AU158" s="194" t="s">
        <v>84</v>
      </c>
      <c r="AV158" s="12" t="s">
        <v>84</v>
      </c>
      <c r="AW158" s="12" t="s">
        <v>38</v>
      </c>
      <c r="AX158" s="12" t="s">
        <v>82</v>
      </c>
      <c r="AY158" s="194" t="s">
        <v>189</v>
      </c>
    </row>
    <row r="159" spans="2:65" s="1" customFormat="1" ht="25.5" customHeight="1">
      <c r="B159" s="179"/>
      <c r="C159" s="209" t="s">
        <v>325</v>
      </c>
      <c r="D159" s="209" t="s">
        <v>291</v>
      </c>
      <c r="E159" s="210" t="s">
        <v>330</v>
      </c>
      <c r="F159" s="211" t="s">
        <v>331</v>
      </c>
      <c r="G159" s="212" t="s">
        <v>322</v>
      </c>
      <c r="H159" s="213">
        <v>334.2</v>
      </c>
      <c r="I159" s="214"/>
      <c r="J159" s="215">
        <f>ROUND(I159*H159,2)</f>
        <v>0</v>
      </c>
      <c r="K159" s="211" t="s">
        <v>195</v>
      </c>
      <c r="L159" s="216"/>
      <c r="M159" s="217" t="s">
        <v>5</v>
      </c>
      <c r="N159" s="218" t="s">
        <v>46</v>
      </c>
      <c r="O159" s="41"/>
      <c r="P159" s="189">
        <f>O159*H159</f>
        <v>0</v>
      </c>
      <c r="Q159" s="189">
        <v>1E-05</v>
      </c>
      <c r="R159" s="189">
        <f>Q159*H159</f>
        <v>0.0033420000000000004</v>
      </c>
      <c r="S159" s="189">
        <v>0</v>
      </c>
      <c r="T159" s="190">
        <f>S159*H159</f>
        <v>0</v>
      </c>
      <c r="AR159" s="23" t="s">
        <v>229</v>
      </c>
      <c r="AT159" s="23" t="s">
        <v>291</v>
      </c>
      <c r="AU159" s="23" t="s">
        <v>84</v>
      </c>
      <c r="AY159" s="23" t="s">
        <v>189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23" t="s">
        <v>82</v>
      </c>
      <c r="BK159" s="191">
        <f>ROUND(I159*H159,2)</f>
        <v>0</v>
      </c>
      <c r="BL159" s="23" t="s">
        <v>196</v>
      </c>
      <c r="BM159" s="23" t="s">
        <v>2087</v>
      </c>
    </row>
    <row r="160" spans="2:51" s="12" customFormat="1" ht="13.5">
      <c r="B160" s="192"/>
      <c r="D160" s="193" t="s">
        <v>198</v>
      </c>
      <c r="E160" s="194" t="s">
        <v>5</v>
      </c>
      <c r="F160" s="195" t="s">
        <v>2085</v>
      </c>
      <c r="H160" s="196">
        <v>334.2</v>
      </c>
      <c r="I160" s="197"/>
      <c r="L160" s="192"/>
      <c r="M160" s="198"/>
      <c r="N160" s="199"/>
      <c r="O160" s="199"/>
      <c r="P160" s="199"/>
      <c r="Q160" s="199"/>
      <c r="R160" s="199"/>
      <c r="S160" s="199"/>
      <c r="T160" s="200"/>
      <c r="AT160" s="194" t="s">
        <v>198</v>
      </c>
      <c r="AU160" s="194" t="s">
        <v>84</v>
      </c>
      <c r="AV160" s="12" t="s">
        <v>84</v>
      </c>
      <c r="AW160" s="12" t="s">
        <v>38</v>
      </c>
      <c r="AX160" s="12" t="s">
        <v>82</v>
      </c>
      <c r="AY160" s="194" t="s">
        <v>189</v>
      </c>
    </row>
    <row r="161" spans="2:65" s="1" customFormat="1" ht="16.5" customHeight="1">
      <c r="B161" s="179"/>
      <c r="C161" s="180" t="s">
        <v>329</v>
      </c>
      <c r="D161" s="180" t="s">
        <v>191</v>
      </c>
      <c r="E161" s="181" t="s">
        <v>334</v>
      </c>
      <c r="F161" s="182" t="s">
        <v>335</v>
      </c>
      <c r="G161" s="183" t="s">
        <v>312</v>
      </c>
      <c r="H161" s="184">
        <v>681.07</v>
      </c>
      <c r="I161" s="185"/>
      <c r="J161" s="186">
        <f>ROUND(I161*H161,2)</f>
        <v>0</v>
      </c>
      <c r="K161" s="182" t="s">
        <v>209</v>
      </c>
      <c r="L161" s="40"/>
      <c r="M161" s="187" t="s">
        <v>5</v>
      </c>
      <c r="N161" s="188" t="s">
        <v>46</v>
      </c>
      <c r="O161" s="41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AR161" s="23" t="s">
        <v>196</v>
      </c>
      <c r="AT161" s="23" t="s">
        <v>191</v>
      </c>
      <c r="AU161" s="23" t="s">
        <v>84</v>
      </c>
      <c r="AY161" s="23" t="s">
        <v>189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23" t="s">
        <v>82</v>
      </c>
      <c r="BK161" s="191">
        <f>ROUND(I161*H161,2)</f>
        <v>0</v>
      </c>
      <c r="BL161" s="23" t="s">
        <v>196</v>
      </c>
      <c r="BM161" s="23" t="s">
        <v>2088</v>
      </c>
    </row>
    <row r="162" spans="2:51" s="12" customFormat="1" ht="13.5">
      <c r="B162" s="192"/>
      <c r="D162" s="193" t="s">
        <v>198</v>
      </c>
      <c r="E162" s="194" t="s">
        <v>5</v>
      </c>
      <c r="F162" s="195" t="s">
        <v>2089</v>
      </c>
      <c r="H162" s="196">
        <v>681.07</v>
      </c>
      <c r="I162" s="197"/>
      <c r="L162" s="192"/>
      <c r="M162" s="198"/>
      <c r="N162" s="199"/>
      <c r="O162" s="199"/>
      <c r="P162" s="199"/>
      <c r="Q162" s="199"/>
      <c r="R162" s="199"/>
      <c r="S162" s="199"/>
      <c r="T162" s="200"/>
      <c r="AT162" s="194" t="s">
        <v>198</v>
      </c>
      <c r="AU162" s="194" t="s">
        <v>84</v>
      </c>
      <c r="AV162" s="12" t="s">
        <v>84</v>
      </c>
      <c r="AW162" s="12" t="s">
        <v>38</v>
      </c>
      <c r="AX162" s="12" t="s">
        <v>75</v>
      </c>
      <c r="AY162" s="194" t="s">
        <v>189</v>
      </c>
    </row>
    <row r="163" spans="2:51" s="13" customFormat="1" ht="13.5">
      <c r="B163" s="201"/>
      <c r="D163" s="193" t="s">
        <v>198</v>
      </c>
      <c r="E163" s="202" t="s">
        <v>5</v>
      </c>
      <c r="F163" s="203" t="s">
        <v>216</v>
      </c>
      <c r="H163" s="204">
        <v>681.07</v>
      </c>
      <c r="I163" s="205"/>
      <c r="L163" s="201"/>
      <c r="M163" s="206"/>
      <c r="N163" s="207"/>
      <c r="O163" s="207"/>
      <c r="P163" s="207"/>
      <c r="Q163" s="207"/>
      <c r="R163" s="207"/>
      <c r="S163" s="207"/>
      <c r="T163" s="208"/>
      <c r="AT163" s="202" t="s">
        <v>198</v>
      </c>
      <c r="AU163" s="202" t="s">
        <v>84</v>
      </c>
      <c r="AV163" s="13" t="s">
        <v>196</v>
      </c>
      <c r="AW163" s="13" t="s">
        <v>38</v>
      </c>
      <c r="AX163" s="13" t="s">
        <v>82</v>
      </c>
      <c r="AY163" s="202" t="s">
        <v>189</v>
      </c>
    </row>
    <row r="164" spans="2:65" s="1" customFormat="1" ht="16.5" customHeight="1">
      <c r="B164" s="179"/>
      <c r="C164" s="209" t="s">
        <v>333</v>
      </c>
      <c r="D164" s="209" t="s">
        <v>291</v>
      </c>
      <c r="E164" s="210" t="s">
        <v>339</v>
      </c>
      <c r="F164" s="211" t="s">
        <v>340</v>
      </c>
      <c r="G164" s="212" t="s">
        <v>312</v>
      </c>
      <c r="H164" s="213">
        <v>141.488</v>
      </c>
      <c r="I164" s="214"/>
      <c r="J164" s="215">
        <f>ROUND(I164*H164,2)</f>
        <v>0</v>
      </c>
      <c r="K164" s="211" t="s">
        <v>209</v>
      </c>
      <c r="L164" s="216"/>
      <c r="M164" s="217" t="s">
        <v>5</v>
      </c>
      <c r="N164" s="218" t="s">
        <v>46</v>
      </c>
      <c r="O164" s="41"/>
      <c r="P164" s="189">
        <f>O164*H164</f>
        <v>0</v>
      </c>
      <c r="Q164" s="189">
        <v>0.0004</v>
      </c>
      <c r="R164" s="189">
        <f>Q164*H164</f>
        <v>0.056595200000000005</v>
      </c>
      <c r="S164" s="189">
        <v>0</v>
      </c>
      <c r="T164" s="190">
        <f>S164*H164</f>
        <v>0</v>
      </c>
      <c r="AR164" s="23" t="s">
        <v>229</v>
      </c>
      <c r="AT164" s="23" t="s">
        <v>291</v>
      </c>
      <c r="AU164" s="23" t="s">
        <v>84</v>
      </c>
      <c r="AY164" s="23" t="s">
        <v>189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23" t="s">
        <v>82</v>
      </c>
      <c r="BK164" s="191">
        <f>ROUND(I164*H164,2)</f>
        <v>0</v>
      </c>
      <c r="BL164" s="23" t="s">
        <v>196</v>
      </c>
      <c r="BM164" s="23" t="s">
        <v>2090</v>
      </c>
    </row>
    <row r="165" spans="2:51" s="12" customFormat="1" ht="13.5">
      <c r="B165" s="192"/>
      <c r="D165" s="193" t="s">
        <v>198</v>
      </c>
      <c r="E165" s="194" t="s">
        <v>5</v>
      </c>
      <c r="F165" s="195" t="s">
        <v>2091</v>
      </c>
      <c r="H165" s="196">
        <v>123.4</v>
      </c>
      <c r="I165" s="197"/>
      <c r="L165" s="192"/>
      <c r="M165" s="198"/>
      <c r="N165" s="199"/>
      <c r="O165" s="199"/>
      <c r="P165" s="199"/>
      <c r="Q165" s="199"/>
      <c r="R165" s="199"/>
      <c r="S165" s="199"/>
      <c r="T165" s="200"/>
      <c r="AT165" s="194" t="s">
        <v>198</v>
      </c>
      <c r="AU165" s="194" t="s">
        <v>84</v>
      </c>
      <c r="AV165" s="12" t="s">
        <v>84</v>
      </c>
      <c r="AW165" s="12" t="s">
        <v>38</v>
      </c>
      <c r="AX165" s="12" t="s">
        <v>75</v>
      </c>
      <c r="AY165" s="194" t="s">
        <v>189</v>
      </c>
    </row>
    <row r="166" spans="2:51" s="12" customFormat="1" ht="13.5">
      <c r="B166" s="192"/>
      <c r="D166" s="193" t="s">
        <v>198</v>
      </c>
      <c r="E166" s="194" t="s">
        <v>5</v>
      </c>
      <c r="F166" s="195" t="s">
        <v>2092</v>
      </c>
      <c r="H166" s="196">
        <v>11.35</v>
      </c>
      <c r="I166" s="197"/>
      <c r="L166" s="192"/>
      <c r="M166" s="198"/>
      <c r="N166" s="199"/>
      <c r="O166" s="199"/>
      <c r="P166" s="199"/>
      <c r="Q166" s="199"/>
      <c r="R166" s="199"/>
      <c r="S166" s="199"/>
      <c r="T166" s="200"/>
      <c r="AT166" s="194" t="s">
        <v>198</v>
      </c>
      <c r="AU166" s="194" t="s">
        <v>84</v>
      </c>
      <c r="AV166" s="12" t="s">
        <v>84</v>
      </c>
      <c r="AW166" s="12" t="s">
        <v>38</v>
      </c>
      <c r="AX166" s="12" t="s">
        <v>75</v>
      </c>
      <c r="AY166" s="194" t="s">
        <v>189</v>
      </c>
    </row>
    <row r="167" spans="2:51" s="13" customFormat="1" ht="13.5">
      <c r="B167" s="201"/>
      <c r="D167" s="193" t="s">
        <v>198</v>
      </c>
      <c r="E167" s="202" t="s">
        <v>5</v>
      </c>
      <c r="F167" s="203" t="s">
        <v>216</v>
      </c>
      <c r="H167" s="204">
        <v>134.75</v>
      </c>
      <c r="I167" s="205"/>
      <c r="L167" s="201"/>
      <c r="M167" s="206"/>
      <c r="N167" s="207"/>
      <c r="O167" s="207"/>
      <c r="P167" s="207"/>
      <c r="Q167" s="207"/>
      <c r="R167" s="207"/>
      <c r="S167" s="207"/>
      <c r="T167" s="208"/>
      <c r="AT167" s="202" t="s">
        <v>198</v>
      </c>
      <c r="AU167" s="202" t="s">
        <v>84</v>
      </c>
      <c r="AV167" s="13" t="s">
        <v>196</v>
      </c>
      <c r="AW167" s="13" t="s">
        <v>38</v>
      </c>
      <c r="AX167" s="13" t="s">
        <v>82</v>
      </c>
      <c r="AY167" s="202" t="s">
        <v>189</v>
      </c>
    </row>
    <row r="168" spans="2:51" s="12" customFormat="1" ht="13.5">
      <c r="B168" s="192"/>
      <c r="D168" s="193" t="s">
        <v>198</v>
      </c>
      <c r="F168" s="195" t="s">
        <v>2093</v>
      </c>
      <c r="H168" s="196">
        <v>141.488</v>
      </c>
      <c r="I168" s="197"/>
      <c r="L168" s="192"/>
      <c r="M168" s="198"/>
      <c r="N168" s="199"/>
      <c r="O168" s="199"/>
      <c r="P168" s="199"/>
      <c r="Q168" s="199"/>
      <c r="R168" s="199"/>
      <c r="S168" s="199"/>
      <c r="T168" s="200"/>
      <c r="AT168" s="194" t="s">
        <v>198</v>
      </c>
      <c r="AU168" s="194" t="s">
        <v>84</v>
      </c>
      <c r="AV168" s="12" t="s">
        <v>84</v>
      </c>
      <c r="AW168" s="12" t="s">
        <v>6</v>
      </c>
      <c r="AX168" s="12" t="s">
        <v>82</v>
      </c>
      <c r="AY168" s="194" t="s">
        <v>189</v>
      </c>
    </row>
    <row r="169" spans="2:65" s="1" customFormat="1" ht="16.5" customHeight="1">
      <c r="B169" s="179"/>
      <c r="C169" s="209" t="s">
        <v>338</v>
      </c>
      <c r="D169" s="209" t="s">
        <v>291</v>
      </c>
      <c r="E169" s="210" t="s">
        <v>347</v>
      </c>
      <c r="F169" s="211" t="s">
        <v>348</v>
      </c>
      <c r="G169" s="212" t="s">
        <v>312</v>
      </c>
      <c r="H169" s="213">
        <v>129.57</v>
      </c>
      <c r="I169" s="214"/>
      <c r="J169" s="215">
        <f>ROUND(I169*H169,2)</f>
        <v>0</v>
      </c>
      <c r="K169" s="211" t="s">
        <v>209</v>
      </c>
      <c r="L169" s="216"/>
      <c r="M169" s="217" t="s">
        <v>5</v>
      </c>
      <c r="N169" s="218" t="s">
        <v>46</v>
      </c>
      <c r="O169" s="41"/>
      <c r="P169" s="189">
        <f>O169*H169</f>
        <v>0</v>
      </c>
      <c r="Q169" s="189">
        <v>0.0004</v>
      </c>
      <c r="R169" s="189">
        <f>Q169*H169</f>
        <v>0.051828</v>
      </c>
      <c r="S169" s="189">
        <v>0</v>
      </c>
      <c r="T169" s="190">
        <f>S169*H169</f>
        <v>0</v>
      </c>
      <c r="AR169" s="23" t="s">
        <v>229</v>
      </c>
      <c r="AT169" s="23" t="s">
        <v>291</v>
      </c>
      <c r="AU169" s="23" t="s">
        <v>84</v>
      </c>
      <c r="AY169" s="23" t="s">
        <v>189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23" t="s">
        <v>82</v>
      </c>
      <c r="BK169" s="191">
        <f>ROUND(I169*H169,2)</f>
        <v>0</v>
      </c>
      <c r="BL169" s="23" t="s">
        <v>196</v>
      </c>
      <c r="BM169" s="23" t="s">
        <v>2094</v>
      </c>
    </row>
    <row r="170" spans="2:51" s="12" customFormat="1" ht="13.5">
      <c r="B170" s="192"/>
      <c r="D170" s="193" t="s">
        <v>198</v>
      </c>
      <c r="E170" s="194" t="s">
        <v>5</v>
      </c>
      <c r="F170" s="195" t="s">
        <v>2095</v>
      </c>
      <c r="H170" s="196">
        <v>123.4</v>
      </c>
      <c r="I170" s="197"/>
      <c r="L170" s="192"/>
      <c r="M170" s="198"/>
      <c r="N170" s="199"/>
      <c r="O170" s="199"/>
      <c r="P170" s="199"/>
      <c r="Q170" s="199"/>
      <c r="R170" s="199"/>
      <c r="S170" s="199"/>
      <c r="T170" s="200"/>
      <c r="AT170" s="194" t="s">
        <v>198</v>
      </c>
      <c r="AU170" s="194" t="s">
        <v>84</v>
      </c>
      <c r="AV170" s="12" t="s">
        <v>84</v>
      </c>
      <c r="AW170" s="12" t="s">
        <v>38</v>
      </c>
      <c r="AX170" s="12" t="s">
        <v>82</v>
      </c>
      <c r="AY170" s="194" t="s">
        <v>189</v>
      </c>
    </row>
    <row r="171" spans="2:51" s="12" customFormat="1" ht="13.5">
      <c r="B171" s="192"/>
      <c r="D171" s="193" t="s">
        <v>198</v>
      </c>
      <c r="F171" s="195" t="s">
        <v>2096</v>
      </c>
      <c r="H171" s="196">
        <v>129.57</v>
      </c>
      <c r="I171" s="197"/>
      <c r="L171" s="192"/>
      <c r="M171" s="198"/>
      <c r="N171" s="199"/>
      <c r="O171" s="199"/>
      <c r="P171" s="199"/>
      <c r="Q171" s="199"/>
      <c r="R171" s="199"/>
      <c r="S171" s="199"/>
      <c r="T171" s="200"/>
      <c r="AT171" s="194" t="s">
        <v>198</v>
      </c>
      <c r="AU171" s="194" t="s">
        <v>84</v>
      </c>
      <c r="AV171" s="12" t="s">
        <v>84</v>
      </c>
      <c r="AW171" s="12" t="s">
        <v>6</v>
      </c>
      <c r="AX171" s="12" t="s">
        <v>82</v>
      </c>
      <c r="AY171" s="194" t="s">
        <v>189</v>
      </c>
    </row>
    <row r="172" spans="2:65" s="1" customFormat="1" ht="16.5" customHeight="1">
      <c r="B172" s="179"/>
      <c r="C172" s="209" t="s">
        <v>346</v>
      </c>
      <c r="D172" s="209" t="s">
        <v>291</v>
      </c>
      <c r="E172" s="210" t="s">
        <v>353</v>
      </c>
      <c r="F172" s="211" t="s">
        <v>354</v>
      </c>
      <c r="G172" s="212" t="s">
        <v>312</v>
      </c>
      <c r="H172" s="213">
        <v>193.095</v>
      </c>
      <c r="I172" s="214"/>
      <c r="J172" s="215">
        <f>ROUND(I172*H172,2)</f>
        <v>0</v>
      </c>
      <c r="K172" s="211" t="s">
        <v>209</v>
      </c>
      <c r="L172" s="216"/>
      <c r="M172" s="217" t="s">
        <v>5</v>
      </c>
      <c r="N172" s="218" t="s">
        <v>46</v>
      </c>
      <c r="O172" s="41"/>
      <c r="P172" s="189">
        <f>O172*H172</f>
        <v>0</v>
      </c>
      <c r="Q172" s="189">
        <v>0.0003</v>
      </c>
      <c r="R172" s="189">
        <f>Q172*H172</f>
        <v>0.057928499999999994</v>
      </c>
      <c r="S172" s="189">
        <v>0</v>
      </c>
      <c r="T172" s="190">
        <f>S172*H172</f>
        <v>0</v>
      </c>
      <c r="AR172" s="23" t="s">
        <v>229</v>
      </c>
      <c r="AT172" s="23" t="s">
        <v>291</v>
      </c>
      <c r="AU172" s="23" t="s">
        <v>84</v>
      </c>
      <c r="AY172" s="23" t="s">
        <v>189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23" t="s">
        <v>82</v>
      </c>
      <c r="BK172" s="191">
        <f>ROUND(I172*H172,2)</f>
        <v>0</v>
      </c>
      <c r="BL172" s="23" t="s">
        <v>196</v>
      </c>
      <c r="BM172" s="23" t="s">
        <v>2097</v>
      </c>
    </row>
    <row r="173" spans="2:51" s="12" customFormat="1" ht="13.5">
      <c r="B173" s="192"/>
      <c r="D173" s="193" t="s">
        <v>198</v>
      </c>
      <c r="E173" s="194" t="s">
        <v>5</v>
      </c>
      <c r="F173" s="195" t="s">
        <v>2098</v>
      </c>
      <c r="H173" s="196">
        <v>183.9</v>
      </c>
      <c r="I173" s="197"/>
      <c r="L173" s="192"/>
      <c r="M173" s="198"/>
      <c r="N173" s="199"/>
      <c r="O173" s="199"/>
      <c r="P173" s="199"/>
      <c r="Q173" s="199"/>
      <c r="R173" s="199"/>
      <c r="S173" s="199"/>
      <c r="T173" s="200"/>
      <c r="AT173" s="194" t="s">
        <v>198</v>
      </c>
      <c r="AU173" s="194" t="s">
        <v>84</v>
      </c>
      <c r="AV173" s="12" t="s">
        <v>84</v>
      </c>
      <c r="AW173" s="12" t="s">
        <v>38</v>
      </c>
      <c r="AX173" s="12" t="s">
        <v>82</v>
      </c>
      <c r="AY173" s="194" t="s">
        <v>189</v>
      </c>
    </row>
    <row r="174" spans="2:51" s="12" customFormat="1" ht="13.5">
      <c r="B174" s="192"/>
      <c r="D174" s="193" t="s">
        <v>198</v>
      </c>
      <c r="F174" s="195" t="s">
        <v>2099</v>
      </c>
      <c r="H174" s="196">
        <v>193.095</v>
      </c>
      <c r="I174" s="197"/>
      <c r="L174" s="192"/>
      <c r="M174" s="198"/>
      <c r="N174" s="199"/>
      <c r="O174" s="199"/>
      <c r="P174" s="199"/>
      <c r="Q174" s="199"/>
      <c r="R174" s="199"/>
      <c r="S174" s="199"/>
      <c r="T174" s="200"/>
      <c r="AT174" s="194" t="s">
        <v>198</v>
      </c>
      <c r="AU174" s="194" t="s">
        <v>84</v>
      </c>
      <c r="AV174" s="12" t="s">
        <v>84</v>
      </c>
      <c r="AW174" s="12" t="s">
        <v>6</v>
      </c>
      <c r="AX174" s="12" t="s">
        <v>82</v>
      </c>
      <c r="AY174" s="194" t="s">
        <v>189</v>
      </c>
    </row>
    <row r="175" spans="2:65" s="1" customFormat="1" ht="16.5" customHeight="1">
      <c r="B175" s="179"/>
      <c r="C175" s="209" t="s">
        <v>352</v>
      </c>
      <c r="D175" s="209" t="s">
        <v>291</v>
      </c>
      <c r="E175" s="210" t="s">
        <v>359</v>
      </c>
      <c r="F175" s="211" t="s">
        <v>360</v>
      </c>
      <c r="G175" s="212" t="s">
        <v>312</v>
      </c>
      <c r="H175" s="213">
        <v>183.9</v>
      </c>
      <c r="I175" s="214"/>
      <c r="J175" s="215">
        <f>ROUND(I175*H175,2)</f>
        <v>0</v>
      </c>
      <c r="K175" s="211" t="s">
        <v>209</v>
      </c>
      <c r="L175" s="216"/>
      <c r="M175" s="217" t="s">
        <v>5</v>
      </c>
      <c r="N175" s="218" t="s">
        <v>46</v>
      </c>
      <c r="O175" s="41"/>
      <c r="P175" s="189">
        <f>O175*H175</f>
        <v>0</v>
      </c>
      <c r="Q175" s="189">
        <v>3E-05</v>
      </c>
      <c r="R175" s="189">
        <f>Q175*H175</f>
        <v>0.005517</v>
      </c>
      <c r="S175" s="189">
        <v>0</v>
      </c>
      <c r="T175" s="190">
        <f>S175*H175</f>
        <v>0</v>
      </c>
      <c r="AR175" s="23" t="s">
        <v>229</v>
      </c>
      <c r="AT175" s="23" t="s">
        <v>291</v>
      </c>
      <c r="AU175" s="23" t="s">
        <v>84</v>
      </c>
      <c r="AY175" s="23" t="s">
        <v>189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23" t="s">
        <v>82</v>
      </c>
      <c r="BK175" s="191">
        <f>ROUND(I175*H175,2)</f>
        <v>0</v>
      </c>
      <c r="BL175" s="23" t="s">
        <v>196</v>
      </c>
      <c r="BM175" s="23" t="s">
        <v>2100</v>
      </c>
    </row>
    <row r="176" spans="2:51" s="12" customFormat="1" ht="13.5">
      <c r="B176" s="192"/>
      <c r="D176" s="193" t="s">
        <v>198</v>
      </c>
      <c r="E176" s="194" t="s">
        <v>5</v>
      </c>
      <c r="F176" s="195" t="s">
        <v>2101</v>
      </c>
      <c r="H176" s="196">
        <v>183.9</v>
      </c>
      <c r="I176" s="197"/>
      <c r="L176" s="192"/>
      <c r="M176" s="198"/>
      <c r="N176" s="199"/>
      <c r="O176" s="199"/>
      <c r="P176" s="199"/>
      <c r="Q176" s="199"/>
      <c r="R176" s="199"/>
      <c r="S176" s="199"/>
      <c r="T176" s="200"/>
      <c r="AT176" s="194" t="s">
        <v>198</v>
      </c>
      <c r="AU176" s="194" t="s">
        <v>84</v>
      </c>
      <c r="AV176" s="12" t="s">
        <v>84</v>
      </c>
      <c r="AW176" s="12" t="s">
        <v>38</v>
      </c>
      <c r="AX176" s="12" t="s">
        <v>82</v>
      </c>
      <c r="AY176" s="194" t="s">
        <v>189</v>
      </c>
    </row>
    <row r="177" spans="2:65" s="1" customFormat="1" ht="16.5" customHeight="1">
      <c r="B177" s="179"/>
      <c r="C177" s="209" t="s">
        <v>358</v>
      </c>
      <c r="D177" s="209" t="s">
        <v>291</v>
      </c>
      <c r="E177" s="210" t="s">
        <v>364</v>
      </c>
      <c r="F177" s="211" t="s">
        <v>365</v>
      </c>
      <c r="G177" s="212" t="s">
        <v>312</v>
      </c>
      <c r="H177" s="213">
        <v>55.12</v>
      </c>
      <c r="I177" s="214"/>
      <c r="J177" s="215">
        <f>ROUND(I177*H177,2)</f>
        <v>0</v>
      </c>
      <c r="K177" s="211" t="s">
        <v>209</v>
      </c>
      <c r="L177" s="216"/>
      <c r="M177" s="217" t="s">
        <v>5</v>
      </c>
      <c r="N177" s="218" t="s">
        <v>46</v>
      </c>
      <c r="O177" s="41"/>
      <c r="P177" s="189">
        <f>O177*H177</f>
        <v>0</v>
      </c>
      <c r="Q177" s="189">
        <v>0.0005</v>
      </c>
      <c r="R177" s="189">
        <f>Q177*H177</f>
        <v>0.027559999999999998</v>
      </c>
      <c r="S177" s="189">
        <v>0</v>
      </c>
      <c r="T177" s="190">
        <f>S177*H177</f>
        <v>0</v>
      </c>
      <c r="AR177" s="23" t="s">
        <v>229</v>
      </c>
      <c r="AT177" s="23" t="s">
        <v>291</v>
      </c>
      <c r="AU177" s="23" t="s">
        <v>84</v>
      </c>
      <c r="AY177" s="23" t="s">
        <v>189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82</v>
      </c>
      <c r="BK177" s="191">
        <f>ROUND(I177*H177,2)</f>
        <v>0</v>
      </c>
      <c r="BL177" s="23" t="s">
        <v>196</v>
      </c>
      <c r="BM177" s="23" t="s">
        <v>2102</v>
      </c>
    </row>
    <row r="178" spans="2:51" s="12" customFormat="1" ht="13.5">
      <c r="B178" s="192"/>
      <c r="D178" s="193" t="s">
        <v>198</v>
      </c>
      <c r="E178" s="194" t="s">
        <v>5</v>
      </c>
      <c r="F178" s="195" t="s">
        <v>2103</v>
      </c>
      <c r="H178" s="196">
        <v>55.12</v>
      </c>
      <c r="I178" s="197"/>
      <c r="L178" s="192"/>
      <c r="M178" s="198"/>
      <c r="N178" s="199"/>
      <c r="O178" s="199"/>
      <c r="P178" s="199"/>
      <c r="Q178" s="199"/>
      <c r="R178" s="199"/>
      <c r="S178" s="199"/>
      <c r="T178" s="200"/>
      <c r="AT178" s="194" t="s">
        <v>198</v>
      </c>
      <c r="AU178" s="194" t="s">
        <v>84</v>
      </c>
      <c r="AV178" s="12" t="s">
        <v>84</v>
      </c>
      <c r="AW178" s="12" t="s">
        <v>38</v>
      </c>
      <c r="AX178" s="12" t="s">
        <v>82</v>
      </c>
      <c r="AY178" s="194" t="s">
        <v>189</v>
      </c>
    </row>
    <row r="179" spans="2:65" s="1" customFormat="1" ht="25.5" customHeight="1">
      <c r="B179" s="179"/>
      <c r="C179" s="180" t="s">
        <v>363</v>
      </c>
      <c r="D179" s="180" t="s">
        <v>191</v>
      </c>
      <c r="E179" s="181" t="s">
        <v>2104</v>
      </c>
      <c r="F179" s="182" t="s">
        <v>2105</v>
      </c>
      <c r="G179" s="183" t="s">
        <v>194</v>
      </c>
      <c r="H179" s="184">
        <v>81.18</v>
      </c>
      <c r="I179" s="185"/>
      <c r="J179" s="186">
        <f>ROUND(I179*H179,2)</f>
        <v>0</v>
      </c>
      <c r="K179" s="182" t="s">
        <v>202</v>
      </c>
      <c r="L179" s="40"/>
      <c r="M179" s="187" t="s">
        <v>5</v>
      </c>
      <c r="N179" s="188" t="s">
        <v>46</v>
      </c>
      <c r="O179" s="41"/>
      <c r="P179" s="189">
        <f>O179*H179</f>
        <v>0</v>
      </c>
      <c r="Q179" s="189">
        <v>0.00832</v>
      </c>
      <c r="R179" s="189">
        <f>Q179*H179</f>
        <v>0.6754176</v>
      </c>
      <c r="S179" s="189">
        <v>0</v>
      </c>
      <c r="T179" s="190">
        <f>S179*H179</f>
        <v>0</v>
      </c>
      <c r="AR179" s="23" t="s">
        <v>196</v>
      </c>
      <c r="AT179" s="23" t="s">
        <v>191</v>
      </c>
      <c r="AU179" s="23" t="s">
        <v>84</v>
      </c>
      <c r="AY179" s="23" t="s">
        <v>189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23" t="s">
        <v>82</v>
      </c>
      <c r="BK179" s="191">
        <f>ROUND(I179*H179,2)</f>
        <v>0</v>
      </c>
      <c r="BL179" s="23" t="s">
        <v>196</v>
      </c>
      <c r="BM179" s="23" t="s">
        <v>2106</v>
      </c>
    </row>
    <row r="180" spans="2:51" s="12" customFormat="1" ht="13.5">
      <c r="B180" s="192"/>
      <c r="D180" s="193" t="s">
        <v>198</v>
      </c>
      <c r="E180" s="194" t="s">
        <v>5</v>
      </c>
      <c r="F180" s="195" t="s">
        <v>2107</v>
      </c>
      <c r="H180" s="196">
        <v>77.66</v>
      </c>
      <c r="I180" s="197"/>
      <c r="L180" s="192"/>
      <c r="M180" s="198"/>
      <c r="N180" s="199"/>
      <c r="O180" s="199"/>
      <c r="P180" s="199"/>
      <c r="Q180" s="199"/>
      <c r="R180" s="199"/>
      <c r="S180" s="199"/>
      <c r="T180" s="200"/>
      <c r="AT180" s="194" t="s">
        <v>198</v>
      </c>
      <c r="AU180" s="194" t="s">
        <v>84</v>
      </c>
      <c r="AV180" s="12" t="s">
        <v>84</v>
      </c>
      <c r="AW180" s="12" t="s">
        <v>38</v>
      </c>
      <c r="AX180" s="12" t="s">
        <v>75</v>
      </c>
      <c r="AY180" s="194" t="s">
        <v>189</v>
      </c>
    </row>
    <row r="181" spans="2:51" s="12" customFormat="1" ht="13.5">
      <c r="B181" s="192"/>
      <c r="D181" s="193" t="s">
        <v>198</v>
      </c>
      <c r="E181" s="194" t="s">
        <v>5</v>
      </c>
      <c r="F181" s="195" t="s">
        <v>2108</v>
      </c>
      <c r="H181" s="196">
        <v>3.52</v>
      </c>
      <c r="I181" s="197"/>
      <c r="L181" s="192"/>
      <c r="M181" s="198"/>
      <c r="N181" s="199"/>
      <c r="O181" s="199"/>
      <c r="P181" s="199"/>
      <c r="Q181" s="199"/>
      <c r="R181" s="199"/>
      <c r="S181" s="199"/>
      <c r="T181" s="200"/>
      <c r="AT181" s="194" t="s">
        <v>198</v>
      </c>
      <c r="AU181" s="194" t="s">
        <v>84</v>
      </c>
      <c r="AV181" s="12" t="s">
        <v>84</v>
      </c>
      <c r="AW181" s="12" t="s">
        <v>38</v>
      </c>
      <c r="AX181" s="12" t="s">
        <v>75</v>
      </c>
      <c r="AY181" s="194" t="s">
        <v>189</v>
      </c>
    </row>
    <row r="182" spans="2:51" s="13" customFormat="1" ht="13.5">
      <c r="B182" s="201"/>
      <c r="D182" s="193" t="s">
        <v>198</v>
      </c>
      <c r="E182" s="202" t="s">
        <v>5</v>
      </c>
      <c r="F182" s="203" t="s">
        <v>216</v>
      </c>
      <c r="H182" s="204">
        <v>81.18</v>
      </c>
      <c r="I182" s="205"/>
      <c r="L182" s="201"/>
      <c r="M182" s="206"/>
      <c r="N182" s="207"/>
      <c r="O182" s="207"/>
      <c r="P182" s="207"/>
      <c r="Q182" s="207"/>
      <c r="R182" s="207"/>
      <c r="S182" s="207"/>
      <c r="T182" s="208"/>
      <c r="AT182" s="202" t="s">
        <v>198</v>
      </c>
      <c r="AU182" s="202" t="s">
        <v>84</v>
      </c>
      <c r="AV182" s="13" t="s">
        <v>196</v>
      </c>
      <c r="AW182" s="13" t="s">
        <v>38</v>
      </c>
      <c r="AX182" s="13" t="s">
        <v>82</v>
      </c>
      <c r="AY182" s="202" t="s">
        <v>189</v>
      </c>
    </row>
    <row r="183" spans="2:65" s="1" customFormat="1" ht="16.5" customHeight="1">
      <c r="B183" s="179"/>
      <c r="C183" s="209" t="s">
        <v>368</v>
      </c>
      <c r="D183" s="209" t="s">
        <v>291</v>
      </c>
      <c r="E183" s="210" t="s">
        <v>2109</v>
      </c>
      <c r="F183" s="211" t="s">
        <v>2110</v>
      </c>
      <c r="G183" s="212" t="s">
        <v>194</v>
      </c>
      <c r="H183" s="213">
        <v>82.804</v>
      </c>
      <c r="I183" s="214"/>
      <c r="J183" s="215">
        <f>ROUND(I183*H183,2)</f>
        <v>0</v>
      </c>
      <c r="K183" s="211" t="s">
        <v>287</v>
      </c>
      <c r="L183" s="216"/>
      <c r="M183" s="217" t="s">
        <v>5</v>
      </c>
      <c r="N183" s="218" t="s">
        <v>46</v>
      </c>
      <c r="O183" s="41"/>
      <c r="P183" s="189">
        <f>O183*H183</f>
        <v>0</v>
      </c>
      <c r="Q183" s="189">
        <v>0.0023</v>
      </c>
      <c r="R183" s="189">
        <f>Q183*H183</f>
        <v>0.1904492</v>
      </c>
      <c r="S183" s="189">
        <v>0</v>
      </c>
      <c r="T183" s="190">
        <f>S183*H183</f>
        <v>0</v>
      </c>
      <c r="AR183" s="23" t="s">
        <v>229</v>
      </c>
      <c r="AT183" s="23" t="s">
        <v>291</v>
      </c>
      <c r="AU183" s="23" t="s">
        <v>84</v>
      </c>
      <c r="AY183" s="23" t="s">
        <v>189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23" t="s">
        <v>82</v>
      </c>
      <c r="BK183" s="191">
        <f>ROUND(I183*H183,2)</f>
        <v>0</v>
      </c>
      <c r="BL183" s="23" t="s">
        <v>196</v>
      </c>
      <c r="BM183" s="23" t="s">
        <v>2111</v>
      </c>
    </row>
    <row r="184" spans="2:51" s="12" customFormat="1" ht="13.5">
      <c r="B184" s="192"/>
      <c r="D184" s="193" t="s">
        <v>198</v>
      </c>
      <c r="F184" s="195" t="s">
        <v>2112</v>
      </c>
      <c r="H184" s="196">
        <v>82.804</v>
      </c>
      <c r="I184" s="197"/>
      <c r="L184" s="192"/>
      <c r="M184" s="198"/>
      <c r="N184" s="199"/>
      <c r="O184" s="199"/>
      <c r="P184" s="199"/>
      <c r="Q184" s="199"/>
      <c r="R184" s="199"/>
      <c r="S184" s="199"/>
      <c r="T184" s="200"/>
      <c r="AT184" s="194" t="s">
        <v>198</v>
      </c>
      <c r="AU184" s="194" t="s">
        <v>84</v>
      </c>
      <c r="AV184" s="12" t="s">
        <v>84</v>
      </c>
      <c r="AW184" s="12" t="s">
        <v>6</v>
      </c>
      <c r="AX184" s="12" t="s">
        <v>82</v>
      </c>
      <c r="AY184" s="194" t="s">
        <v>189</v>
      </c>
    </row>
    <row r="185" spans="2:65" s="1" customFormat="1" ht="25.5" customHeight="1">
      <c r="B185" s="179"/>
      <c r="C185" s="180" t="s">
        <v>373</v>
      </c>
      <c r="D185" s="180" t="s">
        <v>191</v>
      </c>
      <c r="E185" s="181" t="s">
        <v>386</v>
      </c>
      <c r="F185" s="182" t="s">
        <v>387</v>
      </c>
      <c r="G185" s="183" t="s">
        <v>194</v>
      </c>
      <c r="H185" s="184">
        <v>1060.91</v>
      </c>
      <c r="I185" s="185"/>
      <c r="J185" s="186">
        <f>ROUND(I185*H185,2)</f>
        <v>0</v>
      </c>
      <c r="K185" s="182" t="s">
        <v>287</v>
      </c>
      <c r="L185" s="40"/>
      <c r="M185" s="187" t="s">
        <v>5</v>
      </c>
      <c r="N185" s="188" t="s">
        <v>46</v>
      </c>
      <c r="O185" s="41"/>
      <c r="P185" s="189">
        <f>O185*H185</f>
        <v>0</v>
      </c>
      <c r="Q185" s="189">
        <v>0.0085</v>
      </c>
      <c r="R185" s="189">
        <f>Q185*H185</f>
        <v>9.017735000000002</v>
      </c>
      <c r="S185" s="189">
        <v>0</v>
      </c>
      <c r="T185" s="190">
        <f>S185*H185</f>
        <v>0</v>
      </c>
      <c r="AR185" s="23" t="s">
        <v>196</v>
      </c>
      <c r="AT185" s="23" t="s">
        <v>191</v>
      </c>
      <c r="AU185" s="23" t="s">
        <v>84</v>
      </c>
      <c r="AY185" s="23" t="s">
        <v>189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3" t="s">
        <v>82</v>
      </c>
      <c r="BK185" s="191">
        <f>ROUND(I185*H185,2)</f>
        <v>0</v>
      </c>
      <c r="BL185" s="23" t="s">
        <v>196</v>
      </c>
      <c r="BM185" s="23" t="s">
        <v>2113</v>
      </c>
    </row>
    <row r="186" spans="2:51" s="12" customFormat="1" ht="13.5">
      <c r="B186" s="192"/>
      <c r="D186" s="193" t="s">
        <v>198</v>
      </c>
      <c r="E186" s="194" t="s">
        <v>5</v>
      </c>
      <c r="F186" s="195" t="s">
        <v>2114</v>
      </c>
      <c r="H186" s="196">
        <v>968.14</v>
      </c>
      <c r="I186" s="197"/>
      <c r="L186" s="192"/>
      <c r="M186" s="198"/>
      <c r="N186" s="199"/>
      <c r="O186" s="199"/>
      <c r="P186" s="199"/>
      <c r="Q186" s="199"/>
      <c r="R186" s="199"/>
      <c r="S186" s="199"/>
      <c r="T186" s="200"/>
      <c r="AT186" s="194" t="s">
        <v>198</v>
      </c>
      <c r="AU186" s="194" t="s">
        <v>84</v>
      </c>
      <c r="AV186" s="12" t="s">
        <v>84</v>
      </c>
      <c r="AW186" s="12" t="s">
        <v>38</v>
      </c>
      <c r="AX186" s="12" t="s">
        <v>75</v>
      </c>
      <c r="AY186" s="194" t="s">
        <v>189</v>
      </c>
    </row>
    <row r="187" spans="2:51" s="12" customFormat="1" ht="13.5">
      <c r="B187" s="192"/>
      <c r="D187" s="193" t="s">
        <v>198</v>
      </c>
      <c r="E187" s="194" t="s">
        <v>5</v>
      </c>
      <c r="F187" s="195" t="s">
        <v>2115</v>
      </c>
      <c r="H187" s="196">
        <v>35.97</v>
      </c>
      <c r="I187" s="197"/>
      <c r="L187" s="192"/>
      <c r="M187" s="198"/>
      <c r="N187" s="199"/>
      <c r="O187" s="199"/>
      <c r="P187" s="199"/>
      <c r="Q187" s="199"/>
      <c r="R187" s="199"/>
      <c r="S187" s="199"/>
      <c r="T187" s="200"/>
      <c r="AT187" s="194" t="s">
        <v>198</v>
      </c>
      <c r="AU187" s="194" t="s">
        <v>84</v>
      </c>
      <c r="AV187" s="12" t="s">
        <v>84</v>
      </c>
      <c r="AW187" s="12" t="s">
        <v>38</v>
      </c>
      <c r="AX187" s="12" t="s">
        <v>75</v>
      </c>
      <c r="AY187" s="194" t="s">
        <v>189</v>
      </c>
    </row>
    <row r="188" spans="2:51" s="12" customFormat="1" ht="13.5">
      <c r="B188" s="192"/>
      <c r="D188" s="193" t="s">
        <v>198</v>
      </c>
      <c r="E188" s="194" t="s">
        <v>5</v>
      </c>
      <c r="F188" s="195" t="s">
        <v>2116</v>
      </c>
      <c r="H188" s="196">
        <v>56.8</v>
      </c>
      <c r="I188" s="197"/>
      <c r="L188" s="192"/>
      <c r="M188" s="198"/>
      <c r="N188" s="199"/>
      <c r="O188" s="199"/>
      <c r="P188" s="199"/>
      <c r="Q188" s="199"/>
      <c r="R188" s="199"/>
      <c r="S188" s="199"/>
      <c r="T188" s="200"/>
      <c r="AT188" s="194" t="s">
        <v>198</v>
      </c>
      <c r="AU188" s="194" t="s">
        <v>84</v>
      </c>
      <c r="AV188" s="12" t="s">
        <v>84</v>
      </c>
      <c r="AW188" s="12" t="s">
        <v>38</v>
      </c>
      <c r="AX188" s="12" t="s">
        <v>75</v>
      </c>
      <c r="AY188" s="194" t="s">
        <v>189</v>
      </c>
    </row>
    <row r="189" spans="2:51" s="13" customFormat="1" ht="13.5">
      <c r="B189" s="201"/>
      <c r="D189" s="193" t="s">
        <v>198</v>
      </c>
      <c r="E189" s="202" t="s">
        <v>5</v>
      </c>
      <c r="F189" s="203" t="s">
        <v>216</v>
      </c>
      <c r="H189" s="204">
        <v>1060.91</v>
      </c>
      <c r="I189" s="205"/>
      <c r="L189" s="201"/>
      <c r="M189" s="206"/>
      <c r="N189" s="207"/>
      <c r="O189" s="207"/>
      <c r="P189" s="207"/>
      <c r="Q189" s="207"/>
      <c r="R189" s="207"/>
      <c r="S189" s="207"/>
      <c r="T189" s="208"/>
      <c r="AT189" s="202" t="s">
        <v>198</v>
      </c>
      <c r="AU189" s="202" t="s">
        <v>84</v>
      </c>
      <c r="AV189" s="13" t="s">
        <v>196</v>
      </c>
      <c r="AW189" s="13" t="s">
        <v>38</v>
      </c>
      <c r="AX189" s="13" t="s">
        <v>82</v>
      </c>
      <c r="AY189" s="202" t="s">
        <v>189</v>
      </c>
    </row>
    <row r="190" spans="2:65" s="1" customFormat="1" ht="16.5" customHeight="1">
      <c r="B190" s="179"/>
      <c r="C190" s="209" t="s">
        <v>379</v>
      </c>
      <c r="D190" s="209" t="s">
        <v>291</v>
      </c>
      <c r="E190" s="210" t="s">
        <v>391</v>
      </c>
      <c r="F190" s="211" t="s">
        <v>392</v>
      </c>
      <c r="G190" s="212" t="s">
        <v>194</v>
      </c>
      <c r="H190" s="213">
        <v>986.483</v>
      </c>
      <c r="I190" s="214"/>
      <c r="J190" s="215">
        <f>ROUND(I190*H190,2)</f>
        <v>0</v>
      </c>
      <c r="K190" s="211" t="s">
        <v>287</v>
      </c>
      <c r="L190" s="216"/>
      <c r="M190" s="217" t="s">
        <v>5</v>
      </c>
      <c r="N190" s="218" t="s">
        <v>46</v>
      </c>
      <c r="O190" s="41"/>
      <c r="P190" s="189">
        <f>O190*H190</f>
        <v>0</v>
      </c>
      <c r="Q190" s="189">
        <v>0.00414</v>
      </c>
      <c r="R190" s="189">
        <f>Q190*H190</f>
        <v>4.0840396199999995</v>
      </c>
      <c r="S190" s="189">
        <v>0</v>
      </c>
      <c r="T190" s="190">
        <f>S190*H190</f>
        <v>0</v>
      </c>
      <c r="AR190" s="23" t="s">
        <v>229</v>
      </c>
      <c r="AT190" s="23" t="s">
        <v>291</v>
      </c>
      <c r="AU190" s="23" t="s">
        <v>84</v>
      </c>
      <c r="AY190" s="23" t="s">
        <v>189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23" t="s">
        <v>82</v>
      </c>
      <c r="BK190" s="191">
        <f>ROUND(I190*H190,2)</f>
        <v>0</v>
      </c>
      <c r="BL190" s="23" t="s">
        <v>196</v>
      </c>
      <c r="BM190" s="23" t="s">
        <v>2117</v>
      </c>
    </row>
    <row r="191" spans="2:51" s="12" customFormat="1" ht="13.5">
      <c r="B191" s="192"/>
      <c r="D191" s="193" t="s">
        <v>198</v>
      </c>
      <c r="F191" s="195" t="s">
        <v>2118</v>
      </c>
      <c r="H191" s="196">
        <v>986.483</v>
      </c>
      <c r="I191" s="197"/>
      <c r="L191" s="192"/>
      <c r="M191" s="198"/>
      <c r="N191" s="199"/>
      <c r="O191" s="199"/>
      <c r="P191" s="199"/>
      <c r="Q191" s="199"/>
      <c r="R191" s="199"/>
      <c r="S191" s="199"/>
      <c r="T191" s="200"/>
      <c r="AT191" s="194" t="s">
        <v>198</v>
      </c>
      <c r="AU191" s="194" t="s">
        <v>84</v>
      </c>
      <c r="AV191" s="12" t="s">
        <v>84</v>
      </c>
      <c r="AW191" s="12" t="s">
        <v>6</v>
      </c>
      <c r="AX191" s="12" t="s">
        <v>82</v>
      </c>
      <c r="AY191" s="194" t="s">
        <v>189</v>
      </c>
    </row>
    <row r="192" spans="2:65" s="1" customFormat="1" ht="25.5" customHeight="1">
      <c r="B192" s="179"/>
      <c r="C192" s="209" t="s">
        <v>385</v>
      </c>
      <c r="D192" s="209" t="s">
        <v>291</v>
      </c>
      <c r="E192" s="210" t="s">
        <v>380</v>
      </c>
      <c r="F192" s="211" t="s">
        <v>2119</v>
      </c>
      <c r="G192" s="212" t="s">
        <v>208</v>
      </c>
      <c r="H192" s="213">
        <v>16.699</v>
      </c>
      <c r="I192" s="214"/>
      <c r="J192" s="215">
        <f>ROUND(I192*H192,2)</f>
        <v>0</v>
      </c>
      <c r="K192" s="211" t="s">
        <v>202</v>
      </c>
      <c r="L192" s="216"/>
      <c r="M192" s="217" t="s">
        <v>5</v>
      </c>
      <c r="N192" s="218" t="s">
        <v>46</v>
      </c>
      <c r="O192" s="41"/>
      <c r="P192" s="189">
        <f>O192*H192</f>
        <v>0</v>
      </c>
      <c r="Q192" s="189">
        <v>0.032</v>
      </c>
      <c r="R192" s="189">
        <f>Q192*H192</f>
        <v>0.5343680000000001</v>
      </c>
      <c r="S192" s="189">
        <v>0</v>
      </c>
      <c r="T192" s="190">
        <f>S192*H192</f>
        <v>0</v>
      </c>
      <c r="AR192" s="23" t="s">
        <v>229</v>
      </c>
      <c r="AT192" s="23" t="s">
        <v>291</v>
      </c>
      <c r="AU192" s="23" t="s">
        <v>84</v>
      </c>
      <c r="AY192" s="23" t="s">
        <v>189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23" t="s">
        <v>82</v>
      </c>
      <c r="BK192" s="191">
        <f>ROUND(I192*H192,2)</f>
        <v>0</v>
      </c>
      <c r="BL192" s="23" t="s">
        <v>196</v>
      </c>
      <c r="BM192" s="23" t="s">
        <v>2120</v>
      </c>
    </row>
    <row r="193" spans="2:51" s="12" customFormat="1" ht="13.5">
      <c r="B193" s="192"/>
      <c r="D193" s="193" t="s">
        <v>198</v>
      </c>
      <c r="E193" s="194" t="s">
        <v>5</v>
      </c>
      <c r="F193" s="195" t="s">
        <v>2121</v>
      </c>
      <c r="H193" s="196">
        <v>16.699</v>
      </c>
      <c r="I193" s="197"/>
      <c r="L193" s="192"/>
      <c r="M193" s="198"/>
      <c r="N193" s="199"/>
      <c r="O193" s="199"/>
      <c r="P193" s="199"/>
      <c r="Q193" s="199"/>
      <c r="R193" s="199"/>
      <c r="S193" s="199"/>
      <c r="T193" s="200"/>
      <c r="AT193" s="194" t="s">
        <v>198</v>
      </c>
      <c r="AU193" s="194" t="s">
        <v>84</v>
      </c>
      <c r="AV193" s="12" t="s">
        <v>84</v>
      </c>
      <c r="AW193" s="12" t="s">
        <v>38</v>
      </c>
      <c r="AX193" s="12" t="s">
        <v>82</v>
      </c>
      <c r="AY193" s="194" t="s">
        <v>189</v>
      </c>
    </row>
    <row r="194" spans="2:65" s="1" customFormat="1" ht="25.5" customHeight="1">
      <c r="B194" s="179"/>
      <c r="C194" s="180" t="s">
        <v>390</v>
      </c>
      <c r="D194" s="180" t="s">
        <v>191</v>
      </c>
      <c r="E194" s="181" t="s">
        <v>2122</v>
      </c>
      <c r="F194" s="182" t="s">
        <v>2123</v>
      </c>
      <c r="G194" s="183" t="s">
        <v>194</v>
      </c>
      <c r="H194" s="184">
        <v>23.595</v>
      </c>
      <c r="I194" s="185"/>
      <c r="J194" s="186">
        <f>ROUND(I194*H194,2)</f>
        <v>0</v>
      </c>
      <c r="K194" s="182" t="s">
        <v>202</v>
      </c>
      <c r="L194" s="40"/>
      <c r="M194" s="187" t="s">
        <v>5</v>
      </c>
      <c r="N194" s="188" t="s">
        <v>46</v>
      </c>
      <c r="O194" s="41"/>
      <c r="P194" s="189">
        <f>O194*H194</f>
        <v>0</v>
      </c>
      <c r="Q194" s="189">
        <v>0.00938</v>
      </c>
      <c r="R194" s="189">
        <f>Q194*H194</f>
        <v>0.22132109999999997</v>
      </c>
      <c r="S194" s="189">
        <v>0</v>
      </c>
      <c r="T194" s="190">
        <f>S194*H194</f>
        <v>0</v>
      </c>
      <c r="AR194" s="23" t="s">
        <v>196</v>
      </c>
      <c r="AT194" s="23" t="s">
        <v>191</v>
      </c>
      <c r="AU194" s="23" t="s">
        <v>84</v>
      </c>
      <c r="AY194" s="23" t="s">
        <v>189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82</v>
      </c>
      <c r="BK194" s="191">
        <f>ROUND(I194*H194,2)</f>
        <v>0</v>
      </c>
      <c r="BL194" s="23" t="s">
        <v>196</v>
      </c>
      <c r="BM194" s="23" t="s">
        <v>2124</v>
      </c>
    </row>
    <row r="195" spans="2:51" s="12" customFormat="1" ht="13.5">
      <c r="B195" s="192"/>
      <c r="D195" s="193" t="s">
        <v>198</v>
      </c>
      <c r="E195" s="194" t="s">
        <v>5</v>
      </c>
      <c r="F195" s="195" t="s">
        <v>2125</v>
      </c>
      <c r="H195" s="196">
        <v>23.595</v>
      </c>
      <c r="I195" s="197"/>
      <c r="L195" s="192"/>
      <c r="M195" s="198"/>
      <c r="N195" s="199"/>
      <c r="O195" s="199"/>
      <c r="P195" s="199"/>
      <c r="Q195" s="199"/>
      <c r="R195" s="199"/>
      <c r="S195" s="199"/>
      <c r="T195" s="200"/>
      <c r="AT195" s="194" t="s">
        <v>198</v>
      </c>
      <c r="AU195" s="194" t="s">
        <v>84</v>
      </c>
      <c r="AV195" s="12" t="s">
        <v>84</v>
      </c>
      <c r="AW195" s="12" t="s">
        <v>38</v>
      </c>
      <c r="AX195" s="12" t="s">
        <v>82</v>
      </c>
      <c r="AY195" s="194" t="s">
        <v>189</v>
      </c>
    </row>
    <row r="196" spans="2:65" s="1" customFormat="1" ht="51" customHeight="1">
      <c r="B196" s="179"/>
      <c r="C196" s="209" t="s">
        <v>396</v>
      </c>
      <c r="D196" s="209" t="s">
        <v>291</v>
      </c>
      <c r="E196" s="210" t="s">
        <v>292</v>
      </c>
      <c r="F196" s="211" t="s">
        <v>2076</v>
      </c>
      <c r="G196" s="212" t="s">
        <v>194</v>
      </c>
      <c r="H196" s="213">
        <v>24.067</v>
      </c>
      <c r="I196" s="214"/>
      <c r="J196" s="215">
        <f>ROUND(I196*H196,2)</f>
        <v>0</v>
      </c>
      <c r="K196" s="211" t="s">
        <v>202</v>
      </c>
      <c r="L196" s="216"/>
      <c r="M196" s="217" t="s">
        <v>5</v>
      </c>
      <c r="N196" s="218" t="s">
        <v>46</v>
      </c>
      <c r="O196" s="41"/>
      <c r="P196" s="189">
        <f>O196*H196</f>
        <v>0</v>
      </c>
      <c r="Q196" s="189">
        <v>0.0135</v>
      </c>
      <c r="R196" s="189">
        <f>Q196*H196</f>
        <v>0.3249045</v>
      </c>
      <c r="S196" s="189">
        <v>0</v>
      </c>
      <c r="T196" s="190">
        <f>S196*H196</f>
        <v>0</v>
      </c>
      <c r="AR196" s="23" t="s">
        <v>229</v>
      </c>
      <c r="AT196" s="23" t="s">
        <v>291</v>
      </c>
      <c r="AU196" s="23" t="s">
        <v>84</v>
      </c>
      <c r="AY196" s="23" t="s">
        <v>189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23" t="s">
        <v>82</v>
      </c>
      <c r="BK196" s="191">
        <f>ROUND(I196*H196,2)</f>
        <v>0</v>
      </c>
      <c r="BL196" s="23" t="s">
        <v>196</v>
      </c>
      <c r="BM196" s="23" t="s">
        <v>2126</v>
      </c>
    </row>
    <row r="197" spans="2:51" s="12" customFormat="1" ht="13.5">
      <c r="B197" s="192"/>
      <c r="D197" s="193" t="s">
        <v>198</v>
      </c>
      <c r="F197" s="195" t="s">
        <v>2127</v>
      </c>
      <c r="H197" s="196">
        <v>24.067</v>
      </c>
      <c r="I197" s="197"/>
      <c r="L197" s="192"/>
      <c r="M197" s="198"/>
      <c r="N197" s="199"/>
      <c r="O197" s="199"/>
      <c r="P197" s="199"/>
      <c r="Q197" s="199"/>
      <c r="R197" s="199"/>
      <c r="S197" s="199"/>
      <c r="T197" s="200"/>
      <c r="AT197" s="194" t="s">
        <v>198</v>
      </c>
      <c r="AU197" s="194" t="s">
        <v>84</v>
      </c>
      <c r="AV197" s="12" t="s">
        <v>84</v>
      </c>
      <c r="AW197" s="12" t="s">
        <v>6</v>
      </c>
      <c r="AX197" s="12" t="s">
        <v>82</v>
      </c>
      <c r="AY197" s="194" t="s">
        <v>189</v>
      </c>
    </row>
    <row r="198" spans="2:65" s="1" customFormat="1" ht="25.5" customHeight="1">
      <c r="B198" s="179"/>
      <c r="C198" s="180" t="s">
        <v>400</v>
      </c>
      <c r="D198" s="180" t="s">
        <v>191</v>
      </c>
      <c r="E198" s="181" t="s">
        <v>411</v>
      </c>
      <c r="F198" s="182" t="s">
        <v>412</v>
      </c>
      <c r="G198" s="183" t="s">
        <v>194</v>
      </c>
      <c r="H198" s="184">
        <v>10.54</v>
      </c>
      <c r="I198" s="185"/>
      <c r="J198" s="186">
        <f>ROUND(I198*H198,2)</f>
        <v>0</v>
      </c>
      <c r="K198" s="182" t="s">
        <v>287</v>
      </c>
      <c r="L198" s="40"/>
      <c r="M198" s="187" t="s">
        <v>5</v>
      </c>
      <c r="N198" s="188" t="s">
        <v>46</v>
      </c>
      <c r="O198" s="41"/>
      <c r="P198" s="189">
        <f>O198*H198</f>
        <v>0</v>
      </c>
      <c r="Q198" s="189">
        <v>0.01156</v>
      </c>
      <c r="R198" s="189">
        <f>Q198*H198</f>
        <v>0.1218424</v>
      </c>
      <c r="S198" s="189">
        <v>0</v>
      </c>
      <c r="T198" s="190">
        <f>S198*H198</f>
        <v>0</v>
      </c>
      <c r="AR198" s="23" t="s">
        <v>196</v>
      </c>
      <c r="AT198" s="23" t="s">
        <v>191</v>
      </c>
      <c r="AU198" s="23" t="s">
        <v>84</v>
      </c>
      <c r="AY198" s="23" t="s">
        <v>189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3" t="s">
        <v>82</v>
      </c>
      <c r="BK198" s="191">
        <f>ROUND(I198*H198,2)</f>
        <v>0</v>
      </c>
      <c r="BL198" s="23" t="s">
        <v>196</v>
      </c>
      <c r="BM198" s="23" t="s">
        <v>2128</v>
      </c>
    </row>
    <row r="199" spans="2:51" s="12" customFormat="1" ht="13.5">
      <c r="B199" s="192"/>
      <c r="D199" s="193" t="s">
        <v>198</v>
      </c>
      <c r="E199" s="194" t="s">
        <v>5</v>
      </c>
      <c r="F199" s="195" t="s">
        <v>2129</v>
      </c>
      <c r="H199" s="196">
        <v>10.54</v>
      </c>
      <c r="I199" s="197"/>
      <c r="L199" s="192"/>
      <c r="M199" s="198"/>
      <c r="N199" s="199"/>
      <c r="O199" s="199"/>
      <c r="P199" s="199"/>
      <c r="Q199" s="199"/>
      <c r="R199" s="199"/>
      <c r="S199" s="199"/>
      <c r="T199" s="200"/>
      <c r="AT199" s="194" t="s">
        <v>198</v>
      </c>
      <c r="AU199" s="194" t="s">
        <v>84</v>
      </c>
      <c r="AV199" s="12" t="s">
        <v>84</v>
      </c>
      <c r="AW199" s="12" t="s">
        <v>38</v>
      </c>
      <c r="AX199" s="12" t="s">
        <v>82</v>
      </c>
      <c r="AY199" s="194" t="s">
        <v>189</v>
      </c>
    </row>
    <row r="200" spans="2:65" s="1" customFormat="1" ht="25.5" customHeight="1">
      <c r="B200" s="179"/>
      <c r="C200" s="180" t="s">
        <v>405</v>
      </c>
      <c r="D200" s="180" t="s">
        <v>191</v>
      </c>
      <c r="E200" s="181" t="s">
        <v>426</v>
      </c>
      <c r="F200" s="182" t="s">
        <v>427</v>
      </c>
      <c r="G200" s="183" t="s">
        <v>194</v>
      </c>
      <c r="H200" s="184">
        <v>1471.401</v>
      </c>
      <c r="I200" s="185"/>
      <c r="J200" s="186">
        <f>ROUND(I200*H200,2)</f>
        <v>0</v>
      </c>
      <c r="K200" s="182" t="s">
        <v>195</v>
      </c>
      <c r="L200" s="40"/>
      <c r="M200" s="187" t="s">
        <v>5</v>
      </c>
      <c r="N200" s="188" t="s">
        <v>46</v>
      </c>
      <c r="O200" s="41"/>
      <c r="P200" s="189">
        <f>O200*H200</f>
        <v>0</v>
      </c>
      <c r="Q200" s="189">
        <v>0.00418</v>
      </c>
      <c r="R200" s="189">
        <f>Q200*H200</f>
        <v>6.15045618</v>
      </c>
      <c r="S200" s="189">
        <v>0</v>
      </c>
      <c r="T200" s="190">
        <f>S200*H200</f>
        <v>0</v>
      </c>
      <c r="AR200" s="23" t="s">
        <v>196</v>
      </c>
      <c r="AT200" s="23" t="s">
        <v>191</v>
      </c>
      <c r="AU200" s="23" t="s">
        <v>84</v>
      </c>
      <c r="AY200" s="23" t="s">
        <v>189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23" t="s">
        <v>82</v>
      </c>
      <c r="BK200" s="191">
        <f>ROUND(I200*H200,2)</f>
        <v>0</v>
      </c>
      <c r="BL200" s="23" t="s">
        <v>196</v>
      </c>
      <c r="BM200" s="23" t="s">
        <v>2130</v>
      </c>
    </row>
    <row r="201" spans="2:65" s="1" customFormat="1" ht="25.5" customHeight="1">
      <c r="B201" s="179"/>
      <c r="C201" s="180" t="s">
        <v>410</v>
      </c>
      <c r="D201" s="180" t="s">
        <v>191</v>
      </c>
      <c r="E201" s="181" t="s">
        <v>2131</v>
      </c>
      <c r="F201" s="182" t="s">
        <v>2132</v>
      </c>
      <c r="G201" s="183" t="s">
        <v>194</v>
      </c>
      <c r="H201" s="184">
        <v>47.9</v>
      </c>
      <c r="I201" s="185"/>
      <c r="J201" s="186">
        <f>ROUND(I201*H201,2)</f>
        <v>0</v>
      </c>
      <c r="K201" s="182" t="s">
        <v>202</v>
      </c>
      <c r="L201" s="40"/>
      <c r="M201" s="187" t="s">
        <v>5</v>
      </c>
      <c r="N201" s="188" t="s">
        <v>46</v>
      </c>
      <c r="O201" s="41"/>
      <c r="P201" s="189">
        <f>O201*H201</f>
        <v>0</v>
      </c>
      <c r="Q201" s="189">
        <v>0.0352</v>
      </c>
      <c r="R201" s="189">
        <f>Q201*H201</f>
        <v>1.68608</v>
      </c>
      <c r="S201" s="189">
        <v>0</v>
      </c>
      <c r="T201" s="190">
        <f>S201*H201</f>
        <v>0</v>
      </c>
      <c r="AR201" s="23" t="s">
        <v>196</v>
      </c>
      <c r="AT201" s="23" t="s">
        <v>191</v>
      </c>
      <c r="AU201" s="23" t="s">
        <v>84</v>
      </c>
      <c r="AY201" s="23" t="s">
        <v>189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82</v>
      </c>
      <c r="BK201" s="191">
        <f>ROUND(I201*H201,2)</f>
        <v>0</v>
      </c>
      <c r="BL201" s="23" t="s">
        <v>196</v>
      </c>
      <c r="BM201" s="23" t="s">
        <v>2133</v>
      </c>
    </row>
    <row r="202" spans="2:51" s="12" customFormat="1" ht="13.5">
      <c r="B202" s="192"/>
      <c r="D202" s="193" t="s">
        <v>198</v>
      </c>
      <c r="E202" s="194" t="s">
        <v>5</v>
      </c>
      <c r="F202" s="195" t="s">
        <v>2134</v>
      </c>
      <c r="H202" s="196">
        <v>31.5</v>
      </c>
      <c r="I202" s="197"/>
      <c r="L202" s="192"/>
      <c r="M202" s="198"/>
      <c r="N202" s="199"/>
      <c r="O202" s="199"/>
      <c r="P202" s="199"/>
      <c r="Q202" s="199"/>
      <c r="R202" s="199"/>
      <c r="S202" s="199"/>
      <c r="T202" s="200"/>
      <c r="AT202" s="194" t="s">
        <v>198</v>
      </c>
      <c r="AU202" s="194" t="s">
        <v>84</v>
      </c>
      <c r="AV202" s="12" t="s">
        <v>84</v>
      </c>
      <c r="AW202" s="12" t="s">
        <v>38</v>
      </c>
      <c r="AX202" s="12" t="s">
        <v>75</v>
      </c>
      <c r="AY202" s="194" t="s">
        <v>189</v>
      </c>
    </row>
    <row r="203" spans="2:51" s="12" customFormat="1" ht="13.5">
      <c r="B203" s="192"/>
      <c r="D203" s="193" t="s">
        <v>198</v>
      </c>
      <c r="E203" s="194" t="s">
        <v>5</v>
      </c>
      <c r="F203" s="195" t="s">
        <v>2135</v>
      </c>
      <c r="H203" s="196">
        <v>16.4</v>
      </c>
      <c r="I203" s="197"/>
      <c r="L203" s="192"/>
      <c r="M203" s="198"/>
      <c r="N203" s="199"/>
      <c r="O203" s="199"/>
      <c r="P203" s="199"/>
      <c r="Q203" s="199"/>
      <c r="R203" s="199"/>
      <c r="S203" s="199"/>
      <c r="T203" s="200"/>
      <c r="AT203" s="194" t="s">
        <v>198</v>
      </c>
      <c r="AU203" s="194" t="s">
        <v>84</v>
      </c>
      <c r="AV203" s="12" t="s">
        <v>84</v>
      </c>
      <c r="AW203" s="12" t="s">
        <v>38</v>
      </c>
      <c r="AX203" s="12" t="s">
        <v>75</v>
      </c>
      <c r="AY203" s="194" t="s">
        <v>189</v>
      </c>
    </row>
    <row r="204" spans="2:51" s="13" customFormat="1" ht="13.5">
      <c r="B204" s="201"/>
      <c r="D204" s="193" t="s">
        <v>198</v>
      </c>
      <c r="E204" s="202" t="s">
        <v>5</v>
      </c>
      <c r="F204" s="203" t="s">
        <v>216</v>
      </c>
      <c r="H204" s="204">
        <v>47.9</v>
      </c>
      <c r="I204" s="205"/>
      <c r="L204" s="201"/>
      <c r="M204" s="206"/>
      <c r="N204" s="207"/>
      <c r="O204" s="207"/>
      <c r="P204" s="207"/>
      <c r="Q204" s="207"/>
      <c r="R204" s="207"/>
      <c r="S204" s="207"/>
      <c r="T204" s="208"/>
      <c r="AT204" s="202" t="s">
        <v>198</v>
      </c>
      <c r="AU204" s="202" t="s">
        <v>84</v>
      </c>
      <c r="AV204" s="13" t="s">
        <v>196</v>
      </c>
      <c r="AW204" s="13" t="s">
        <v>38</v>
      </c>
      <c r="AX204" s="13" t="s">
        <v>82</v>
      </c>
      <c r="AY204" s="202" t="s">
        <v>189</v>
      </c>
    </row>
    <row r="205" spans="2:65" s="1" customFormat="1" ht="25.5" customHeight="1">
      <c r="B205" s="179"/>
      <c r="C205" s="180" t="s">
        <v>414</v>
      </c>
      <c r="D205" s="180" t="s">
        <v>191</v>
      </c>
      <c r="E205" s="181" t="s">
        <v>430</v>
      </c>
      <c r="F205" s="182" t="s">
        <v>431</v>
      </c>
      <c r="G205" s="183" t="s">
        <v>194</v>
      </c>
      <c r="H205" s="184">
        <v>1083.455</v>
      </c>
      <c r="I205" s="185"/>
      <c r="J205" s="186">
        <f>ROUND(I205*H205,2)</f>
        <v>0</v>
      </c>
      <c r="K205" s="182" t="s">
        <v>376</v>
      </c>
      <c r="L205" s="40"/>
      <c r="M205" s="187" t="s">
        <v>5</v>
      </c>
      <c r="N205" s="188" t="s">
        <v>46</v>
      </c>
      <c r="O205" s="41"/>
      <c r="P205" s="189">
        <f>O205*H205</f>
        <v>0</v>
      </c>
      <c r="Q205" s="189">
        <v>0.00268</v>
      </c>
      <c r="R205" s="189">
        <f>Q205*H205</f>
        <v>2.9036594</v>
      </c>
      <c r="S205" s="189">
        <v>0</v>
      </c>
      <c r="T205" s="190">
        <f>S205*H205</f>
        <v>0</v>
      </c>
      <c r="AR205" s="23" t="s">
        <v>196</v>
      </c>
      <c r="AT205" s="23" t="s">
        <v>191</v>
      </c>
      <c r="AU205" s="23" t="s">
        <v>84</v>
      </c>
      <c r="AY205" s="23" t="s">
        <v>189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23" t="s">
        <v>82</v>
      </c>
      <c r="BK205" s="191">
        <f>ROUND(I205*H205,2)</f>
        <v>0</v>
      </c>
      <c r="BL205" s="23" t="s">
        <v>196</v>
      </c>
      <c r="BM205" s="23" t="s">
        <v>2136</v>
      </c>
    </row>
    <row r="206" spans="2:51" s="12" customFormat="1" ht="13.5">
      <c r="B206" s="192"/>
      <c r="D206" s="193" t="s">
        <v>198</v>
      </c>
      <c r="E206" s="194" t="s">
        <v>5</v>
      </c>
      <c r="F206" s="195" t="s">
        <v>2137</v>
      </c>
      <c r="H206" s="196">
        <v>1083.455</v>
      </c>
      <c r="I206" s="197"/>
      <c r="L206" s="192"/>
      <c r="M206" s="198"/>
      <c r="N206" s="199"/>
      <c r="O206" s="199"/>
      <c r="P206" s="199"/>
      <c r="Q206" s="199"/>
      <c r="R206" s="199"/>
      <c r="S206" s="199"/>
      <c r="T206" s="200"/>
      <c r="AT206" s="194" t="s">
        <v>198</v>
      </c>
      <c r="AU206" s="194" t="s">
        <v>84</v>
      </c>
      <c r="AV206" s="12" t="s">
        <v>84</v>
      </c>
      <c r="AW206" s="12" t="s">
        <v>38</v>
      </c>
      <c r="AX206" s="12" t="s">
        <v>82</v>
      </c>
      <c r="AY206" s="194" t="s">
        <v>189</v>
      </c>
    </row>
    <row r="207" spans="2:65" s="1" customFormat="1" ht="25.5" customHeight="1">
      <c r="B207" s="179"/>
      <c r="C207" s="180" t="s">
        <v>419</v>
      </c>
      <c r="D207" s="180" t="s">
        <v>191</v>
      </c>
      <c r="E207" s="181" t="s">
        <v>435</v>
      </c>
      <c r="F207" s="182" t="s">
        <v>436</v>
      </c>
      <c r="G207" s="183" t="s">
        <v>194</v>
      </c>
      <c r="H207" s="184">
        <v>35.97</v>
      </c>
      <c r="I207" s="185"/>
      <c r="J207" s="186">
        <f>ROUND(I207*H207,2)</f>
        <v>0</v>
      </c>
      <c r="K207" s="182" t="s">
        <v>376</v>
      </c>
      <c r="L207" s="40"/>
      <c r="M207" s="187" t="s">
        <v>5</v>
      </c>
      <c r="N207" s="188" t="s">
        <v>46</v>
      </c>
      <c r="O207" s="41"/>
      <c r="P207" s="189">
        <f>O207*H207</f>
        <v>0</v>
      </c>
      <c r="Q207" s="189">
        <v>0.00288</v>
      </c>
      <c r="R207" s="189">
        <f>Q207*H207</f>
        <v>0.10359360000000001</v>
      </c>
      <c r="S207" s="189">
        <v>0</v>
      </c>
      <c r="T207" s="190">
        <f>S207*H207</f>
        <v>0</v>
      </c>
      <c r="AR207" s="23" t="s">
        <v>196</v>
      </c>
      <c r="AT207" s="23" t="s">
        <v>191</v>
      </c>
      <c r="AU207" s="23" t="s">
        <v>84</v>
      </c>
      <c r="AY207" s="23" t="s">
        <v>189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23" t="s">
        <v>82</v>
      </c>
      <c r="BK207" s="191">
        <f>ROUND(I207*H207,2)</f>
        <v>0</v>
      </c>
      <c r="BL207" s="23" t="s">
        <v>196</v>
      </c>
      <c r="BM207" s="23" t="s">
        <v>2138</v>
      </c>
    </row>
    <row r="208" spans="2:51" s="12" customFormat="1" ht="13.5">
      <c r="B208" s="192"/>
      <c r="D208" s="193" t="s">
        <v>198</v>
      </c>
      <c r="E208" s="194" t="s">
        <v>5</v>
      </c>
      <c r="F208" s="195" t="s">
        <v>2139</v>
      </c>
      <c r="H208" s="196">
        <v>35.97</v>
      </c>
      <c r="I208" s="197"/>
      <c r="L208" s="192"/>
      <c r="M208" s="198"/>
      <c r="N208" s="199"/>
      <c r="O208" s="199"/>
      <c r="P208" s="199"/>
      <c r="Q208" s="199"/>
      <c r="R208" s="199"/>
      <c r="S208" s="199"/>
      <c r="T208" s="200"/>
      <c r="AT208" s="194" t="s">
        <v>198</v>
      </c>
      <c r="AU208" s="194" t="s">
        <v>84</v>
      </c>
      <c r="AV208" s="12" t="s">
        <v>84</v>
      </c>
      <c r="AW208" s="12" t="s">
        <v>38</v>
      </c>
      <c r="AX208" s="12" t="s">
        <v>82</v>
      </c>
      <c r="AY208" s="194" t="s">
        <v>189</v>
      </c>
    </row>
    <row r="209" spans="2:65" s="1" customFormat="1" ht="16.5" customHeight="1">
      <c r="B209" s="179"/>
      <c r="C209" s="180" t="s">
        <v>425</v>
      </c>
      <c r="D209" s="180" t="s">
        <v>191</v>
      </c>
      <c r="E209" s="181" t="s">
        <v>440</v>
      </c>
      <c r="F209" s="182" t="s">
        <v>441</v>
      </c>
      <c r="G209" s="183" t="s">
        <v>194</v>
      </c>
      <c r="H209" s="184">
        <v>133.75</v>
      </c>
      <c r="I209" s="185"/>
      <c r="J209" s="186">
        <f>ROUND(I209*H209,2)</f>
        <v>0</v>
      </c>
      <c r="K209" s="182" t="s">
        <v>209</v>
      </c>
      <c r="L209" s="40"/>
      <c r="M209" s="187" t="s">
        <v>5</v>
      </c>
      <c r="N209" s="188" t="s">
        <v>46</v>
      </c>
      <c r="O209" s="41"/>
      <c r="P209" s="189">
        <f>O209*H209</f>
        <v>0</v>
      </c>
      <c r="Q209" s="189">
        <v>0.00012</v>
      </c>
      <c r="R209" s="189">
        <f>Q209*H209</f>
        <v>0.016050000000000002</v>
      </c>
      <c r="S209" s="189">
        <v>0</v>
      </c>
      <c r="T209" s="190">
        <f>S209*H209</f>
        <v>0</v>
      </c>
      <c r="AR209" s="23" t="s">
        <v>196</v>
      </c>
      <c r="AT209" s="23" t="s">
        <v>191</v>
      </c>
      <c r="AU209" s="23" t="s">
        <v>84</v>
      </c>
      <c r="AY209" s="23" t="s">
        <v>189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3" t="s">
        <v>82</v>
      </c>
      <c r="BK209" s="191">
        <f>ROUND(I209*H209,2)</f>
        <v>0</v>
      </c>
      <c r="BL209" s="23" t="s">
        <v>196</v>
      </c>
      <c r="BM209" s="23" t="s">
        <v>2140</v>
      </c>
    </row>
    <row r="210" spans="2:51" s="12" customFormat="1" ht="13.5">
      <c r="B210" s="192"/>
      <c r="D210" s="193" t="s">
        <v>198</v>
      </c>
      <c r="E210" s="194" t="s">
        <v>5</v>
      </c>
      <c r="F210" s="195" t="s">
        <v>2141</v>
      </c>
      <c r="H210" s="196">
        <v>133.75</v>
      </c>
      <c r="I210" s="197"/>
      <c r="L210" s="192"/>
      <c r="M210" s="198"/>
      <c r="N210" s="199"/>
      <c r="O210" s="199"/>
      <c r="P210" s="199"/>
      <c r="Q210" s="199"/>
      <c r="R210" s="199"/>
      <c r="S210" s="199"/>
      <c r="T210" s="200"/>
      <c r="AT210" s="194" t="s">
        <v>198</v>
      </c>
      <c r="AU210" s="194" t="s">
        <v>84</v>
      </c>
      <c r="AV210" s="12" t="s">
        <v>84</v>
      </c>
      <c r="AW210" s="12" t="s">
        <v>38</v>
      </c>
      <c r="AX210" s="12" t="s">
        <v>82</v>
      </c>
      <c r="AY210" s="194" t="s">
        <v>189</v>
      </c>
    </row>
    <row r="211" spans="2:65" s="1" customFormat="1" ht="25.5" customHeight="1">
      <c r="B211" s="179"/>
      <c r="C211" s="180" t="s">
        <v>429</v>
      </c>
      <c r="D211" s="180" t="s">
        <v>191</v>
      </c>
      <c r="E211" s="181" t="s">
        <v>2142</v>
      </c>
      <c r="F211" s="182" t="s">
        <v>2143</v>
      </c>
      <c r="G211" s="183" t="s">
        <v>208</v>
      </c>
      <c r="H211" s="184">
        <v>2.592</v>
      </c>
      <c r="I211" s="185"/>
      <c r="J211" s="186">
        <f>ROUND(I211*H211,2)</f>
        <v>0</v>
      </c>
      <c r="K211" s="182" t="s">
        <v>287</v>
      </c>
      <c r="L211" s="40"/>
      <c r="M211" s="187" t="s">
        <v>5</v>
      </c>
      <c r="N211" s="188" t="s">
        <v>46</v>
      </c>
      <c r="O211" s="41"/>
      <c r="P211" s="189">
        <f>O211*H211</f>
        <v>0</v>
      </c>
      <c r="Q211" s="189">
        <v>2.45329</v>
      </c>
      <c r="R211" s="189">
        <f>Q211*H211</f>
        <v>6.35892768</v>
      </c>
      <c r="S211" s="189">
        <v>0</v>
      </c>
      <c r="T211" s="190">
        <f>S211*H211</f>
        <v>0</v>
      </c>
      <c r="AR211" s="23" t="s">
        <v>196</v>
      </c>
      <c r="AT211" s="23" t="s">
        <v>191</v>
      </c>
      <c r="AU211" s="23" t="s">
        <v>84</v>
      </c>
      <c r="AY211" s="23" t="s">
        <v>189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23" t="s">
        <v>82</v>
      </c>
      <c r="BK211" s="191">
        <f>ROUND(I211*H211,2)</f>
        <v>0</v>
      </c>
      <c r="BL211" s="23" t="s">
        <v>196</v>
      </c>
      <c r="BM211" s="23" t="s">
        <v>2144</v>
      </c>
    </row>
    <row r="212" spans="2:51" s="12" customFormat="1" ht="13.5">
      <c r="B212" s="192"/>
      <c r="D212" s="193" t="s">
        <v>198</v>
      </c>
      <c r="E212" s="194" t="s">
        <v>5</v>
      </c>
      <c r="F212" s="195" t="s">
        <v>2145</v>
      </c>
      <c r="H212" s="196">
        <v>2.592</v>
      </c>
      <c r="I212" s="197"/>
      <c r="L212" s="192"/>
      <c r="M212" s="198"/>
      <c r="N212" s="199"/>
      <c r="O212" s="199"/>
      <c r="P212" s="199"/>
      <c r="Q212" s="199"/>
      <c r="R212" s="199"/>
      <c r="S212" s="199"/>
      <c r="T212" s="200"/>
      <c r="AT212" s="194" t="s">
        <v>198</v>
      </c>
      <c r="AU212" s="194" t="s">
        <v>84</v>
      </c>
      <c r="AV212" s="12" t="s">
        <v>84</v>
      </c>
      <c r="AW212" s="12" t="s">
        <v>38</v>
      </c>
      <c r="AX212" s="12" t="s">
        <v>82</v>
      </c>
      <c r="AY212" s="194" t="s">
        <v>189</v>
      </c>
    </row>
    <row r="213" spans="2:65" s="1" customFormat="1" ht="25.5" customHeight="1">
      <c r="B213" s="179"/>
      <c r="C213" s="180" t="s">
        <v>434</v>
      </c>
      <c r="D213" s="180" t="s">
        <v>191</v>
      </c>
      <c r="E213" s="181" t="s">
        <v>2146</v>
      </c>
      <c r="F213" s="182" t="s">
        <v>2147</v>
      </c>
      <c r="G213" s="183" t="s">
        <v>208</v>
      </c>
      <c r="H213" s="184">
        <v>2.592</v>
      </c>
      <c r="I213" s="185"/>
      <c r="J213" s="186">
        <f>ROUND(I213*H213,2)</f>
        <v>0</v>
      </c>
      <c r="K213" s="182" t="s">
        <v>287</v>
      </c>
      <c r="L213" s="40"/>
      <c r="M213" s="187" t="s">
        <v>5</v>
      </c>
      <c r="N213" s="188" t="s">
        <v>46</v>
      </c>
      <c r="O213" s="41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AR213" s="23" t="s">
        <v>196</v>
      </c>
      <c r="AT213" s="23" t="s">
        <v>191</v>
      </c>
      <c r="AU213" s="23" t="s">
        <v>84</v>
      </c>
      <c r="AY213" s="23" t="s">
        <v>189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23" t="s">
        <v>82</v>
      </c>
      <c r="BK213" s="191">
        <f>ROUND(I213*H213,2)</f>
        <v>0</v>
      </c>
      <c r="BL213" s="23" t="s">
        <v>196</v>
      </c>
      <c r="BM213" s="23" t="s">
        <v>2148</v>
      </c>
    </row>
    <row r="214" spans="2:65" s="1" customFormat="1" ht="25.5" customHeight="1">
      <c r="B214" s="179"/>
      <c r="C214" s="180" t="s">
        <v>439</v>
      </c>
      <c r="D214" s="180" t="s">
        <v>191</v>
      </c>
      <c r="E214" s="181" t="s">
        <v>2149</v>
      </c>
      <c r="F214" s="182" t="s">
        <v>2150</v>
      </c>
      <c r="G214" s="183" t="s">
        <v>194</v>
      </c>
      <c r="H214" s="184">
        <v>4.788</v>
      </c>
      <c r="I214" s="185"/>
      <c r="J214" s="186">
        <f>ROUND(I214*H214,2)</f>
        <v>0</v>
      </c>
      <c r="K214" s="182" t="s">
        <v>202</v>
      </c>
      <c r="L214" s="40"/>
      <c r="M214" s="187" t="s">
        <v>5</v>
      </c>
      <c r="N214" s="188" t="s">
        <v>46</v>
      </c>
      <c r="O214" s="41"/>
      <c r="P214" s="189">
        <f>O214*H214</f>
        <v>0</v>
      </c>
      <c r="Q214" s="189">
        <v>0.042</v>
      </c>
      <c r="R214" s="189">
        <f>Q214*H214</f>
        <v>0.20109600000000002</v>
      </c>
      <c r="S214" s="189">
        <v>0</v>
      </c>
      <c r="T214" s="190">
        <f>S214*H214</f>
        <v>0</v>
      </c>
      <c r="AR214" s="23" t="s">
        <v>196</v>
      </c>
      <c r="AT214" s="23" t="s">
        <v>191</v>
      </c>
      <c r="AU214" s="23" t="s">
        <v>84</v>
      </c>
      <c r="AY214" s="23" t="s">
        <v>189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23" t="s">
        <v>82</v>
      </c>
      <c r="BK214" s="191">
        <f>ROUND(I214*H214,2)</f>
        <v>0</v>
      </c>
      <c r="BL214" s="23" t="s">
        <v>196</v>
      </c>
      <c r="BM214" s="23" t="s">
        <v>2151</v>
      </c>
    </row>
    <row r="215" spans="2:51" s="12" customFormat="1" ht="13.5">
      <c r="B215" s="192"/>
      <c r="D215" s="193" t="s">
        <v>198</v>
      </c>
      <c r="E215" s="194" t="s">
        <v>5</v>
      </c>
      <c r="F215" s="195" t="s">
        <v>2152</v>
      </c>
      <c r="H215" s="196">
        <v>3.938</v>
      </c>
      <c r="I215" s="197"/>
      <c r="L215" s="192"/>
      <c r="M215" s="198"/>
      <c r="N215" s="199"/>
      <c r="O215" s="199"/>
      <c r="P215" s="199"/>
      <c r="Q215" s="199"/>
      <c r="R215" s="199"/>
      <c r="S215" s="199"/>
      <c r="T215" s="200"/>
      <c r="AT215" s="194" t="s">
        <v>198</v>
      </c>
      <c r="AU215" s="194" t="s">
        <v>84</v>
      </c>
      <c r="AV215" s="12" t="s">
        <v>84</v>
      </c>
      <c r="AW215" s="12" t="s">
        <v>38</v>
      </c>
      <c r="AX215" s="12" t="s">
        <v>75</v>
      </c>
      <c r="AY215" s="194" t="s">
        <v>189</v>
      </c>
    </row>
    <row r="216" spans="2:51" s="12" customFormat="1" ht="13.5">
      <c r="B216" s="192"/>
      <c r="D216" s="193" t="s">
        <v>198</v>
      </c>
      <c r="E216" s="194" t="s">
        <v>5</v>
      </c>
      <c r="F216" s="195" t="s">
        <v>2153</v>
      </c>
      <c r="H216" s="196">
        <v>0.85</v>
      </c>
      <c r="I216" s="197"/>
      <c r="L216" s="192"/>
      <c r="M216" s="198"/>
      <c r="N216" s="199"/>
      <c r="O216" s="199"/>
      <c r="P216" s="199"/>
      <c r="Q216" s="199"/>
      <c r="R216" s="199"/>
      <c r="S216" s="199"/>
      <c r="T216" s="200"/>
      <c r="AT216" s="194" t="s">
        <v>198</v>
      </c>
      <c r="AU216" s="194" t="s">
        <v>84</v>
      </c>
      <c r="AV216" s="12" t="s">
        <v>84</v>
      </c>
      <c r="AW216" s="12" t="s">
        <v>38</v>
      </c>
      <c r="AX216" s="12" t="s">
        <v>75</v>
      </c>
      <c r="AY216" s="194" t="s">
        <v>189</v>
      </c>
    </row>
    <row r="217" spans="2:51" s="13" customFormat="1" ht="13.5">
      <c r="B217" s="201"/>
      <c r="D217" s="193" t="s">
        <v>198</v>
      </c>
      <c r="E217" s="202" t="s">
        <v>5</v>
      </c>
      <c r="F217" s="203" t="s">
        <v>216</v>
      </c>
      <c r="H217" s="204">
        <v>4.788</v>
      </c>
      <c r="I217" s="205"/>
      <c r="L217" s="201"/>
      <c r="M217" s="206"/>
      <c r="N217" s="207"/>
      <c r="O217" s="207"/>
      <c r="P217" s="207"/>
      <c r="Q217" s="207"/>
      <c r="R217" s="207"/>
      <c r="S217" s="207"/>
      <c r="T217" s="208"/>
      <c r="AT217" s="202" t="s">
        <v>198</v>
      </c>
      <c r="AU217" s="202" t="s">
        <v>84</v>
      </c>
      <c r="AV217" s="13" t="s">
        <v>196</v>
      </c>
      <c r="AW217" s="13" t="s">
        <v>38</v>
      </c>
      <c r="AX217" s="13" t="s">
        <v>82</v>
      </c>
      <c r="AY217" s="202" t="s">
        <v>189</v>
      </c>
    </row>
    <row r="218" spans="2:65" s="1" customFormat="1" ht="16.5" customHeight="1">
      <c r="B218" s="179"/>
      <c r="C218" s="180" t="s">
        <v>444</v>
      </c>
      <c r="D218" s="180" t="s">
        <v>191</v>
      </c>
      <c r="E218" s="181" t="s">
        <v>445</v>
      </c>
      <c r="F218" s="182" t="s">
        <v>446</v>
      </c>
      <c r="G218" s="183" t="s">
        <v>194</v>
      </c>
      <c r="H218" s="184">
        <v>56.318</v>
      </c>
      <c r="I218" s="185"/>
      <c r="J218" s="186">
        <f>ROUND(I218*H218,2)</f>
        <v>0</v>
      </c>
      <c r="K218" s="182" t="s">
        <v>202</v>
      </c>
      <c r="L218" s="40"/>
      <c r="M218" s="187" t="s">
        <v>5</v>
      </c>
      <c r="N218" s="188" t="s">
        <v>46</v>
      </c>
      <c r="O218" s="41"/>
      <c r="P218" s="189">
        <f>O218*H218</f>
        <v>0</v>
      </c>
      <c r="Q218" s="189">
        <v>0.01192</v>
      </c>
      <c r="R218" s="189">
        <f>Q218*H218</f>
        <v>0.67131056</v>
      </c>
      <c r="S218" s="189">
        <v>0</v>
      </c>
      <c r="T218" s="190">
        <f>S218*H218</f>
        <v>0</v>
      </c>
      <c r="AR218" s="23" t="s">
        <v>196</v>
      </c>
      <c r="AT218" s="23" t="s">
        <v>191</v>
      </c>
      <c r="AU218" s="23" t="s">
        <v>84</v>
      </c>
      <c r="AY218" s="23" t="s">
        <v>189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23" t="s">
        <v>82</v>
      </c>
      <c r="BK218" s="191">
        <f>ROUND(I218*H218,2)</f>
        <v>0</v>
      </c>
      <c r="BL218" s="23" t="s">
        <v>196</v>
      </c>
      <c r="BM218" s="23" t="s">
        <v>2154</v>
      </c>
    </row>
    <row r="219" spans="2:51" s="12" customFormat="1" ht="13.5">
      <c r="B219" s="192"/>
      <c r="D219" s="193" t="s">
        <v>198</v>
      </c>
      <c r="E219" s="194" t="s">
        <v>5</v>
      </c>
      <c r="F219" s="195" t="s">
        <v>2155</v>
      </c>
      <c r="H219" s="196">
        <v>56.318</v>
      </c>
      <c r="I219" s="197"/>
      <c r="L219" s="192"/>
      <c r="M219" s="198"/>
      <c r="N219" s="199"/>
      <c r="O219" s="199"/>
      <c r="P219" s="199"/>
      <c r="Q219" s="199"/>
      <c r="R219" s="199"/>
      <c r="S219" s="199"/>
      <c r="T219" s="200"/>
      <c r="AT219" s="194" t="s">
        <v>198</v>
      </c>
      <c r="AU219" s="194" t="s">
        <v>84</v>
      </c>
      <c r="AV219" s="12" t="s">
        <v>84</v>
      </c>
      <c r="AW219" s="12" t="s">
        <v>38</v>
      </c>
      <c r="AX219" s="12" t="s">
        <v>82</v>
      </c>
      <c r="AY219" s="194" t="s">
        <v>189</v>
      </c>
    </row>
    <row r="220" spans="2:63" s="11" customFormat="1" ht="29.85" customHeight="1">
      <c r="B220" s="166"/>
      <c r="D220" s="167" t="s">
        <v>74</v>
      </c>
      <c r="E220" s="177" t="s">
        <v>235</v>
      </c>
      <c r="F220" s="177" t="s">
        <v>459</v>
      </c>
      <c r="I220" s="169"/>
      <c r="J220" s="178">
        <f>BK220</f>
        <v>0</v>
      </c>
      <c r="L220" s="166"/>
      <c r="M220" s="171"/>
      <c r="N220" s="172"/>
      <c r="O220" s="172"/>
      <c r="P220" s="173">
        <f>SUM(P221:P259)</f>
        <v>0</v>
      </c>
      <c r="Q220" s="172"/>
      <c r="R220" s="173">
        <f>SUM(R221:R259)</f>
        <v>0.06193300000000001</v>
      </c>
      <c r="S220" s="172"/>
      <c r="T220" s="174">
        <f>SUM(T221:T259)</f>
        <v>28.29674</v>
      </c>
      <c r="AR220" s="167" t="s">
        <v>82</v>
      </c>
      <c r="AT220" s="175" t="s">
        <v>74</v>
      </c>
      <c r="AU220" s="175" t="s">
        <v>82</v>
      </c>
      <c r="AY220" s="167" t="s">
        <v>189</v>
      </c>
      <c r="BK220" s="176">
        <f>SUM(BK221:BK259)</f>
        <v>0</v>
      </c>
    </row>
    <row r="221" spans="2:65" s="1" customFormat="1" ht="25.5" customHeight="1">
      <c r="B221" s="179"/>
      <c r="C221" s="180" t="s">
        <v>449</v>
      </c>
      <c r="D221" s="180" t="s">
        <v>191</v>
      </c>
      <c r="E221" s="181" t="s">
        <v>461</v>
      </c>
      <c r="F221" s="182" t="s">
        <v>462</v>
      </c>
      <c r="G221" s="183" t="s">
        <v>312</v>
      </c>
      <c r="H221" s="184">
        <v>107.85</v>
      </c>
      <c r="I221" s="185"/>
      <c r="J221" s="186">
        <f>ROUND(I221*H221,2)</f>
        <v>0</v>
      </c>
      <c r="K221" s="182" t="s">
        <v>202</v>
      </c>
      <c r="L221" s="40"/>
      <c r="M221" s="187" t="s">
        <v>5</v>
      </c>
      <c r="N221" s="188" t="s">
        <v>46</v>
      </c>
      <c r="O221" s="41"/>
      <c r="P221" s="189">
        <f>O221*H221</f>
        <v>0</v>
      </c>
      <c r="Q221" s="189">
        <v>2E-05</v>
      </c>
      <c r="R221" s="189">
        <f>Q221*H221</f>
        <v>0.002157</v>
      </c>
      <c r="S221" s="189">
        <v>0</v>
      </c>
      <c r="T221" s="190">
        <f>S221*H221</f>
        <v>0</v>
      </c>
      <c r="AR221" s="23" t="s">
        <v>196</v>
      </c>
      <c r="AT221" s="23" t="s">
        <v>191</v>
      </c>
      <c r="AU221" s="23" t="s">
        <v>84</v>
      </c>
      <c r="AY221" s="23" t="s">
        <v>189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23" t="s">
        <v>82</v>
      </c>
      <c r="BK221" s="191">
        <f>ROUND(I221*H221,2)</f>
        <v>0</v>
      </c>
      <c r="BL221" s="23" t="s">
        <v>196</v>
      </c>
      <c r="BM221" s="23" t="s">
        <v>2156</v>
      </c>
    </row>
    <row r="222" spans="2:51" s="12" customFormat="1" ht="13.5">
      <c r="B222" s="192"/>
      <c r="D222" s="193" t="s">
        <v>198</v>
      </c>
      <c r="E222" s="194" t="s">
        <v>5</v>
      </c>
      <c r="F222" s="195" t="s">
        <v>2157</v>
      </c>
      <c r="H222" s="196">
        <v>107.85</v>
      </c>
      <c r="I222" s="197"/>
      <c r="L222" s="192"/>
      <c r="M222" s="198"/>
      <c r="N222" s="199"/>
      <c r="O222" s="199"/>
      <c r="P222" s="199"/>
      <c r="Q222" s="199"/>
      <c r="R222" s="199"/>
      <c r="S222" s="199"/>
      <c r="T222" s="200"/>
      <c r="AT222" s="194" t="s">
        <v>198</v>
      </c>
      <c r="AU222" s="194" t="s">
        <v>84</v>
      </c>
      <c r="AV222" s="12" t="s">
        <v>84</v>
      </c>
      <c r="AW222" s="12" t="s">
        <v>38</v>
      </c>
      <c r="AX222" s="12" t="s">
        <v>82</v>
      </c>
      <c r="AY222" s="194" t="s">
        <v>189</v>
      </c>
    </row>
    <row r="223" spans="2:65" s="1" customFormat="1" ht="38.25" customHeight="1">
      <c r="B223" s="179"/>
      <c r="C223" s="180" t="s">
        <v>454</v>
      </c>
      <c r="D223" s="180" t="s">
        <v>191</v>
      </c>
      <c r="E223" s="181" t="s">
        <v>466</v>
      </c>
      <c r="F223" s="182" t="s">
        <v>467</v>
      </c>
      <c r="G223" s="183" t="s">
        <v>194</v>
      </c>
      <c r="H223" s="184">
        <v>1378.018</v>
      </c>
      <c r="I223" s="185"/>
      <c r="J223" s="186">
        <f>ROUND(I223*H223,2)</f>
        <v>0</v>
      </c>
      <c r="K223" s="182" t="s">
        <v>195</v>
      </c>
      <c r="L223" s="40"/>
      <c r="M223" s="187" t="s">
        <v>5</v>
      </c>
      <c r="N223" s="188" t="s">
        <v>46</v>
      </c>
      <c r="O223" s="41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AR223" s="23" t="s">
        <v>196</v>
      </c>
      <c r="AT223" s="23" t="s">
        <v>191</v>
      </c>
      <c r="AU223" s="23" t="s">
        <v>84</v>
      </c>
      <c r="AY223" s="23" t="s">
        <v>189</v>
      </c>
      <c r="BE223" s="191">
        <f>IF(N223="základní",J223,0)</f>
        <v>0</v>
      </c>
      <c r="BF223" s="191">
        <f>IF(N223="snížená",J223,0)</f>
        <v>0</v>
      </c>
      <c r="BG223" s="191">
        <f>IF(N223="zákl. přenesená",J223,0)</f>
        <v>0</v>
      </c>
      <c r="BH223" s="191">
        <f>IF(N223="sníž. přenesená",J223,0)</f>
        <v>0</v>
      </c>
      <c r="BI223" s="191">
        <f>IF(N223="nulová",J223,0)</f>
        <v>0</v>
      </c>
      <c r="BJ223" s="23" t="s">
        <v>82</v>
      </c>
      <c r="BK223" s="191">
        <f>ROUND(I223*H223,2)</f>
        <v>0</v>
      </c>
      <c r="BL223" s="23" t="s">
        <v>196</v>
      </c>
      <c r="BM223" s="23" t="s">
        <v>2158</v>
      </c>
    </row>
    <row r="224" spans="2:51" s="12" customFormat="1" ht="13.5">
      <c r="B224" s="192"/>
      <c r="D224" s="193" t="s">
        <v>198</v>
      </c>
      <c r="E224" s="194" t="s">
        <v>5</v>
      </c>
      <c r="F224" s="195" t="s">
        <v>2159</v>
      </c>
      <c r="H224" s="196">
        <v>1378.018</v>
      </c>
      <c r="I224" s="197"/>
      <c r="L224" s="192"/>
      <c r="M224" s="198"/>
      <c r="N224" s="199"/>
      <c r="O224" s="199"/>
      <c r="P224" s="199"/>
      <c r="Q224" s="199"/>
      <c r="R224" s="199"/>
      <c r="S224" s="199"/>
      <c r="T224" s="200"/>
      <c r="AT224" s="194" t="s">
        <v>198</v>
      </c>
      <c r="AU224" s="194" t="s">
        <v>84</v>
      </c>
      <c r="AV224" s="12" t="s">
        <v>84</v>
      </c>
      <c r="AW224" s="12" t="s">
        <v>38</v>
      </c>
      <c r="AX224" s="12" t="s">
        <v>82</v>
      </c>
      <c r="AY224" s="194" t="s">
        <v>189</v>
      </c>
    </row>
    <row r="225" spans="2:65" s="1" customFormat="1" ht="38.25" customHeight="1">
      <c r="B225" s="179"/>
      <c r="C225" s="180" t="s">
        <v>460</v>
      </c>
      <c r="D225" s="180" t="s">
        <v>191</v>
      </c>
      <c r="E225" s="181" t="s">
        <v>471</v>
      </c>
      <c r="F225" s="182" t="s">
        <v>472</v>
      </c>
      <c r="G225" s="183" t="s">
        <v>194</v>
      </c>
      <c r="H225" s="184">
        <v>82681.08</v>
      </c>
      <c r="I225" s="185"/>
      <c r="J225" s="186">
        <f>ROUND(I225*H225,2)</f>
        <v>0</v>
      </c>
      <c r="K225" s="182" t="s">
        <v>195</v>
      </c>
      <c r="L225" s="40"/>
      <c r="M225" s="187" t="s">
        <v>5</v>
      </c>
      <c r="N225" s="188" t="s">
        <v>46</v>
      </c>
      <c r="O225" s="41"/>
      <c r="P225" s="189">
        <f>O225*H225</f>
        <v>0</v>
      </c>
      <c r="Q225" s="189">
        <v>0</v>
      </c>
      <c r="R225" s="189">
        <f>Q225*H225</f>
        <v>0</v>
      </c>
      <c r="S225" s="189">
        <v>0</v>
      </c>
      <c r="T225" s="190">
        <f>S225*H225</f>
        <v>0</v>
      </c>
      <c r="AR225" s="23" t="s">
        <v>196</v>
      </c>
      <c r="AT225" s="23" t="s">
        <v>191</v>
      </c>
      <c r="AU225" s="23" t="s">
        <v>84</v>
      </c>
      <c r="AY225" s="23" t="s">
        <v>189</v>
      </c>
      <c r="BE225" s="191">
        <f>IF(N225="základní",J225,0)</f>
        <v>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23" t="s">
        <v>82</v>
      </c>
      <c r="BK225" s="191">
        <f>ROUND(I225*H225,2)</f>
        <v>0</v>
      </c>
      <c r="BL225" s="23" t="s">
        <v>196</v>
      </c>
      <c r="BM225" s="23" t="s">
        <v>2160</v>
      </c>
    </row>
    <row r="226" spans="2:51" s="12" customFormat="1" ht="13.5">
      <c r="B226" s="192"/>
      <c r="D226" s="193" t="s">
        <v>198</v>
      </c>
      <c r="E226" s="194" t="s">
        <v>5</v>
      </c>
      <c r="F226" s="195" t="s">
        <v>2161</v>
      </c>
      <c r="H226" s="196">
        <v>82681.08</v>
      </c>
      <c r="I226" s="197"/>
      <c r="L226" s="192"/>
      <c r="M226" s="198"/>
      <c r="N226" s="199"/>
      <c r="O226" s="199"/>
      <c r="P226" s="199"/>
      <c r="Q226" s="199"/>
      <c r="R226" s="199"/>
      <c r="S226" s="199"/>
      <c r="T226" s="200"/>
      <c r="AT226" s="194" t="s">
        <v>198</v>
      </c>
      <c r="AU226" s="194" t="s">
        <v>84</v>
      </c>
      <c r="AV226" s="12" t="s">
        <v>84</v>
      </c>
      <c r="AW226" s="12" t="s">
        <v>38</v>
      </c>
      <c r="AX226" s="12" t="s">
        <v>82</v>
      </c>
      <c r="AY226" s="194" t="s">
        <v>189</v>
      </c>
    </row>
    <row r="227" spans="2:65" s="1" customFormat="1" ht="38.25" customHeight="1">
      <c r="B227" s="179"/>
      <c r="C227" s="180" t="s">
        <v>465</v>
      </c>
      <c r="D227" s="180" t="s">
        <v>191</v>
      </c>
      <c r="E227" s="181" t="s">
        <v>476</v>
      </c>
      <c r="F227" s="182" t="s">
        <v>477</v>
      </c>
      <c r="G227" s="183" t="s">
        <v>194</v>
      </c>
      <c r="H227" s="184">
        <v>1378.018</v>
      </c>
      <c r="I227" s="185"/>
      <c r="J227" s="186">
        <f>ROUND(I227*H227,2)</f>
        <v>0</v>
      </c>
      <c r="K227" s="182" t="s">
        <v>195</v>
      </c>
      <c r="L227" s="40"/>
      <c r="M227" s="187" t="s">
        <v>5</v>
      </c>
      <c r="N227" s="188" t="s">
        <v>46</v>
      </c>
      <c r="O227" s="41"/>
      <c r="P227" s="189">
        <f>O227*H227</f>
        <v>0</v>
      </c>
      <c r="Q227" s="189">
        <v>0</v>
      </c>
      <c r="R227" s="189">
        <f>Q227*H227</f>
        <v>0</v>
      </c>
      <c r="S227" s="189">
        <v>0</v>
      </c>
      <c r="T227" s="190">
        <f>S227*H227</f>
        <v>0</v>
      </c>
      <c r="AR227" s="23" t="s">
        <v>196</v>
      </c>
      <c r="AT227" s="23" t="s">
        <v>191</v>
      </c>
      <c r="AU227" s="23" t="s">
        <v>84</v>
      </c>
      <c r="AY227" s="23" t="s">
        <v>189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23" t="s">
        <v>82</v>
      </c>
      <c r="BK227" s="191">
        <f>ROUND(I227*H227,2)</f>
        <v>0</v>
      </c>
      <c r="BL227" s="23" t="s">
        <v>196</v>
      </c>
      <c r="BM227" s="23" t="s">
        <v>2162</v>
      </c>
    </row>
    <row r="228" spans="2:65" s="1" customFormat="1" ht="25.5" customHeight="1">
      <c r="B228" s="179"/>
      <c r="C228" s="180" t="s">
        <v>470</v>
      </c>
      <c r="D228" s="180" t="s">
        <v>191</v>
      </c>
      <c r="E228" s="181" t="s">
        <v>480</v>
      </c>
      <c r="F228" s="182" t="s">
        <v>481</v>
      </c>
      <c r="G228" s="183" t="s">
        <v>194</v>
      </c>
      <c r="H228" s="184">
        <v>1378.018</v>
      </c>
      <c r="I228" s="185"/>
      <c r="J228" s="186">
        <f>ROUND(I228*H228,2)</f>
        <v>0</v>
      </c>
      <c r="K228" s="182" t="s">
        <v>482</v>
      </c>
      <c r="L228" s="40"/>
      <c r="M228" s="187" t="s">
        <v>5</v>
      </c>
      <c r="N228" s="188" t="s">
        <v>46</v>
      </c>
      <c r="O228" s="41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AR228" s="23" t="s">
        <v>196</v>
      </c>
      <c r="AT228" s="23" t="s">
        <v>191</v>
      </c>
      <c r="AU228" s="23" t="s">
        <v>84</v>
      </c>
      <c r="AY228" s="23" t="s">
        <v>189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23" t="s">
        <v>82</v>
      </c>
      <c r="BK228" s="191">
        <f>ROUND(I228*H228,2)</f>
        <v>0</v>
      </c>
      <c r="BL228" s="23" t="s">
        <v>196</v>
      </c>
      <c r="BM228" s="23" t="s">
        <v>2163</v>
      </c>
    </row>
    <row r="229" spans="2:65" s="1" customFormat="1" ht="25.5" customHeight="1">
      <c r="B229" s="179"/>
      <c r="C229" s="180" t="s">
        <v>475</v>
      </c>
      <c r="D229" s="180" t="s">
        <v>191</v>
      </c>
      <c r="E229" s="181" t="s">
        <v>486</v>
      </c>
      <c r="F229" s="182" t="s">
        <v>487</v>
      </c>
      <c r="G229" s="183" t="s">
        <v>194</v>
      </c>
      <c r="H229" s="184">
        <v>82681.08</v>
      </c>
      <c r="I229" s="185"/>
      <c r="J229" s="186">
        <f>ROUND(I229*H229,2)</f>
        <v>0</v>
      </c>
      <c r="K229" s="182" t="s">
        <v>482</v>
      </c>
      <c r="L229" s="40"/>
      <c r="M229" s="187" t="s">
        <v>5</v>
      </c>
      <c r="N229" s="188" t="s">
        <v>46</v>
      </c>
      <c r="O229" s="41"/>
      <c r="P229" s="189">
        <f>O229*H229</f>
        <v>0</v>
      </c>
      <c r="Q229" s="189">
        <v>0</v>
      </c>
      <c r="R229" s="189">
        <f>Q229*H229</f>
        <v>0</v>
      </c>
      <c r="S229" s="189">
        <v>0</v>
      </c>
      <c r="T229" s="190">
        <f>S229*H229</f>
        <v>0</v>
      </c>
      <c r="AR229" s="23" t="s">
        <v>196</v>
      </c>
      <c r="AT229" s="23" t="s">
        <v>191</v>
      </c>
      <c r="AU229" s="23" t="s">
        <v>84</v>
      </c>
      <c r="AY229" s="23" t="s">
        <v>189</v>
      </c>
      <c r="BE229" s="191">
        <f>IF(N229="základní",J229,0)</f>
        <v>0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23" t="s">
        <v>82</v>
      </c>
      <c r="BK229" s="191">
        <f>ROUND(I229*H229,2)</f>
        <v>0</v>
      </c>
      <c r="BL229" s="23" t="s">
        <v>196</v>
      </c>
      <c r="BM229" s="23" t="s">
        <v>2164</v>
      </c>
    </row>
    <row r="230" spans="2:65" s="1" customFormat="1" ht="25.5" customHeight="1">
      <c r="B230" s="179"/>
      <c r="C230" s="180" t="s">
        <v>479</v>
      </c>
      <c r="D230" s="180" t="s">
        <v>191</v>
      </c>
      <c r="E230" s="181" t="s">
        <v>490</v>
      </c>
      <c r="F230" s="182" t="s">
        <v>491</v>
      </c>
      <c r="G230" s="183" t="s">
        <v>194</v>
      </c>
      <c r="H230" s="184">
        <v>1378.018</v>
      </c>
      <c r="I230" s="185"/>
      <c r="J230" s="186">
        <f>ROUND(I230*H230,2)</f>
        <v>0</v>
      </c>
      <c r="K230" s="182" t="s">
        <v>482</v>
      </c>
      <c r="L230" s="40"/>
      <c r="M230" s="187" t="s">
        <v>5</v>
      </c>
      <c r="N230" s="188" t="s">
        <v>46</v>
      </c>
      <c r="O230" s="41"/>
      <c r="P230" s="189">
        <f>O230*H230</f>
        <v>0</v>
      </c>
      <c r="Q230" s="189">
        <v>0</v>
      </c>
      <c r="R230" s="189">
        <f>Q230*H230</f>
        <v>0</v>
      </c>
      <c r="S230" s="189">
        <v>0</v>
      </c>
      <c r="T230" s="190">
        <f>S230*H230</f>
        <v>0</v>
      </c>
      <c r="AR230" s="23" t="s">
        <v>196</v>
      </c>
      <c r="AT230" s="23" t="s">
        <v>191</v>
      </c>
      <c r="AU230" s="23" t="s">
        <v>84</v>
      </c>
      <c r="AY230" s="23" t="s">
        <v>189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23" t="s">
        <v>82</v>
      </c>
      <c r="BK230" s="191">
        <f>ROUND(I230*H230,2)</f>
        <v>0</v>
      </c>
      <c r="BL230" s="23" t="s">
        <v>196</v>
      </c>
      <c r="BM230" s="23" t="s">
        <v>2165</v>
      </c>
    </row>
    <row r="231" spans="2:65" s="1" customFormat="1" ht="63.75" customHeight="1">
      <c r="B231" s="179"/>
      <c r="C231" s="180" t="s">
        <v>485</v>
      </c>
      <c r="D231" s="180" t="s">
        <v>191</v>
      </c>
      <c r="E231" s="181" t="s">
        <v>494</v>
      </c>
      <c r="F231" s="182" t="s">
        <v>495</v>
      </c>
      <c r="G231" s="183" t="s">
        <v>194</v>
      </c>
      <c r="H231" s="184">
        <v>1494.4</v>
      </c>
      <c r="I231" s="185"/>
      <c r="J231" s="186">
        <f>ROUND(I231*H231,2)</f>
        <v>0</v>
      </c>
      <c r="K231" s="182" t="s">
        <v>482</v>
      </c>
      <c r="L231" s="40"/>
      <c r="M231" s="187" t="s">
        <v>5</v>
      </c>
      <c r="N231" s="188" t="s">
        <v>46</v>
      </c>
      <c r="O231" s="41"/>
      <c r="P231" s="189">
        <f>O231*H231</f>
        <v>0</v>
      </c>
      <c r="Q231" s="189">
        <v>4E-05</v>
      </c>
      <c r="R231" s="189">
        <f>Q231*H231</f>
        <v>0.05977600000000001</v>
      </c>
      <c r="S231" s="189">
        <v>0</v>
      </c>
      <c r="T231" s="190">
        <f>S231*H231</f>
        <v>0</v>
      </c>
      <c r="AR231" s="23" t="s">
        <v>196</v>
      </c>
      <c r="AT231" s="23" t="s">
        <v>191</v>
      </c>
      <c r="AU231" s="23" t="s">
        <v>84</v>
      </c>
      <c r="AY231" s="23" t="s">
        <v>189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23" t="s">
        <v>82</v>
      </c>
      <c r="BK231" s="191">
        <f>ROUND(I231*H231,2)</f>
        <v>0</v>
      </c>
      <c r="BL231" s="23" t="s">
        <v>196</v>
      </c>
      <c r="BM231" s="23" t="s">
        <v>2166</v>
      </c>
    </row>
    <row r="232" spans="2:51" s="12" customFormat="1" ht="13.5">
      <c r="B232" s="192"/>
      <c r="D232" s="193" t="s">
        <v>198</v>
      </c>
      <c r="E232" s="194" t="s">
        <v>5</v>
      </c>
      <c r="F232" s="195" t="s">
        <v>2167</v>
      </c>
      <c r="H232" s="196">
        <v>433.1</v>
      </c>
      <c r="I232" s="197"/>
      <c r="L232" s="192"/>
      <c r="M232" s="198"/>
      <c r="N232" s="199"/>
      <c r="O232" s="199"/>
      <c r="P232" s="199"/>
      <c r="Q232" s="199"/>
      <c r="R232" s="199"/>
      <c r="S232" s="199"/>
      <c r="T232" s="200"/>
      <c r="AT232" s="194" t="s">
        <v>198</v>
      </c>
      <c r="AU232" s="194" t="s">
        <v>84</v>
      </c>
      <c r="AV232" s="12" t="s">
        <v>84</v>
      </c>
      <c r="AW232" s="12" t="s">
        <v>38</v>
      </c>
      <c r="AX232" s="12" t="s">
        <v>75</v>
      </c>
      <c r="AY232" s="194" t="s">
        <v>189</v>
      </c>
    </row>
    <row r="233" spans="2:51" s="12" customFormat="1" ht="13.5">
      <c r="B233" s="192"/>
      <c r="D233" s="193" t="s">
        <v>198</v>
      </c>
      <c r="E233" s="194" t="s">
        <v>5</v>
      </c>
      <c r="F233" s="195" t="s">
        <v>2168</v>
      </c>
      <c r="H233" s="196">
        <v>626.1</v>
      </c>
      <c r="I233" s="197"/>
      <c r="L233" s="192"/>
      <c r="M233" s="198"/>
      <c r="N233" s="199"/>
      <c r="O233" s="199"/>
      <c r="P233" s="199"/>
      <c r="Q233" s="199"/>
      <c r="R233" s="199"/>
      <c r="S233" s="199"/>
      <c r="T233" s="200"/>
      <c r="AT233" s="194" t="s">
        <v>198</v>
      </c>
      <c r="AU233" s="194" t="s">
        <v>84</v>
      </c>
      <c r="AV233" s="12" t="s">
        <v>84</v>
      </c>
      <c r="AW233" s="12" t="s">
        <v>38</v>
      </c>
      <c r="AX233" s="12" t="s">
        <v>75</v>
      </c>
      <c r="AY233" s="194" t="s">
        <v>189</v>
      </c>
    </row>
    <row r="234" spans="2:51" s="12" customFormat="1" ht="13.5">
      <c r="B234" s="192"/>
      <c r="D234" s="193" t="s">
        <v>198</v>
      </c>
      <c r="E234" s="194" t="s">
        <v>5</v>
      </c>
      <c r="F234" s="195" t="s">
        <v>2169</v>
      </c>
      <c r="H234" s="196">
        <v>435.2</v>
      </c>
      <c r="I234" s="197"/>
      <c r="L234" s="192"/>
      <c r="M234" s="198"/>
      <c r="N234" s="199"/>
      <c r="O234" s="199"/>
      <c r="P234" s="199"/>
      <c r="Q234" s="199"/>
      <c r="R234" s="199"/>
      <c r="S234" s="199"/>
      <c r="T234" s="200"/>
      <c r="AT234" s="194" t="s">
        <v>198</v>
      </c>
      <c r="AU234" s="194" t="s">
        <v>84</v>
      </c>
      <c r="AV234" s="12" t="s">
        <v>84</v>
      </c>
      <c r="AW234" s="12" t="s">
        <v>38</v>
      </c>
      <c r="AX234" s="12" t="s">
        <v>75</v>
      </c>
      <c r="AY234" s="194" t="s">
        <v>189</v>
      </c>
    </row>
    <row r="235" spans="2:51" s="13" customFormat="1" ht="13.5">
      <c r="B235" s="201"/>
      <c r="D235" s="193" t="s">
        <v>198</v>
      </c>
      <c r="E235" s="202" t="s">
        <v>5</v>
      </c>
      <c r="F235" s="203" t="s">
        <v>216</v>
      </c>
      <c r="H235" s="204">
        <v>1494.4</v>
      </c>
      <c r="I235" s="205"/>
      <c r="L235" s="201"/>
      <c r="M235" s="206"/>
      <c r="N235" s="207"/>
      <c r="O235" s="207"/>
      <c r="P235" s="207"/>
      <c r="Q235" s="207"/>
      <c r="R235" s="207"/>
      <c r="S235" s="207"/>
      <c r="T235" s="208"/>
      <c r="AT235" s="202" t="s">
        <v>198</v>
      </c>
      <c r="AU235" s="202" t="s">
        <v>84</v>
      </c>
      <c r="AV235" s="13" t="s">
        <v>196</v>
      </c>
      <c r="AW235" s="13" t="s">
        <v>38</v>
      </c>
      <c r="AX235" s="13" t="s">
        <v>82</v>
      </c>
      <c r="AY235" s="202" t="s">
        <v>189</v>
      </c>
    </row>
    <row r="236" spans="2:65" s="1" customFormat="1" ht="25.5" customHeight="1">
      <c r="B236" s="179"/>
      <c r="C236" s="180" t="s">
        <v>489</v>
      </c>
      <c r="D236" s="180" t="s">
        <v>191</v>
      </c>
      <c r="E236" s="181" t="s">
        <v>2170</v>
      </c>
      <c r="F236" s="182" t="s">
        <v>2171</v>
      </c>
      <c r="G236" s="183" t="s">
        <v>194</v>
      </c>
      <c r="H236" s="184">
        <v>623.15</v>
      </c>
      <c r="I236" s="185"/>
      <c r="J236" s="186">
        <f>ROUND(I236*H236,2)</f>
        <v>0</v>
      </c>
      <c r="K236" s="182" t="s">
        <v>202</v>
      </c>
      <c r="L236" s="40"/>
      <c r="M236" s="187" t="s">
        <v>5</v>
      </c>
      <c r="N236" s="188" t="s">
        <v>46</v>
      </c>
      <c r="O236" s="41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AR236" s="23" t="s">
        <v>196</v>
      </c>
      <c r="AT236" s="23" t="s">
        <v>191</v>
      </c>
      <c r="AU236" s="23" t="s">
        <v>84</v>
      </c>
      <c r="AY236" s="23" t="s">
        <v>189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23" t="s">
        <v>82</v>
      </c>
      <c r="BK236" s="191">
        <f>ROUND(I236*H236,2)</f>
        <v>0</v>
      </c>
      <c r="BL236" s="23" t="s">
        <v>196</v>
      </c>
      <c r="BM236" s="23" t="s">
        <v>2172</v>
      </c>
    </row>
    <row r="237" spans="2:51" s="12" customFormat="1" ht="13.5">
      <c r="B237" s="192"/>
      <c r="D237" s="193" t="s">
        <v>198</v>
      </c>
      <c r="E237" s="194" t="s">
        <v>5</v>
      </c>
      <c r="F237" s="195" t="s">
        <v>2173</v>
      </c>
      <c r="H237" s="196">
        <v>623.15</v>
      </c>
      <c r="I237" s="197"/>
      <c r="L237" s="192"/>
      <c r="M237" s="198"/>
      <c r="N237" s="199"/>
      <c r="O237" s="199"/>
      <c r="P237" s="199"/>
      <c r="Q237" s="199"/>
      <c r="R237" s="199"/>
      <c r="S237" s="199"/>
      <c r="T237" s="200"/>
      <c r="AT237" s="194" t="s">
        <v>198</v>
      </c>
      <c r="AU237" s="194" t="s">
        <v>84</v>
      </c>
      <c r="AV237" s="12" t="s">
        <v>84</v>
      </c>
      <c r="AW237" s="12" t="s">
        <v>38</v>
      </c>
      <c r="AX237" s="12" t="s">
        <v>82</v>
      </c>
      <c r="AY237" s="194" t="s">
        <v>189</v>
      </c>
    </row>
    <row r="238" spans="2:65" s="1" customFormat="1" ht="25.5" customHeight="1">
      <c r="B238" s="179"/>
      <c r="C238" s="180" t="s">
        <v>493</v>
      </c>
      <c r="D238" s="180" t="s">
        <v>191</v>
      </c>
      <c r="E238" s="181" t="s">
        <v>2174</v>
      </c>
      <c r="F238" s="182" t="s">
        <v>2175</v>
      </c>
      <c r="G238" s="183" t="s">
        <v>208</v>
      </c>
      <c r="H238" s="184">
        <v>0.108</v>
      </c>
      <c r="I238" s="185"/>
      <c r="J238" s="186">
        <f>ROUND(I238*H238,2)</f>
        <v>0</v>
      </c>
      <c r="K238" s="182" t="s">
        <v>202</v>
      </c>
      <c r="L238" s="40"/>
      <c r="M238" s="187" t="s">
        <v>5</v>
      </c>
      <c r="N238" s="188" t="s">
        <v>46</v>
      </c>
      <c r="O238" s="41"/>
      <c r="P238" s="189">
        <f>O238*H238</f>
        <v>0</v>
      </c>
      <c r="Q238" s="189">
        <v>0</v>
      </c>
      <c r="R238" s="189">
        <f>Q238*H238</f>
        <v>0</v>
      </c>
      <c r="S238" s="189">
        <v>1.6</v>
      </c>
      <c r="T238" s="190">
        <f>S238*H238</f>
        <v>0.1728</v>
      </c>
      <c r="AR238" s="23" t="s">
        <v>196</v>
      </c>
      <c r="AT238" s="23" t="s">
        <v>191</v>
      </c>
      <c r="AU238" s="23" t="s">
        <v>84</v>
      </c>
      <c r="AY238" s="23" t="s">
        <v>189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23" t="s">
        <v>82</v>
      </c>
      <c r="BK238" s="191">
        <f>ROUND(I238*H238,2)</f>
        <v>0</v>
      </c>
      <c r="BL238" s="23" t="s">
        <v>196</v>
      </c>
      <c r="BM238" s="23" t="s">
        <v>2176</v>
      </c>
    </row>
    <row r="239" spans="2:51" s="12" customFormat="1" ht="13.5">
      <c r="B239" s="192"/>
      <c r="D239" s="193" t="s">
        <v>198</v>
      </c>
      <c r="E239" s="194" t="s">
        <v>5</v>
      </c>
      <c r="F239" s="195" t="s">
        <v>2177</v>
      </c>
      <c r="H239" s="196">
        <v>0.108</v>
      </c>
      <c r="I239" s="197"/>
      <c r="L239" s="192"/>
      <c r="M239" s="198"/>
      <c r="N239" s="199"/>
      <c r="O239" s="199"/>
      <c r="P239" s="199"/>
      <c r="Q239" s="199"/>
      <c r="R239" s="199"/>
      <c r="S239" s="199"/>
      <c r="T239" s="200"/>
      <c r="AT239" s="194" t="s">
        <v>198</v>
      </c>
      <c r="AU239" s="194" t="s">
        <v>84</v>
      </c>
      <c r="AV239" s="12" t="s">
        <v>84</v>
      </c>
      <c r="AW239" s="12" t="s">
        <v>38</v>
      </c>
      <c r="AX239" s="12" t="s">
        <v>82</v>
      </c>
      <c r="AY239" s="194" t="s">
        <v>189</v>
      </c>
    </row>
    <row r="240" spans="2:65" s="1" customFormat="1" ht="25.5" customHeight="1">
      <c r="B240" s="179"/>
      <c r="C240" s="180" t="s">
        <v>498</v>
      </c>
      <c r="D240" s="180" t="s">
        <v>191</v>
      </c>
      <c r="E240" s="181" t="s">
        <v>504</v>
      </c>
      <c r="F240" s="182" t="s">
        <v>505</v>
      </c>
      <c r="G240" s="183" t="s">
        <v>208</v>
      </c>
      <c r="H240" s="184">
        <v>6.584</v>
      </c>
      <c r="I240" s="185"/>
      <c r="J240" s="186">
        <f>ROUND(I240*H240,2)</f>
        <v>0</v>
      </c>
      <c r="K240" s="182" t="s">
        <v>376</v>
      </c>
      <c r="L240" s="40"/>
      <c r="M240" s="187" t="s">
        <v>5</v>
      </c>
      <c r="N240" s="188" t="s">
        <v>46</v>
      </c>
      <c r="O240" s="41"/>
      <c r="P240" s="189">
        <f>O240*H240</f>
        <v>0</v>
      </c>
      <c r="Q240" s="189">
        <v>0</v>
      </c>
      <c r="R240" s="189">
        <f>Q240*H240</f>
        <v>0</v>
      </c>
      <c r="S240" s="189">
        <v>2.2</v>
      </c>
      <c r="T240" s="190">
        <f>S240*H240</f>
        <v>14.4848</v>
      </c>
      <c r="AR240" s="23" t="s">
        <v>196</v>
      </c>
      <c r="AT240" s="23" t="s">
        <v>191</v>
      </c>
      <c r="AU240" s="23" t="s">
        <v>84</v>
      </c>
      <c r="AY240" s="23" t="s">
        <v>189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23" t="s">
        <v>82</v>
      </c>
      <c r="BK240" s="191">
        <f>ROUND(I240*H240,2)</f>
        <v>0</v>
      </c>
      <c r="BL240" s="23" t="s">
        <v>196</v>
      </c>
      <c r="BM240" s="23" t="s">
        <v>2178</v>
      </c>
    </row>
    <row r="241" spans="2:51" s="12" customFormat="1" ht="13.5">
      <c r="B241" s="192"/>
      <c r="D241" s="193" t="s">
        <v>198</v>
      </c>
      <c r="E241" s="194" t="s">
        <v>5</v>
      </c>
      <c r="F241" s="195" t="s">
        <v>2179</v>
      </c>
      <c r="H241" s="196">
        <v>2.696</v>
      </c>
      <c r="I241" s="197"/>
      <c r="L241" s="192"/>
      <c r="M241" s="198"/>
      <c r="N241" s="199"/>
      <c r="O241" s="199"/>
      <c r="P241" s="199"/>
      <c r="Q241" s="199"/>
      <c r="R241" s="199"/>
      <c r="S241" s="199"/>
      <c r="T241" s="200"/>
      <c r="AT241" s="194" t="s">
        <v>198</v>
      </c>
      <c r="AU241" s="194" t="s">
        <v>84</v>
      </c>
      <c r="AV241" s="12" t="s">
        <v>84</v>
      </c>
      <c r="AW241" s="12" t="s">
        <v>38</v>
      </c>
      <c r="AX241" s="12" t="s">
        <v>75</v>
      </c>
      <c r="AY241" s="194" t="s">
        <v>189</v>
      </c>
    </row>
    <row r="242" spans="2:51" s="12" customFormat="1" ht="13.5">
      <c r="B242" s="192"/>
      <c r="D242" s="193" t="s">
        <v>198</v>
      </c>
      <c r="E242" s="194" t="s">
        <v>5</v>
      </c>
      <c r="F242" s="195" t="s">
        <v>2180</v>
      </c>
      <c r="H242" s="196">
        <v>3.888</v>
      </c>
      <c r="I242" s="197"/>
      <c r="L242" s="192"/>
      <c r="M242" s="198"/>
      <c r="N242" s="199"/>
      <c r="O242" s="199"/>
      <c r="P242" s="199"/>
      <c r="Q242" s="199"/>
      <c r="R242" s="199"/>
      <c r="S242" s="199"/>
      <c r="T242" s="200"/>
      <c r="AT242" s="194" t="s">
        <v>198</v>
      </c>
      <c r="AU242" s="194" t="s">
        <v>84</v>
      </c>
      <c r="AV242" s="12" t="s">
        <v>84</v>
      </c>
      <c r="AW242" s="12" t="s">
        <v>38</v>
      </c>
      <c r="AX242" s="12" t="s">
        <v>75</v>
      </c>
      <c r="AY242" s="194" t="s">
        <v>189</v>
      </c>
    </row>
    <row r="243" spans="2:51" s="13" customFormat="1" ht="13.5">
      <c r="B243" s="201"/>
      <c r="D243" s="193" t="s">
        <v>198</v>
      </c>
      <c r="E243" s="202" t="s">
        <v>5</v>
      </c>
      <c r="F243" s="203" t="s">
        <v>216</v>
      </c>
      <c r="H243" s="204">
        <v>6.584</v>
      </c>
      <c r="I243" s="205"/>
      <c r="L243" s="201"/>
      <c r="M243" s="206"/>
      <c r="N243" s="207"/>
      <c r="O243" s="207"/>
      <c r="P243" s="207"/>
      <c r="Q243" s="207"/>
      <c r="R243" s="207"/>
      <c r="S243" s="207"/>
      <c r="T243" s="208"/>
      <c r="AT243" s="202" t="s">
        <v>198</v>
      </c>
      <c r="AU243" s="202" t="s">
        <v>84</v>
      </c>
      <c r="AV243" s="13" t="s">
        <v>196</v>
      </c>
      <c r="AW243" s="13" t="s">
        <v>38</v>
      </c>
      <c r="AX243" s="13" t="s">
        <v>82</v>
      </c>
      <c r="AY243" s="202" t="s">
        <v>189</v>
      </c>
    </row>
    <row r="244" spans="2:65" s="1" customFormat="1" ht="16.5" customHeight="1">
      <c r="B244" s="179"/>
      <c r="C244" s="180" t="s">
        <v>503</v>
      </c>
      <c r="D244" s="180" t="s">
        <v>191</v>
      </c>
      <c r="E244" s="181" t="s">
        <v>518</v>
      </c>
      <c r="F244" s="182" t="s">
        <v>519</v>
      </c>
      <c r="G244" s="183" t="s">
        <v>194</v>
      </c>
      <c r="H244" s="184">
        <v>1.575</v>
      </c>
      <c r="I244" s="185"/>
      <c r="J244" s="186">
        <f>ROUND(I244*H244,2)</f>
        <v>0</v>
      </c>
      <c r="K244" s="182" t="s">
        <v>209</v>
      </c>
      <c r="L244" s="40"/>
      <c r="M244" s="187" t="s">
        <v>5</v>
      </c>
      <c r="N244" s="188" t="s">
        <v>46</v>
      </c>
      <c r="O244" s="41"/>
      <c r="P244" s="189">
        <f>O244*H244</f>
        <v>0</v>
      </c>
      <c r="Q244" s="189">
        <v>0</v>
      </c>
      <c r="R244" s="189">
        <f>Q244*H244</f>
        <v>0</v>
      </c>
      <c r="S244" s="189">
        <v>0.038</v>
      </c>
      <c r="T244" s="190">
        <f>S244*H244</f>
        <v>0.059849999999999993</v>
      </c>
      <c r="AR244" s="23" t="s">
        <v>196</v>
      </c>
      <c r="AT244" s="23" t="s">
        <v>191</v>
      </c>
      <c r="AU244" s="23" t="s">
        <v>84</v>
      </c>
      <c r="AY244" s="23" t="s">
        <v>189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23" t="s">
        <v>82</v>
      </c>
      <c r="BK244" s="191">
        <f>ROUND(I244*H244,2)</f>
        <v>0</v>
      </c>
      <c r="BL244" s="23" t="s">
        <v>196</v>
      </c>
      <c r="BM244" s="23" t="s">
        <v>2181</v>
      </c>
    </row>
    <row r="245" spans="2:51" s="12" customFormat="1" ht="13.5">
      <c r="B245" s="192"/>
      <c r="D245" s="193" t="s">
        <v>198</v>
      </c>
      <c r="E245" s="194" t="s">
        <v>5</v>
      </c>
      <c r="F245" s="195" t="s">
        <v>2182</v>
      </c>
      <c r="H245" s="196">
        <v>1.575</v>
      </c>
      <c r="I245" s="197"/>
      <c r="L245" s="192"/>
      <c r="M245" s="198"/>
      <c r="N245" s="199"/>
      <c r="O245" s="199"/>
      <c r="P245" s="199"/>
      <c r="Q245" s="199"/>
      <c r="R245" s="199"/>
      <c r="S245" s="199"/>
      <c r="T245" s="200"/>
      <c r="AT245" s="194" t="s">
        <v>198</v>
      </c>
      <c r="AU245" s="194" t="s">
        <v>84</v>
      </c>
      <c r="AV245" s="12" t="s">
        <v>84</v>
      </c>
      <c r="AW245" s="12" t="s">
        <v>38</v>
      </c>
      <c r="AX245" s="12" t="s">
        <v>82</v>
      </c>
      <c r="AY245" s="194" t="s">
        <v>189</v>
      </c>
    </row>
    <row r="246" spans="2:65" s="1" customFormat="1" ht="16.5" customHeight="1">
      <c r="B246" s="179"/>
      <c r="C246" s="180" t="s">
        <v>508</v>
      </c>
      <c r="D246" s="180" t="s">
        <v>191</v>
      </c>
      <c r="E246" s="181" t="s">
        <v>523</v>
      </c>
      <c r="F246" s="182" t="s">
        <v>524</v>
      </c>
      <c r="G246" s="183" t="s">
        <v>194</v>
      </c>
      <c r="H246" s="184">
        <v>42.36</v>
      </c>
      <c r="I246" s="185"/>
      <c r="J246" s="186">
        <f>ROUND(I246*H246,2)</f>
        <v>0</v>
      </c>
      <c r="K246" s="182" t="s">
        <v>209</v>
      </c>
      <c r="L246" s="40"/>
      <c r="M246" s="187" t="s">
        <v>5</v>
      </c>
      <c r="N246" s="188" t="s">
        <v>46</v>
      </c>
      <c r="O246" s="41"/>
      <c r="P246" s="189">
        <f>O246*H246</f>
        <v>0</v>
      </c>
      <c r="Q246" s="189">
        <v>0</v>
      </c>
      <c r="R246" s="189">
        <f>Q246*H246</f>
        <v>0</v>
      </c>
      <c r="S246" s="189">
        <v>0.034</v>
      </c>
      <c r="T246" s="190">
        <f>S246*H246</f>
        <v>1.4402400000000002</v>
      </c>
      <c r="AR246" s="23" t="s">
        <v>196</v>
      </c>
      <c r="AT246" s="23" t="s">
        <v>191</v>
      </c>
      <c r="AU246" s="23" t="s">
        <v>84</v>
      </c>
      <c r="AY246" s="23" t="s">
        <v>189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23" t="s">
        <v>82</v>
      </c>
      <c r="BK246" s="191">
        <f>ROUND(I246*H246,2)</f>
        <v>0</v>
      </c>
      <c r="BL246" s="23" t="s">
        <v>196</v>
      </c>
      <c r="BM246" s="23" t="s">
        <v>2183</v>
      </c>
    </row>
    <row r="247" spans="2:51" s="12" customFormat="1" ht="13.5">
      <c r="B247" s="192"/>
      <c r="D247" s="193" t="s">
        <v>198</v>
      </c>
      <c r="E247" s="194" t="s">
        <v>5</v>
      </c>
      <c r="F247" s="195" t="s">
        <v>2184</v>
      </c>
      <c r="H247" s="196">
        <v>42.36</v>
      </c>
      <c r="I247" s="197"/>
      <c r="L247" s="192"/>
      <c r="M247" s="198"/>
      <c r="N247" s="199"/>
      <c r="O247" s="199"/>
      <c r="P247" s="199"/>
      <c r="Q247" s="199"/>
      <c r="R247" s="199"/>
      <c r="S247" s="199"/>
      <c r="T247" s="200"/>
      <c r="AT247" s="194" t="s">
        <v>198</v>
      </c>
      <c r="AU247" s="194" t="s">
        <v>84</v>
      </c>
      <c r="AV247" s="12" t="s">
        <v>84</v>
      </c>
      <c r="AW247" s="12" t="s">
        <v>38</v>
      </c>
      <c r="AX247" s="12" t="s">
        <v>82</v>
      </c>
      <c r="AY247" s="194" t="s">
        <v>189</v>
      </c>
    </row>
    <row r="248" spans="2:65" s="1" customFormat="1" ht="16.5" customHeight="1">
      <c r="B248" s="179"/>
      <c r="C248" s="180" t="s">
        <v>512</v>
      </c>
      <c r="D248" s="180" t="s">
        <v>191</v>
      </c>
      <c r="E248" s="181" t="s">
        <v>528</v>
      </c>
      <c r="F248" s="182" t="s">
        <v>529</v>
      </c>
      <c r="G248" s="183" t="s">
        <v>194</v>
      </c>
      <c r="H248" s="184">
        <v>213.56</v>
      </c>
      <c r="I248" s="185"/>
      <c r="J248" s="186">
        <f>ROUND(I248*H248,2)</f>
        <v>0</v>
      </c>
      <c r="K248" s="182" t="s">
        <v>209</v>
      </c>
      <c r="L248" s="40"/>
      <c r="M248" s="187" t="s">
        <v>5</v>
      </c>
      <c r="N248" s="188" t="s">
        <v>46</v>
      </c>
      <c r="O248" s="41"/>
      <c r="P248" s="189">
        <f>O248*H248</f>
        <v>0</v>
      </c>
      <c r="Q248" s="189">
        <v>0</v>
      </c>
      <c r="R248" s="189">
        <f>Q248*H248</f>
        <v>0</v>
      </c>
      <c r="S248" s="189">
        <v>0.032</v>
      </c>
      <c r="T248" s="190">
        <f>S248*H248</f>
        <v>6.83392</v>
      </c>
      <c r="AR248" s="23" t="s">
        <v>196</v>
      </c>
      <c r="AT248" s="23" t="s">
        <v>191</v>
      </c>
      <c r="AU248" s="23" t="s">
        <v>84</v>
      </c>
      <c r="AY248" s="23" t="s">
        <v>189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23" t="s">
        <v>82</v>
      </c>
      <c r="BK248" s="191">
        <f>ROUND(I248*H248,2)</f>
        <v>0</v>
      </c>
      <c r="BL248" s="23" t="s">
        <v>196</v>
      </c>
      <c r="BM248" s="23" t="s">
        <v>2185</v>
      </c>
    </row>
    <row r="249" spans="2:51" s="12" customFormat="1" ht="13.5">
      <c r="B249" s="192"/>
      <c r="D249" s="193" t="s">
        <v>198</v>
      </c>
      <c r="E249" s="194" t="s">
        <v>5</v>
      </c>
      <c r="F249" s="195" t="s">
        <v>2186</v>
      </c>
      <c r="H249" s="196">
        <v>213.56</v>
      </c>
      <c r="I249" s="197"/>
      <c r="L249" s="192"/>
      <c r="M249" s="198"/>
      <c r="N249" s="199"/>
      <c r="O249" s="199"/>
      <c r="P249" s="199"/>
      <c r="Q249" s="199"/>
      <c r="R249" s="199"/>
      <c r="S249" s="199"/>
      <c r="T249" s="200"/>
      <c r="AT249" s="194" t="s">
        <v>198</v>
      </c>
      <c r="AU249" s="194" t="s">
        <v>84</v>
      </c>
      <c r="AV249" s="12" t="s">
        <v>84</v>
      </c>
      <c r="AW249" s="12" t="s">
        <v>38</v>
      </c>
      <c r="AX249" s="12" t="s">
        <v>82</v>
      </c>
      <c r="AY249" s="194" t="s">
        <v>189</v>
      </c>
    </row>
    <row r="250" spans="2:65" s="1" customFormat="1" ht="25.5" customHeight="1">
      <c r="B250" s="179"/>
      <c r="C250" s="180" t="s">
        <v>517</v>
      </c>
      <c r="D250" s="180" t="s">
        <v>191</v>
      </c>
      <c r="E250" s="181" t="s">
        <v>1719</v>
      </c>
      <c r="F250" s="182" t="s">
        <v>1720</v>
      </c>
      <c r="G250" s="183" t="s">
        <v>194</v>
      </c>
      <c r="H250" s="184">
        <v>23.51</v>
      </c>
      <c r="I250" s="185"/>
      <c r="J250" s="186">
        <f>ROUND(I250*H250,2)</f>
        <v>0</v>
      </c>
      <c r="K250" s="182" t="s">
        <v>202</v>
      </c>
      <c r="L250" s="40"/>
      <c r="M250" s="187" t="s">
        <v>5</v>
      </c>
      <c r="N250" s="188" t="s">
        <v>46</v>
      </c>
      <c r="O250" s="41"/>
      <c r="P250" s="189">
        <f>O250*H250</f>
        <v>0</v>
      </c>
      <c r="Q250" s="189">
        <v>0</v>
      </c>
      <c r="R250" s="189">
        <f>Q250*H250</f>
        <v>0</v>
      </c>
      <c r="S250" s="189">
        <v>0.063</v>
      </c>
      <c r="T250" s="190">
        <f>S250*H250</f>
        <v>1.48113</v>
      </c>
      <c r="AR250" s="23" t="s">
        <v>196</v>
      </c>
      <c r="AT250" s="23" t="s">
        <v>191</v>
      </c>
      <c r="AU250" s="23" t="s">
        <v>84</v>
      </c>
      <c r="AY250" s="23" t="s">
        <v>189</v>
      </c>
      <c r="BE250" s="191">
        <f>IF(N250="základní",J250,0)</f>
        <v>0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23" t="s">
        <v>82</v>
      </c>
      <c r="BK250" s="191">
        <f>ROUND(I250*H250,2)</f>
        <v>0</v>
      </c>
      <c r="BL250" s="23" t="s">
        <v>196</v>
      </c>
      <c r="BM250" s="23" t="s">
        <v>2187</v>
      </c>
    </row>
    <row r="251" spans="2:51" s="12" customFormat="1" ht="13.5">
      <c r="B251" s="192"/>
      <c r="D251" s="193" t="s">
        <v>198</v>
      </c>
      <c r="E251" s="194" t="s">
        <v>5</v>
      </c>
      <c r="F251" s="195" t="s">
        <v>2188</v>
      </c>
      <c r="H251" s="196">
        <v>23.51</v>
      </c>
      <c r="I251" s="197"/>
      <c r="L251" s="192"/>
      <c r="M251" s="198"/>
      <c r="N251" s="199"/>
      <c r="O251" s="199"/>
      <c r="P251" s="199"/>
      <c r="Q251" s="199"/>
      <c r="R251" s="199"/>
      <c r="S251" s="199"/>
      <c r="T251" s="200"/>
      <c r="AT251" s="194" t="s">
        <v>198</v>
      </c>
      <c r="AU251" s="194" t="s">
        <v>84</v>
      </c>
      <c r="AV251" s="12" t="s">
        <v>84</v>
      </c>
      <c r="AW251" s="12" t="s">
        <v>38</v>
      </c>
      <c r="AX251" s="12" t="s">
        <v>82</v>
      </c>
      <c r="AY251" s="194" t="s">
        <v>189</v>
      </c>
    </row>
    <row r="252" spans="2:65" s="1" customFormat="1" ht="16.5" customHeight="1">
      <c r="B252" s="179"/>
      <c r="C252" s="180" t="s">
        <v>522</v>
      </c>
      <c r="D252" s="180" t="s">
        <v>191</v>
      </c>
      <c r="E252" s="181" t="s">
        <v>2189</v>
      </c>
      <c r="F252" s="182" t="s">
        <v>2190</v>
      </c>
      <c r="G252" s="183" t="s">
        <v>243</v>
      </c>
      <c r="H252" s="184">
        <v>1</v>
      </c>
      <c r="I252" s="185"/>
      <c r="J252" s="186">
        <f>ROUND(I252*H252,2)</f>
        <v>0</v>
      </c>
      <c r="K252" s="182" t="s">
        <v>5</v>
      </c>
      <c r="L252" s="40"/>
      <c r="M252" s="187" t="s">
        <v>5</v>
      </c>
      <c r="N252" s="188" t="s">
        <v>46</v>
      </c>
      <c r="O252" s="41"/>
      <c r="P252" s="189">
        <f>O252*H252</f>
        <v>0</v>
      </c>
      <c r="Q252" s="189">
        <v>0</v>
      </c>
      <c r="R252" s="189">
        <f>Q252*H252</f>
        <v>0</v>
      </c>
      <c r="S252" s="189">
        <v>0.063</v>
      </c>
      <c r="T252" s="190">
        <f>S252*H252</f>
        <v>0.063</v>
      </c>
      <c r="AR252" s="23" t="s">
        <v>196</v>
      </c>
      <c r="AT252" s="23" t="s">
        <v>191</v>
      </c>
      <c r="AU252" s="23" t="s">
        <v>84</v>
      </c>
      <c r="AY252" s="23" t="s">
        <v>189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23" t="s">
        <v>82</v>
      </c>
      <c r="BK252" s="191">
        <f>ROUND(I252*H252,2)</f>
        <v>0</v>
      </c>
      <c r="BL252" s="23" t="s">
        <v>196</v>
      </c>
      <c r="BM252" s="23" t="s">
        <v>2191</v>
      </c>
    </row>
    <row r="253" spans="2:51" s="12" customFormat="1" ht="13.5">
      <c r="B253" s="192"/>
      <c r="D253" s="193" t="s">
        <v>198</v>
      </c>
      <c r="E253" s="194" t="s">
        <v>5</v>
      </c>
      <c r="F253" s="195" t="s">
        <v>82</v>
      </c>
      <c r="H253" s="196">
        <v>1</v>
      </c>
      <c r="I253" s="197"/>
      <c r="L253" s="192"/>
      <c r="M253" s="198"/>
      <c r="N253" s="199"/>
      <c r="O253" s="199"/>
      <c r="P253" s="199"/>
      <c r="Q253" s="199"/>
      <c r="R253" s="199"/>
      <c r="S253" s="199"/>
      <c r="T253" s="200"/>
      <c r="AT253" s="194" t="s">
        <v>198</v>
      </c>
      <c r="AU253" s="194" t="s">
        <v>84</v>
      </c>
      <c r="AV253" s="12" t="s">
        <v>84</v>
      </c>
      <c r="AW253" s="12" t="s">
        <v>38</v>
      </c>
      <c r="AX253" s="12" t="s">
        <v>82</v>
      </c>
      <c r="AY253" s="194" t="s">
        <v>189</v>
      </c>
    </row>
    <row r="254" spans="2:65" s="1" customFormat="1" ht="38.25" customHeight="1">
      <c r="B254" s="179"/>
      <c r="C254" s="180" t="s">
        <v>527</v>
      </c>
      <c r="D254" s="180" t="s">
        <v>191</v>
      </c>
      <c r="E254" s="181" t="s">
        <v>2192</v>
      </c>
      <c r="F254" s="182" t="s">
        <v>2193</v>
      </c>
      <c r="G254" s="183" t="s">
        <v>322</v>
      </c>
      <c r="H254" s="184">
        <v>23</v>
      </c>
      <c r="I254" s="185"/>
      <c r="J254" s="186">
        <f>ROUND(I254*H254,2)</f>
        <v>0</v>
      </c>
      <c r="K254" s="182" t="s">
        <v>202</v>
      </c>
      <c r="L254" s="40"/>
      <c r="M254" s="187" t="s">
        <v>5</v>
      </c>
      <c r="N254" s="188" t="s">
        <v>46</v>
      </c>
      <c r="O254" s="41"/>
      <c r="P254" s="189">
        <f>O254*H254</f>
        <v>0</v>
      </c>
      <c r="Q254" s="189">
        <v>0</v>
      </c>
      <c r="R254" s="189">
        <f>Q254*H254</f>
        <v>0</v>
      </c>
      <c r="S254" s="189">
        <v>0.025</v>
      </c>
      <c r="T254" s="190">
        <f>S254*H254</f>
        <v>0.5750000000000001</v>
      </c>
      <c r="AR254" s="23" t="s">
        <v>196</v>
      </c>
      <c r="AT254" s="23" t="s">
        <v>191</v>
      </c>
      <c r="AU254" s="23" t="s">
        <v>84</v>
      </c>
      <c r="AY254" s="23" t="s">
        <v>189</v>
      </c>
      <c r="BE254" s="191">
        <f>IF(N254="základní",J254,0)</f>
        <v>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23" t="s">
        <v>82</v>
      </c>
      <c r="BK254" s="191">
        <f>ROUND(I254*H254,2)</f>
        <v>0</v>
      </c>
      <c r="BL254" s="23" t="s">
        <v>196</v>
      </c>
      <c r="BM254" s="23" t="s">
        <v>2194</v>
      </c>
    </row>
    <row r="255" spans="2:65" s="1" customFormat="1" ht="38.25" customHeight="1">
      <c r="B255" s="179"/>
      <c r="C255" s="180" t="s">
        <v>532</v>
      </c>
      <c r="D255" s="180" t="s">
        <v>191</v>
      </c>
      <c r="E255" s="181" t="s">
        <v>2195</v>
      </c>
      <c r="F255" s="182" t="s">
        <v>2196</v>
      </c>
      <c r="G255" s="183" t="s">
        <v>322</v>
      </c>
      <c r="H255" s="184">
        <v>15</v>
      </c>
      <c r="I255" s="185"/>
      <c r="J255" s="186">
        <f>ROUND(I255*H255,2)</f>
        <v>0</v>
      </c>
      <c r="K255" s="182" t="s">
        <v>202</v>
      </c>
      <c r="L255" s="40"/>
      <c r="M255" s="187" t="s">
        <v>5</v>
      </c>
      <c r="N255" s="188" t="s">
        <v>46</v>
      </c>
      <c r="O255" s="41"/>
      <c r="P255" s="189">
        <f>O255*H255</f>
        <v>0</v>
      </c>
      <c r="Q255" s="189">
        <v>0</v>
      </c>
      <c r="R255" s="189">
        <f>Q255*H255</f>
        <v>0</v>
      </c>
      <c r="S255" s="189">
        <v>0.069</v>
      </c>
      <c r="T255" s="190">
        <f>S255*H255</f>
        <v>1.0350000000000001</v>
      </c>
      <c r="AR255" s="23" t="s">
        <v>196</v>
      </c>
      <c r="AT255" s="23" t="s">
        <v>191</v>
      </c>
      <c r="AU255" s="23" t="s">
        <v>84</v>
      </c>
      <c r="AY255" s="23" t="s">
        <v>189</v>
      </c>
      <c r="BE255" s="191">
        <f>IF(N255="základní",J255,0)</f>
        <v>0</v>
      </c>
      <c r="BF255" s="191">
        <f>IF(N255="snížená",J255,0)</f>
        <v>0</v>
      </c>
      <c r="BG255" s="191">
        <f>IF(N255="zákl. přenesená",J255,0)</f>
        <v>0</v>
      </c>
      <c r="BH255" s="191">
        <f>IF(N255="sníž. přenesená",J255,0)</f>
        <v>0</v>
      </c>
      <c r="BI255" s="191">
        <f>IF(N255="nulová",J255,0)</f>
        <v>0</v>
      </c>
      <c r="BJ255" s="23" t="s">
        <v>82</v>
      </c>
      <c r="BK255" s="191">
        <f>ROUND(I255*H255,2)</f>
        <v>0</v>
      </c>
      <c r="BL255" s="23" t="s">
        <v>196</v>
      </c>
      <c r="BM255" s="23" t="s">
        <v>2197</v>
      </c>
    </row>
    <row r="256" spans="2:51" s="12" customFormat="1" ht="13.5">
      <c r="B256" s="192"/>
      <c r="D256" s="193" t="s">
        <v>198</v>
      </c>
      <c r="E256" s="194" t="s">
        <v>5</v>
      </c>
      <c r="F256" s="195" t="s">
        <v>2198</v>
      </c>
      <c r="H256" s="196">
        <v>15</v>
      </c>
      <c r="I256" s="197"/>
      <c r="L256" s="192"/>
      <c r="M256" s="198"/>
      <c r="N256" s="199"/>
      <c r="O256" s="199"/>
      <c r="P256" s="199"/>
      <c r="Q256" s="199"/>
      <c r="R256" s="199"/>
      <c r="S256" s="199"/>
      <c r="T256" s="200"/>
      <c r="AT256" s="194" t="s">
        <v>198</v>
      </c>
      <c r="AU256" s="194" t="s">
        <v>84</v>
      </c>
      <c r="AV256" s="12" t="s">
        <v>84</v>
      </c>
      <c r="AW256" s="12" t="s">
        <v>38</v>
      </c>
      <c r="AX256" s="12" t="s">
        <v>82</v>
      </c>
      <c r="AY256" s="194" t="s">
        <v>189</v>
      </c>
    </row>
    <row r="257" spans="2:65" s="1" customFormat="1" ht="38.25" customHeight="1">
      <c r="B257" s="179"/>
      <c r="C257" s="180" t="s">
        <v>537</v>
      </c>
      <c r="D257" s="180" t="s">
        <v>191</v>
      </c>
      <c r="E257" s="181" t="s">
        <v>2199</v>
      </c>
      <c r="F257" s="182" t="s">
        <v>2200</v>
      </c>
      <c r="G257" s="183" t="s">
        <v>322</v>
      </c>
      <c r="H257" s="184">
        <v>1</v>
      </c>
      <c r="I257" s="185"/>
      <c r="J257" s="186">
        <f>ROUND(I257*H257,2)</f>
        <v>0</v>
      </c>
      <c r="K257" s="182" t="s">
        <v>202</v>
      </c>
      <c r="L257" s="40"/>
      <c r="M257" s="187" t="s">
        <v>5</v>
      </c>
      <c r="N257" s="188" t="s">
        <v>46</v>
      </c>
      <c r="O257" s="41"/>
      <c r="P257" s="189">
        <f>O257*H257</f>
        <v>0</v>
      </c>
      <c r="Q257" s="189">
        <v>0</v>
      </c>
      <c r="R257" s="189">
        <f>Q257*H257</f>
        <v>0</v>
      </c>
      <c r="S257" s="189">
        <v>0.207</v>
      </c>
      <c r="T257" s="190">
        <f>S257*H257</f>
        <v>0.207</v>
      </c>
      <c r="AR257" s="23" t="s">
        <v>196</v>
      </c>
      <c r="AT257" s="23" t="s">
        <v>191</v>
      </c>
      <c r="AU257" s="23" t="s">
        <v>84</v>
      </c>
      <c r="AY257" s="23" t="s">
        <v>189</v>
      </c>
      <c r="BE257" s="191">
        <f>IF(N257="základní",J257,0)</f>
        <v>0</v>
      </c>
      <c r="BF257" s="191">
        <f>IF(N257="snížená",J257,0)</f>
        <v>0</v>
      </c>
      <c r="BG257" s="191">
        <f>IF(N257="zákl. přenesená",J257,0)</f>
        <v>0</v>
      </c>
      <c r="BH257" s="191">
        <f>IF(N257="sníž. přenesená",J257,0)</f>
        <v>0</v>
      </c>
      <c r="BI257" s="191">
        <f>IF(N257="nulová",J257,0)</f>
        <v>0</v>
      </c>
      <c r="BJ257" s="23" t="s">
        <v>82</v>
      </c>
      <c r="BK257" s="191">
        <f>ROUND(I257*H257,2)</f>
        <v>0</v>
      </c>
      <c r="BL257" s="23" t="s">
        <v>196</v>
      </c>
      <c r="BM257" s="23" t="s">
        <v>2201</v>
      </c>
    </row>
    <row r="258" spans="2:65" s="1" customFormat="1" ht="38.25" customHeight="1">
      <c r="B258" s="179"/>
      <c r="C258" s="180" t="s">
        <v>542</v>
      </c>
      <c r="D258" s="180" t="s">
        <v>191</v>
      </c>
      <c r="E258" s="181" t="s">
        <v>1723</v>
      </c>
      <c r="F258" s="182" t="s">
        <v>1724</v>
      </c>
      <c r="G258" s="183" t="s">
        <v>208</v>
      </c>
      <c r="H258" s="184">
        <v>1.08</v>
      </c>
      <c r="I258" s="185"/>
      <c r="J258" s="186">
        <f>ROUND(I258*H258,2)</f>
        <v>0</v>
      </c>
      <c r="K258" s="182" t="s">
        <v>202</v>
      </c>
      <c r="L258" s="40"/>
      <c r="M258" s="187" t="s">
        <v>5</v>
      </c>
      <c r="N258" s="188" t="s">
        <v>46</v>
      </c>
      <c r="O258" s="41"/>
      <c r="P258" s="189">
        <f>O258*H258</f>
        <v>0</v>
      </c>
      <c r="Q258" s="189">
        <v>0</v>
      </c>
      <c r="R258" s="189">
        <f>Q258*H258</f>
        <v>0</v>
      </c>
      <c r="S258" s="189">
        <v>1.8</v>
      </c>
      <c r="T258" s="190">
        <f>S258*H258</f>
        <v>1.9440000000000002</v>
      </c>
      <c r="AR258" s="23" t="s">
        <v>196</v>
      </c>
      <c r="AT258" s="23" t="s">
        <v>191</v>
      </c>
      <c r="AU258" s="23" t="s">
        <v>84</v>
      </c>
      <c r="AY258" s="23" t="s">
        <v>189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23" t="s">
        <v>82</v>
      </c>
      <c r="BK258" s="191">
        <f>ROUND(I258*H258,2)</f>
        <v>0</v>
      </c>
      <c r="BL258" s="23" t="s">
        <v>196</v>
      </c>
      <c r="BM258" s="23" t="s">
        <v>2202</v>
      </c>
    </row>
    <row r="259" spans="2:51" s="12" customFormat="1" ht="13.5">
      <c r="B259" s="192"/>
      <c r="D259" s="193" t="s">
        <v>198</v>
      </c>
      <c r="E259" s="194" t="s">
        <v>5</v>
      </c>
      <c r="F259" s="195" t="s">
        <v>2203</v>
      </c>
      <c r="H259" s="196">
        <v>1.08</v>
      </c>
      <c r="I259" s="197"/>
      <c r="L259" s="192"/>
      <c r="M259" s="198"/>
      <c r="N259" s="199"/>
      <c r="O259" s="199"/>
      <c r="P259" s="199"/>
      <c r="Q259" s="199"/>
      <c r="R259" s="199"/>
      <c r="S259" s="199"/>
      <c r="T259" s="200"/>
      <c r="AT259" s="194" t="s">
        <v>198</v>
      </c>
      <c r="AU259" s="194" t="s">
        <v>84</v>
      </c>
      <c r="AV259" s="12" t="s">
        <v>84</v>
      </c>
      <c r="AW259" s="12" t="s">
        <v>38</v>
      </c>
      <c r="AX259" s="12" t="s">
        <v>82</v>
      </c>
      <c r="AY259" s="194" t="s">
        <v>189</v>
      </c>
    </row>
    <row r="260" spans="2:63" s="11" customFormat="1" ht="29.85" customHeight="1">
      <c r="B260" s="166"/>
      <c r="D260" s="167" t="s">
        <v>74</v>
      </c>
      <c r="E260" s="177" t="s">
        <v>547</v>
      </c>
      <c r="F260" s="177" t="s">
        <v>548</v>
      </c>
      <c r="I260" s="169"/>
      <c r="J260" s="178">
        <f>BK260</f>
        <v>0</v>
      </c>
      <c r="L260" s="166"/>
      <c r="M260" s="171"/>
      <c r="N260" s="172"/>
      <c r="O260" s="172"/>
      <c r="P260" s="173">
        <f>SUM(P261:P274)</f>
        <v>0</v>
      </c>
      <c r="Q260" s="172"/>
      <c r="R260" s="173">
        <f>SUM(R261:R274)</f>
        <v>0</v>
      </c>
      <c r="S260" s="172"/>
      <c r="T260" s="174">
        <f>SUM(T261:T274)</f>
        <v>0</v>
      </c>
      <c r="AR260" s="167" t="s">
        <v>82</v>
      </c>
      <c r="AT260" s="175" t="s">
        <v>74</v>
      </c>
      <c r="AU260" s="175" t="s">
        <v>82</v>
      </c>
      <c r="AY260" s="167" t="s">
        <v>189</v>
      </c>
      <c r="BK260" s="176">
        <f>SUM(BK261:BK274)</f>
        <v>0</v>
      </c>
    </row>
    <row r="261" spans="2:65" s="1" customFormat="1" ht="25.5" customHeight="1">
      <c r="B261" s="179"/>
      <c r="C261" s="180" t="s">
        <v>549</v>
      </c>
      <c r="D261" s="180" t="s">
        <v>191</v>
      </c>
      <c r="E261" s="181" t="s">
        <v>550</v>
      </c>
      <c r="F261" s="182" t="s">
        <v>551</v>
      </c>
      <c r="G261" s="183" t="s">
        <v>232</v>
      </c>
      <c r="H261" s="184">
        <v>119.5</v>
      </c>
      <c r="I261" s="185"/>
      <c r="J261" s="186">
        <f>ROUND(I261*H261,2)</f>
        <v>0</v>
      </c>
      <c r="K261" s="182" t="s">
        <v>482</v>
      </c>
      <c r="L261" s="40"/>
      <c r="M261" s="187" t="s">
        <v>5</v>
      </c>
      <c r="N261" s="188" t="s">
        <v>46</v>
      </c>
      <c r="O261" s="41"/>
      <c r="P261" s="189">
        <f>O261*H261</f>
        <v>0</v>
      </c>
      <c r="Q261" s="189">
        <v>0</v>
      </c>
      <c r="R261" s="189">
        <f>Q261*H261</f>
        <v>0</v>
      </c>
      <c r="S261" s="189">
        <v>0</v>
      </c>
      <c r="T261" s="190">
        <f>S261*H261</f>
        <v>0</v>
      </c>
      <c r="AR261" s="23" t="s">
        <v>196</v>
      </c>
      <c r="AT261" s="23" t="s">
        <v>191</v>
      </c>
      <c r="AU261" s="23" t="s">
        <v>84</v>
      </c>
      <c r="AY261" s="23" t="s">
        <v>189</v>
      </c>
      <c r="BE261" s="191">
        <f>IF(N261="základní",J261,0)</f>
        <v>0</v>
      </c>
      <c r="BF261" s="191">
        <f>IF(N261="snížená",J261,0)</f>
        <v>0</v>
      </c>
      <c r="BG261" s="191">
        <f>IF(N261="zákl. přenesená",J261,0)</f>
        <v>0</v>
      </c>
      <c r="BH261" s="191">
        <f>IF(N261="sníž. přenesená",J261,0)</f>
        <v>0</v>
      </c>
      <c r="BI261" s="191">
        <f>IF(N261="nulová",J261,0)</f>
        <v>0</v>
      </c>
      <c r="BJ261" s="23" t="s">
        <v>82</v>
      </c>
      <c r="BK261" s="191">
        <f>ROUND(I261*H261,2)</f>
        <v>0</v>
      </c>
      <c r="BL261" s="23" t="s">
        <v>196</v>
      </c>
      <c r="BM261" s="23" t="s">
        <v>2204</v>
      </c>
    </row>
    <row r="262" spans="2:51" s="12" customFormat="1" ht="13.5">
      <c r="B262" s="192"/>
      <c r="D262" s="193" t="s">
        <v>198</v>
      </c>
      <c r="E262" s="194" t="s">
        <v>5</v>
      </c>
      <c r="F262" s="195" t="s">
        <v>2205</v>
      </c>
      <c r="H262" s="196">
        <v>119.5</v>
      </c>
      <c r="I262" s="197"/>
      <c r="L262" s="192"/>
      <c r="M262" s="198"/>
      <c r="N262" s="199"/>
      <c r="O262" s="199"/>
      <c r="P262" s="199"/>
      <c r="Q262" s="199"/>
      <c r="R262" s="199"/>
      <c r="S262" s="199"/>
      <c r="T262" s="200"/>
      <c r="AT262" s="194" t="s">
        <v>198</v>
      </c>
      <c r="AU262" s="194" t="s">
        <v>84</v>
      </c>
      <c r="AV262" s="12" t="s">
        <v>84</v>
      </c>
      <c r="AW262" s="12" t="s">
        <v>38</v>
      </c>
      <c r="AX262" s="12" t="s">
        <v>82</v>
      </c>
      <c r="AY262" s="194" t="s">
        <v>189</v>
      </c>
    </row>
    <row r="263" spans="2:65" s="1" customFormat="1" ht="25.5" customHeight="1">
      <c r="B263" s="179"/>
      <c r="C263" s="180" t="s">
        <v>554</v>
      </c>
      <c r="D263" s="180" t="s">
        <v>191</v>
      </c>
      <c r="E263" s="181" t="s">
        <v>555</v>
      </c>
      <c r="F263" s="182" t="s">
        <v>556</v>
      </c>
      <c r="G263" s="183" t="s">
        <v>232</v>
      </c>
      <c r="H263" s="184">
        <v>118.807</v>
      </c>
      <c r="I263" s="185"/>
      <c r="J263" s="186">
        <f>ROUND(I263*H263,2)</f>
        <v>0</v>
      </c>
      <c r="K263" s="182" t="s">
        <v>482</v>
      </c>
      <c r="L263" s="40"/>
      <c r="M263" s="187" t="s">
        <v>5</v>
      </c>
      <c r="N263" s="188" t="s">
        <v>46</v>
      </c>
      <c r="O263" s="41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AR263" s="23" t="s">
        <v>196</v>
      </c>
      <c r="AT263" s="23" t="s">
        <v>191</v>
      </c>
      <c r="AU263" s="23" t="s">
        <v>84</v>
      </c>
      <c r="AY263" s="23" t="s">
        <v>189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23" t="s">
        <v>82</v>
      </c>
      <c r="BK263" s="191">
        <f>ROUND(I263*H263,2)</f>
        <v>0</v>
      </c>
      <c r="BL263" s="23" t="s">
        <v>196</v>
      </c>
      <c r="BM263" s="23" t="s">
        <v>2206</v>
      </c>
    </row>
    <row r="264" spans="2:65" s="1" customFormat="1" ht="25.5" customHeight="1">
      <c r="B264" s="179"/>
      <c r="C264" s="180" t="s">
        <v>558</v>
      </c>
      <c r="D264" s="180" t="s">
        <v>191</v>
      </c>
      <c r="E264" s="181" t="s">
        <v>559</v>
      </c>
      <c r="F264" s="182" t="s">
        <v>560</v>
      </c>
      <c r="G264" s="183" t="s">
        <v>232</v>
      </c>
      <c r="H264" s="184">
        <v>478</v>
      </c>
      <c r="I264" s="185"/>
      <c r="J264" s="186">
        <f>ROUND(I264*H264,2)</f>
        <v>0</v>
      </c>
      <c r="K264" s="182" t="s">
        <v>482</v>
      </c>
      <c r="L264" s="40"/>
      <c r="M264" s="187" t="s">
        <v>5</v>
      </c>
      <c r="N264" s="188" t="s">
        <v>46</v>
      </c>
      <c r="O264" s="41"/>
      <c r="P264" s="189">
        <f>O264*H264</f>
        <v>0</v>
      </c>
      <c r="Q264" s="189">
        <v>0</v>
      </c>
      <c r="R264" s="189">
        <f>Q264*H264</f>
        <v>0</v>
      </c>
      <c r="S264" s="189">
        <v>0</v>
      </c>
      <c r="T264" s="190">
        <f>S264*H264</f>
        <v>0</v>
      </c>
      <c r="AR264" s="23" t="s">
        <v>196</v>
      </c>
      <c r="AT264" s="23" t="s">
        <v>191</v>
      </c>
      <c r="AU264" s="23" t="s">
        <v>84</v>
      </c>
      <c r="AY264" s="23" t="s">
        <v>189</v>
      </c>
      <c r="BE264" s="191">
        <f>IF(N264="základní",J264,0)</f>
        <v>0</v>
      </c>
      <c r="BF264" s="191">
        <f>IF(N264="snížená",J264,0)</f>
        <v>0</v>
      </c>
      <c r="BG264" s="191">
        <f>IF(N264="zákl. přenesená",J264,0)</f>
        <v>0</v>
      </c>
      <c r="BH264" s="191">
        <f>IF(N264="sníž. přenesená",J264,0)</f>
        <v>0</v>
      </c>
      <c r="BI264" s="191">
        <f>IF(N264="nulová",J264,0)</f>
        <v>0</v>
      </c>
      <c r="BJ264" s="23" t="s">
        <v>82</v>
      </c>
      <c r="BK264" s="191">
        <f>ROUND(I264*H264,2)</f>
        <v>0</v>
      </c>
      <c r="BL264" s="23" t="s">
        <v>196</v>
      </c>
      <c r="BM264" s="23" t="s">
        <v>2207</v>
      </c>
    </row>
    <row r="265" spans="2:51" s="12" customFormat="1" ht="13.5">
      <c r="B265" s="192"/>
      <c r="D265" s="193" t="s">
        <v>198</v>
      </c>
      <c r="E265" s="194" t="s">
        <v>5</v>
      </c>
      <c r="F265" s="195" t="s">
        <v>2208</v>
      </c>
      <c r="H265" s="196">
        <v>478</v>
      </c>
      <c r="I265" s="197"/>
      <c r="L265" s="192"/>
      <c r="M265" s="198"/>
      <c r="N265" s="199"/>
      <c r="O265" s="199"/>
      <c r="P265" s="199"/>
      <c r="Q265" s="199"/>
      <c r="R265" s="199"/>
      <c r="S265" s="199"/>
      <c r="T265" s="200"/>
      <c r="AT265" s="194" t="s">
        <v>198</v>
      </c>
      <c r="AU265" s="194" t="s">
        <v>84</v>
      </c>
      <c r="AV265" s="12" t="s">
        <v>84</v>
      </c>
      <c r="AW265" s="12" t="s">
        <v>38</v>
      </c>
      <c r="AX265" s="12" t="s">
        <v>82</v>
      </c>
      <c r="AY265" s="194" t="s">
        <v>189</v>
      </c>
    </row>
    <row r="266" spans="2:65" s="1" customFormat="1" ht="16.5" customHeight="1">
      <c r="B266" s="179"/>
      <c r="C266" s="180" t="s">
        <v>563</v>
      </c>
      <c r="D266" s="180" t="s">
        <v>191</v>
      </c>
      <c r="E266" s="181" t="s">
        <v>2209</v>
      </c>
      <c r="F266" s="182" t="s">
        <v>2210</v>
      </c>
      <c r="G266" s="183" t="s">
        <v>232</v>
      </c>
      <c r="H266" s="184">
        <v>11.005</v>
      </c>
      <c r="I266" s="185"/>
      <c r="J266" s="186">
        <f>ROUND(I266*H266,2)</f>
        <v>0</v>
      </c>
      <c r="K266" s="182" t="s">
        <v>287</v>
      </c>
      <c r="L266" s="40"/>
      <c r="M266" s="187" t="s">
        <v>5</v>
      </c>
      <c r="N266" s="188" t="s">
        <v>46</v>
      </c>
      <c r="O266" s="41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AR266" s="23" t="s">
        <v>196</v>
      </c>
      <c r="AT266" s="23" t="s">
        <v>191</v>
      </c>
      <c r="AU266" s="23" t="s">
        <v>84</v>
      </c>
      <c r="AY266" s="23" t="s">
        <v>189</v>
      </c>
      <c r="BE266" s="191">
        <f>IF(N266="základní",J266,0)</f>
        <v>0</v>
      </c>
      <c r="BF266" s="191">
        <f>IF(N266="snížená",J266,0)</f>
        <v>0</v>
      </c>
      <c r="BG266" s="191">
        <f>IF(N266="zákl. přenesená",J266,0)</f>
        <v>0</v>
      </c>
      <c r="BH266" s="191">
        <f>IF(N266="sníž. přenesená",J266,0)</f>
        <v>0</v>
      </c>
      <c r="BI266" s="191">
        <f>IF(N266="nulová",J266,0)</f>
        <v>0</v>
      </c>
      <c r="BJ266" s="23" t="s">
        <v>82</v>
      </c>
      <c r="BK266" s="191">
        <f>ROUND(I266*H266,2)</f>
        <v>0</v>
      </c>
      <c r="BL266" s="23" t="s">
        <v>196</v>
      </c>
      <c r="BM266" s="23" t="s">
        <v>2211</v>
      </c>
    </row>
    <row r="267" spans="2:51" s="12" customFormat="1" ht="13.5">
      <c r="B267" s="192"/>
      <c r="D267" s="193" t="s">
        <v>198</v>
      </c>
      <c r="E267" s="194" t="s">
        <v>5</v>
      </c>
      <c r="F267" s="195" t="s">
        <v>2212</v>
      </c>
      <c r="H267" s="196">
        <v>11.005</v>
      </c>
      <c r="I267" s="197"/>
      <c r="L267" s="192"/>
      <c r="M267" s="198"/>
      <c r="N267" s="199"/>
      <c r="O267" s="199"/>
      <c r="P267" s="199"/>
      <c r="Q267" s="199"/>
      <c r="R267" s="199"/>
      <c r="S267" s="199"/>
      <c r="T267" s="200"/>
      <c r="AT267" s="194" t="s">
        <v>198</v>
      </c>
      <c r="AU267" s="194" t="s">
        <v>84</v>
      </c>
      <c r="AV267" s="12" t="s">
        <v>84</v>
      </c>
      <c r="AW267" s="12" t="s">
        <v>38</v>
      </c>
      <c r="AX267" s="12" t="s">
        <v>82</v>
      </c>
      <c r="AY267" s="194" t="s">
        <v>189</v>
      </c>
    </row>
    <row r="268" spans="2:65" s="1" customFormat="1" ht="25.5" customHeight="1">
      <c r="B268" s="179"/>
      <c r="C268" s="180" t="s">
        <v>569</v>
      </c>
      <c r="D268" s="180" t="s">
        <v>191</v>
      </c>
      <c r="E268" s="181" t="s">
        <v>1735</v>
      </c>
      <c r="F268" s="182" t="s">
        <v>1736</v>
      </c>
      <c r="G268" s="183" t="s">
        <v>232</v>
      </c>
      <c r="H268" s="184">
        <v>6.98</v>
      </c>
      <c r="I268" s="185"/>
      <c r="J268" s="186">
        <f>ROUND(I268*H268,2)</f>
        <v>0</v>
      </c>
      <c r="K268" s="182" t="s">
        <v>202</v>
      </c>
      <c r="L268" s="40"/>
      <c r="M268" s="187" t="s">
        <v>5</v>
      </c>
      <c r="N268" s="188" t="s">
        <v>46</v>
      </c>
      <c r="O268" s="41"/>
      <c r="P268" s="189">
        <f>O268*H268</f>
        <v>0</v>
      </c>
      <c r="Q268" s="189">
        <v>0</v>
      </c>
      <c r="R268" s="189">
        <f>Q268*H268</f>
        <v>0</v>
      </c>
      <c r="S268" s="189">
        <v>0</v>
      </c>
      <c r="T268" s="190">
        <f>S268*H268</f>
        <v>0</v>
      </c>
      <c r="AR268" s="23" t="s">
        <v>196</v>
      </c>
      <c r="AT268" s="23" t="s">
        <v>191</v>
      </c>
      <c r="AU268" s="23" t="s">
        <v>84</v>
      </c>
      <c r="AY268" s="23" t="s">
        <v>189</v>
      </c>
      <c r="BE268" s="191">
        <f>IF(N268="základní",J268,0)</f>
        <v>0</v>
      </c>
      <c r="BF268" s="191">
        <f>IF(N268="snížená",J268,0)</f>
        <v>0</v>
      </c>
      <c r="BG268" s="191">
        <f>IF(N268="zákl. přenesená",J268,0)</f>
        <v>0</v>
      </c>
      <c r="BH268" s="191">
        <f>IF(N268="sníž. přenesená",J268,0)</f>
        <v>0</v>
      </c>
      <c r="BI268" s="191">
        <f>IF(N268="nulová",J268,0)</f>
        <v>0</v>
      </c>
      <c r="BJ268" s="23" t="s">
        <v>82</v>
      </c>
      <c r="BK268" s="191">
        <f>ROUND(I268*H268,2)</f>
        <v>0</v>
      </c>
      <c r="BL268" s="23" t="s">
        <v>196</v>
      </c>
      <c r="BM268" s="23" t="s">
        <v>2213</v>
      </c>
    </row>
    <row r="269" spans="2:51" s="12" customFormat="1" ht="13.5">
      <c r="B269" s="192"/>
      <c r="D269" s="193" t="s">
        <v>198</v>
      </c>
      <c r="E269" s="194" t="s">
        <v>5</v>
      </c>
      <c r="F269" s="195" t="s">
        <v>2214</v>
      </c>
      <c r="H269" s="196">
        <v>6.98</v>
      </c>
      <c r="I269" s="197"/>
      <c r="L269" s="192"/>
      <c r="M269" s="198"/>
      <c r="N269" s="199"/>
      <c r="O269" s="199"/>
      <c r="P269" s="199"/>
      <c r="Q269" s="199"/>
      <c r="R269" s="199"/>
      <c r="S269" s="199"/>
      <c r="T269" s="200"/>
      <c r="AT269" s="194" t="s">
        <v>198</v>
      </c>
      <c r="AU269" s="194" t="s">
        <v>84</v>
      </c>
      <c r="AV269" s="12" t="s">
        <v>84</v>
      </c>
      <c r="AW269" s="12" t="s">
        <v>38</v>
      </c>
      <c r="AX269" s="12" t="s">
        <v>82</v>
      </c>
      <c r="AY269" s="194" t="s">
        <v>189</v>
      </c>
    </row>
    <row r="270" spans="2:65" s="1" customFormat="1" ht="16.5" customHeight="1">
      <c r="B270" s="179"/>
      <c r="C270" s="180" t="s">
        <v>577</v>
      </c>
      <c r="D270" s="180" t="s">
        <v>191</v>
      </c>
      <c r="E270" s="181" t="s">
        <v>2215</v>
      </c>
      <c r="F270" s="182" t="s">
        <v>2216</v>
      </c>
      <c r="G270" s="183" t="s">
        <v>232</v>
      </c>
      <c r="H270" s="184">
        <v>0.756</v>
      </c>
      <c r="I270" s="185"/>
      <c r="J270" s="186">
        <f>ROUND(I270*H270,2)</f>
        <v>0</v>
      </c>
      <c r="K270" s="182" t="s">
        <v>287</v>
      </c>
      <c r="L270" s="40"/>
      <c r="M270" s="187" t="s">
        <v>5</v>
      </c>
      <c r="N270" s="188" t="s">
        <v>46</v>
      </c>
      <c r="O270" s="41"/>
      <c r="P270" s="189">
        <f>O270*H270</f>
        <v>0</v>
      </c>
      <c r="Q270" s="189">
        <v>0</v>
      </c>
      <c r="R270" s="189">
        <f>Q270*H270</f>
        <v>0</v>
      </c>
      <c r="S270" s="189">
        <v>0</v>
      </c>
      <c r="T270" s="190">
        <f>S270*H270</f>
        <v>0</v>
      </c>
      <c r="AR270" s="23" t="s">
        <v>196</v>
      </c>
      <c r="AT270" s="23" t="s">
        <v>191</v>
      </c>
      <c r="AU270" s="23" t="s">
        <v>84</v>
      </c>
      <c r="AY270" s="23" t="s">
        <v>189</v>
      </c>
      <c r="BE270" s="191">
        <f>IF(N270="základní",J270,0)</f>
        <v>0</v>
      </c>
      <c r="BF270" s="191">
        <f>IF(N270="snížená",J270,0)</f>
        <v>0</v>
      </c>
      <c r="BG270" s="191">
        <f>IF(N270="zákl. přenesená",J270,0)</f>
        <v>0</v>
      </c>
      <c r="BH270" s="191">
        <f>IF(N270="sníž. přenesená",J270,0)</f>
        <v>0</v>
      </c>
      <c r="BI270" s="191">
        <f>IF(N270="nulová",J270,0)</f>
        <v>0</v>
      </c>
      <c r="BJ270" s="23" t="s">
        <v>82</v>
      </c>
      <c r="BK270" s="191">
        <f>ROUND(I270*H270,2)</f>
        <v>0</v>
      </c>
      <c r="BL270" s="23" t="s">
        <v>196</v>
      </c>
      <c r="BM270" s="23" t="s">
        <v>2217</v>
      </c>
    </row>
    <row r="271" spans="2:65" s="1" customFormat="1" ht="25.5" customHeight="1">
      <c r="B271" s="179"/>
      <c r="C271" s="180" t="s">
        <v>582</v>
      </c>
      <c r="D271" s="180" t="s">
        <v>191</v>
      </c>
      <c r="E271" s="181" t="s">
        <v>1739</v>
      </c>
      <c r="F271" s="182" t="s">
        <v>1740</v>
      </c>
      <c r="G271" s="183" t="s">
        <v>232</v>
      </c>
      <c r="H271" s="184">
        <v>7.624</v>
      </c>
      <c r="I271" s="185"/>
      <c r="J271" s="186">
        <f>ROUND(I271*H271,2)</f>
        <v>0</v>
      </c>
      <c r="K271" s="182" t="s">
        <v>202</v>
      </c>
      <c r="L271" s="40"/>
      <c r="M271" s="187" t="s">
        <v>5</v>
      </c>
      <c r="N271" s="188" t="s">
        <v>46</v>
      </c>
      <c r="O271" s="41"/>
      <c r="P271" s="189">
        <f>O271*H271</f>
        <v>0</v>
      </c>
      <c r="Q271" s="189">
        <v>0</v>
      </c>
      <c r="R271" s="189">
        <f>Q271*H271</f>
        <v>0</v>
      </c>
      <c r="S271" s="189">
        <v>0</v>
      </c>
      <c r="T271" s="190">
        <f>S271*H271</f>
        <v>0</v>
      </c>
      <c r="AR271" s="23" t="s">
        <v>196</v>
      </c>
      <c r="AT271" s="23" t="s">
        <v>191</v>
      </c>
      <c r="AU271" s="23" t="s">
        <v>84</v>
      </c>
      <c r="AY271" s="23" t="s">
        <v>189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23" t="s">
        <v>82</v>
      </c>
      <c r="BK271" s="191">
        <f>ROUND(I271*H271,2)</f>
        <v>0</v>
      </c>
      <c r="BL271" s="23" t="s">
        <v>196</v>
      </c>
      <c r="BM271" s="23" t="s">
        <v>2218</v>
      </c>
    </row>
    <row r="272" spans="2:65" s="1" customFormat="1" ht="16.5" customHeight="1">
      <c r="B272" s="179"/>
      <c r="C272" s="180" t="s">
        <v>587</v>
      </c>
      <c r="D272" s="180" t="s">
        <v>191</v>
      </c>
      <c r="E272" s="181" t="s">
        <v>564</v>
      </c>
      <c r="F272" s="182" t="s">
        <v>565</v>
      </c>
      <c r="G272" s="183" t="s">
        <v>232</v>
      </c>
      <c r="H272" s="184">
        <v>93.135</v>
      </c>
      <c r="I272" s="185"/>
      <c r="J272" s="186">
        <f>ROUND(I272*H272,2)</f>
        <v>0</v>
      </c>
      <c r="K272" s="182" t="s">
        <v>209</v>
      </c>
      <c r="L272" s="40"/>
      <c r="M272" s="187" t="s">
        <v>5</v>
      </c>
      <c r="N272" s="188" t="s">
        <v>46</v>
      </c>
      <c r="O272" s="41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AR272" s="23" t="s">
        <v>196</v>
      </c>
      <c r="AT272" s="23" t="s">
        <v>191</v>
      </c>
      <c r="AU272" s="23" t="s">
        <v>84</v>
      </c>
      <c r="AY272" s="23" t="s">
        <v>189</v>
      </c>
      <c r="BE272" s="191">
        <f>IF(N272="základní",J272,0)</f>
        <v>0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23" t="s">
        <v>82</v>
      </c>
      <c r="BK272" s="191">
        <f>ROUND(I272*H272,2)</f>
        <v>0</v>
      </c>
      <c r="BL272" s="23" t="s">
        <v>196</v>
      </c>
      <c r="BM272" s="23" t="s">
        <v>2219</v>
      </c>
    </row>
    <row r="273" spans="2:51" s="12" customFormat="1" ht="13.5">
      <c r="B273" s="192"/>
      <c r="D273" s="193" t="s">
        <v>198</v>
      </c>
      <c r="E273" s="194" t="s">
        <v>5</v>
      </c>
      <c r="F273" s="195" t="s">
        <v>2220</v>
      </c>
      <c r="H273" s="196">
        <v>93.135</v>
      </c>
      <c r="I273" s="197"/>
      <c r="L273" s="192"/>
      <c r="M273" s="198"/>
      <c r="N273" s="199"/>
      <c r="O273" s="199"/>
      <c r="P273" s="199"/>
      <c r="Q273" s="199"/>
      <c r="R273" s="199"/>
      <c r="S273" s="199"/>
      <c r="T273" s="200"/>
      <c r="AT273" s="194" t="s">
        <v>198</v>
      </c>
      <c r="AU273" s="194" t="s">
        <v>84</v>
      </c>
      <c r="AV273" s="12" t="s">
        <v>84</v>
      </c>
      <c r="AW273" s="12" t="s">
        <v>38</v>
      </c>
      <c r="AX273" s="12" t="s">
        <v>82</v>
      </c>
      <c r="AY273" s="194" t="s">
        <v>189</v>
      </c>
    </row>
    <row r="274" spans="2:65" s="1" customFormat="1" ht="25.5" customHeight="1">
      <c r="B274" s="179"/>
      <c r="C274" s="180" t="s">
        <v>592</v>
      </c>
      <c r="D274" s="180" t="s">
        <v>191</v>
      </c>
      <c r="E274" s="181" t="s">
        <v>2221</v>
      </c>
      <c r="F274" s="182" t="s">
        <v>2222</v>
      </c>
      <c r="G274" s="183" t="s">
        <v>322</v>
      </c>
      <c r="H274" s="184">
        <v>1</v>
      </c>
      <c r="I274" s="185"/>
      <c r="J274" s="186">
        <f>ROUND(I274*H274,2)</f>
        <v>0</v>
      </c>
      <c r="K274" s="182" t="s">
        <v>5</v>
      </c>
      <c r="L274" s="40"/>
      <c r="M274" s="187" t="s">
        <v>5</v>
      </c>
      <c r="N274" s="188" t="s">
        <v>46</v>
      </c>
      <c r="O274" s="41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AR274" s="23" t="s">
        <v>196</v>
      </c>
      <c r="AT274" s="23" t="s">
        <v>191</v>
      </c>
      <c r="AU274" s="23" t="s">
        <v>84</v>
      </c>
      <c r="AY274" s="23" t="s">
        <v>189</v>
      </c>
      <c r="BE274" s="191">
        <f>IF(N274="základní",J274,0)</f>
        <v>0</v>
      </c>
      <c r="BF274" s="191">
        <f>IF(N274="snížená",J274,0)</f>
        <v>0</v>
      </c>
      <c r="BG274" s="191">
        <f>IF(N274="zákl. přenesená",J274,0)</f>
        <v>0</v>
      </c>
      <c r="BH274" s="191">
        <f>IF(N274="sníž. přenesená",J274,0)</f>
        <v>0</v>
      </c>
      <c r="BI274" s="191">
        <f>IF(N274="nulová",J274,0)</f>
        <v>0</v>
      </c>
      <c r="BJ274" s="23" t="s">
        <v>82</v>
      </c>
      <c r="BK274" s="191">
        <f>ROUND(I274*H274,2)</f>
        <v>0</v>
      </c>
      <c r="BL274" s="23" t="s">
        <v>196</v>
      </c>
      <c r="BM274" s="23" t="s">
        <v>2223</v>
      </c>
    </row>
    <row r="275" spans="2:63" s="11" customFormat="1" ht="29.85" customHeight="1">
      <c r="B275" s="166"/>
      <c r="D275" s="167" t="s">
        <v>74</v>
      </c>
      <c r="E275" s="177" t="s">
        <v>567</v>
      </c>
      <c r="F275" s="177" t="s">
        <v>568</v>
      </c>
      <c r="I275" s="169"/>
      <c r="J275" s="178">
        <f>BK275</f>
        <v>0</v>
      </c>
      <c r="L275" s="166"/>
      <c r="M275" s="171"/>
      <c r="N275" s="172"/>
      <c r="O275" s="172"/>
      <c r="P275" s="173">
        <f>P276</f>
        <v>0</v>
      </c>
      <c r="Q275" s="172"/>
      <c r="R275" s="173">
        <f>R276</f>
        <v>0</v>
      </c>
      <c r="S275" s="172"/>
      <c r="T275" s="174">
        <f>T276</f>
        <v>0</v>
      </c>
      <c r="AR275" s="167" t="s">
        <v>82</v>
      </c>
      <c r="AT275" s="175" t="s">
        <v>74</v>
      </c>
      <c r="AU275" s="175" t="s">
        <v>82</v>
      </c>
      <c r="AY275" s="167" t="s">
        <v>189</v>
      </c>
      <c r="BK275" s="176">
        <f>BK276</f>
        <v>0</v>
      </c>
    </row>
    <row r="276" spans="2:65" s="1" customFormat="1" ht="38.25" customHeight="1">
      <c r="B276" s="179"/>
      <c r="C276" s="180" t="s">
        <v>596</v>
      </c>
      <c r="D276" s="180" t="s">
        <v>191</v>
      </c>
      <c r="E276" s="181" t="s">
        <v>570</v>
      </c>
      <c r="F276" s="182" t="s">
        <v>571</v>
      </c>
      <c r="G276" s="183" t="s">
        <v>232</v>
      </c>
      <c r="H276" s="184">
        <v>62.377</v>
      </c>
      <c r="I276" s="185"/>
      <c r="J276" s="186">
        <f>ROUND(I276*H276,2)</f>
        <v>0</v>
      </c>
      <c r="K276" s="182" t="s">
        <v>287</v>
      </c>
      <c r="L276" s="40"/>
      <c r="M276" s="187" t="s">
        <v>5</v>
      </c>
      <c r="N276" s="188" t="s">
        <v>46</v>
      </c>
      <c r="O276" s="41"/>
      <c r="P276" s="189">
        <f>O276*H276</f>
        <v>0</v>
      </c>
      <c r="Q276" s="189">
        <v>0</v>
      </c>
      <c r="R276" s="189">
        <f>Q276*H276</f>
        <v>0</v>
      </c>
      <c r="S276" s="189">
        <v>0</v>
      </c>
      <c r="T276" s="190">
        <f>S276*H276</f>
        <v>0</v>
      </c>
      <c r="AR276" s="23" t="s">
        <v>196</v>
      </c>
      <c r="AT276" s="23" t="s">
        <v>191</v>
      </c>
      <c r="AU276" s="23" t="s">
        <v>84</v>
      </c>
      <c r="AY276" s="23" t="s">
        <v>189</v>
      </c>
      <c r="BE276" s="191">
        <f>IF(N276="základní",J276,0)</f>
        <v>0</v>
      </c>
      <c r="BF276" s="191">
        <f>IF(N276="snížená",J276,0)</f>
        <v>0</v>
      </c>
      <c r="BG276" s="191">
        <f>IF(N276="zákl. přenesená",J276,0)</f>
        <v>0</v>
      </c>
      <c r="BH276" s="191">
        <f>IF(N276="sníž. přenesená",J276,0)</f>
        <v>0</v>
      </c>
      <c r="BI276" s="191">
        <f>IF(N276="nulová",J276,0)</f>
        <v>0</v>
      </c>
      <c r="BJ276" s="23" t="s">
        <v>82</v>
      </c>
      <c r="BK276" s="191">
        <f>ROUND(I276*H276,2)</f>
        <v>0</v>
      </c>
      <c r="BL276" s="23" t="s">
        <v>196</v>
      </c>
      <c r="BM276" s="23" t="s">
        <v>2224</v>
      </c>
    </row>
    <row r="277" spans="2:63" s="11" customFormat="1" ht="37.35" customHeight="1">
      <c r="B277" s="166"/>
      <c r="D277" s="167" t="s">
        <v>74</v>
      </c>
      <c r="E277" s="168" t="s">
        <v>573</v>
      </c>
      <c r="F277" s="168" t="s">
        <v>574</v>
      </c>
      <c r="I277" s="169"/>
      <c r="J277" s="170">
        <f>BK277</f>
        <v>0</v>
      </c>
      <c r="L277" s="166"/>
      <c r="M277" s="171"/>
      <c r="N277" s="172"/>
      <c r="O277" s="172"/>
      <c r="P277" s="173">
        <f>P278+P307+P335+P338+P345+P365+P380+P383+P402+P412+P418+P429+P436</f>
        <v>0</v>
      </c>
      <c r="Q277" s="172"/>
      <c r="R277" s="173">
        <f>R278+R307+R335+R338+R345+R365+R380+R383+R402+R412+R418+R429+R436</f>
        <v>59.0718871</v>
      </c>
      <c r="S277" s="172"/>
      <c r="T277" s="174">
        <f>T278+T307+T335+T338+T345+T365+T380+T383+T402+T412+T418+T429+T436</f>
        <v>67.5917573</v>
      </c>
      <c r="AR277" s="167" t="s">
        <v>84</v>
      </c>
      <c r="AT277" s="175" t="s">
        <v>74</v>
      </c>
      <c r="AU277" s="175" t="s">
        <v>75</v>
      </c>
      <c r="AY277" s="167" t="s">
        <v>189</v>
      </c>
      <c r="BK277" s="176">
        <f>BK278+BK307+BK335+BK338+BK345+BK365+BK380+BK383+BK402+BK412+BK418+BK429+BK436</f>
        <v>0</v>
      </c>
    </row>
    <row r="278" spans="2:63" s="11" customFormat="1" ht="19.9" customHeight="1">
      <c r="B278" s="166"/>
      <c r="D278" s="167" t="s">
        <v>74</v>
      </c>
      <c r="E278" s="177" t="s">
        <v>1750</v>
      </c>
      <c r="F278" s="177" t="s">
        <v>1751</v>
      </c>
      <c r="I278" s="169"/>
      <c r="J278" s="178">
        <f>BK278</f>
        <v>0</v>
      </c>
      <c r="L278" s="166"/>
      <c r="M278" s="171"/>
      <c r="N278" s="172"/>
      <c r="O278" s="172"/>
      <c r="P278" s="173">
        <f>SUM(P279:P306)</f>
        <v>0</v>
      </c>
      <c r="Q278" s="172"/>
      <c r="R278" s="173">
        <f>SUM(R279:R306)</f>
        <v>2.0502512</v>
      </c>
      <c r="S278" s="172"/>
      <c r="T278" s="174">
        <f>SUM(T279:T306)</f>
        <v>7.62369</v>
      </c>
      <c r="AR278" s="167" t="s">
        <v>84</v>
      </c>
      <c r="AT278" s="175" t="s">
        <v>74</v>
      </c>
      <c r="AU278" s="175" t="s">
        <v>82</v>
      </c>
      <c r="AY278" s="167" t="s">
        <v>189</v>
      </c>
      <c r="BK278" s="176">
        <f>SUM(BK279:BK306)</f>
        <v>0</v>
      </c>
    </row>
    <row r="279" spans="2:65" s="1" customFormat="1" ht="25.5" customHeight="1">
      <c r="B279" s="179"/>
      <c r="C279" s="180" t="s">
        <v>598</v>
      </c>
      <c r="D279" s="180" t="s">
        <v>191</v>
      </c>
      <c r="E279" s="181" t="s">
        <v>2225</v>
      </c>
      <c r="F279" s="182" t="s">
        <v>2226</v>
      </c>
      <c r="G279" s="183" t="s">
        <v>194</v>
      </c>
      <c r="H279" s="184">
        <v>623.15</v>
      </c>
      <c r="I279" s="185"/>
      <c r="J279" s="186">
        <f>ROUND(I279*H279,2)</f>
        <v>0</v>
      </c>
      <c r="K279" s="182" t="s">
        <v>376</v>
      </c>
      <c r="L279" s="40"/>
      <c r="M279" s="187" t="s">
        <v>5</v>
      </c>
      <c r="N279" s="188" t="s">
        <v>46</v>
      </c>
      <c r="O279" s="41"/>
      <c r="P279" s="189">
        <f>O279*H279</f>
        <v>0</v>
      </c>
      <c r="Q279" s="189">
        <v>0</v>
      </c>
      <c r="R279" s="189">
        <f>Q279*H279</f>
        <v>0</v>
      </c>
      <c r="S279" s="189">
        <v>0</v>
      </c>
      <c r="T279" s="190">
        <f>S279*H279</f>
        <v>0</v>
      </c>
      <c r="AR279" s="23" t="s">
        <v>272</v>
      </c>
      <c r="AT279" s="23" t="s">
        <v>191</v>
      </c>
      <c r="AU279" s="23" t="s">
        <v>84</v>
      </c>
      <c r="AY279" s="23" t="s">
        <v>189</v>
      </c>
      <c r="BE279" s="191">
        <f>IF(N279="základní",J279,0)</f>
        <v>0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23" t="s">
        <v>82</v>
      </c>
      <c r="BK279" s="191">
        <f>ROUND(I279*H279,2)</f>
        <v>0</v>
      </c>
      <c r="BL279" s="23" t="s">
        <v>272</v>
      </c>
      <c r="BM279" s="23" t="s">
        <v>2227</v>
      </c>
    </row>
    <row r="280" spans="2:51" s="12" customFormat="1" ht="13.5">
      <c r="B280" s="192"/>
      <c r="D280" s="193" t="s">
        <v>198</v>
      </c>
      <c r="E280" s="194" t="s">
        <v>5</v>
      </c>
      <c r="F280" s="195" t="s">
        <v>2173</v>
      </c>
      <c r="H280" s="196">
        <v>623.15</v>
      </c>
      <c r="I280" s="197"/>
      <c r="L280" s="192"/>
      <c r="M280" s="198"/>
      <c r="N280" s="199"/>
      <c r="O280" s="199"/>
      <c r="P280" s="199"/>
      <c r="Q280" s="199"/>
      <c r="R280" s="199"/>
      <c r="S280" s="199"/>
      <c r="T280" s="200"/>
      <c r="AT280" s="194" t="s">
        <v>198</v>
      </c>
      <c r="AU280" s="194" t="s">
        <v>84</v>
      </c>
      <c r="AV280" s="12" t="s">
        <v>84</v>
      </c>
      <c r="AW280" s="12" t="s">
        <v>38</v>
      </c>
      <c r="AX280" s="12" t="s">
        <v>82</v>
      </c>
      <c r="AY280" s="194" t="s">
        <v>189</v>
      </c>
    </row>
    <row r="281" spans="2:65" s="1" customFormat="1" ht="38.25" customHeight="1">
      <c r="B281" s="179"/>
      <c r="C281" s="209" t="s">
        <v>603</v>
      </c>
      <c r="D281" s="209" t="s">
        <v>291</v>
      </c>
      <c r="E281" s="210" t="s">
        <v>2228</v>
      </c>
      <c r="F281" s="211" t="s">
        <v>2229</v>
      </c>
      <c r="G281" s="212" t="s">
        <v>194</v>
      </c>
      <c r="H281" s="213">
        <v>716.623</v>
      </c>
      <c r="I281" s="214"/>
      <c r="J281" s="215">
        <f>ROUND(I281*H281,2)</f>
        <v>0</v>
      </c>
      <c r="K281" s="211" t="s">
        <v>376</v>
      </c>
      <c r="L281" s="216"/>
      <c r="M281" s="217" t="s">
        <v>5</v>
      </c>
      <c r="N281" s="218" t="s">
        <v>46</v>
      </c>
      <c r="O281" s="41"/>
      <c r="P281" s="189">
        <f>O281*H281</f>
        <v>0</v>
      </c>
      <c r="Q281" s="189">
        <v>0.0023</v>
      </c>
      <c r="R281" s="189">
        <f>Q281*H281</f>
        <v>1.6482329</v>
      </c>
      <c r="S281" s="189">
        <v>0</v>
      </c>
      <c r="T281" s="190">
        <f>S281*H281</f>
        <v>0</v>
      </c>
      <c r="AR281" s="23" t="s">
        <v>358</v>
      </c>
      <c r="AT281" s="23" t="s">
        <v>291</v>
      </c>
      <c r="AU281" s="23" t="s">
        <v>84</v>
      </c>
      <c r="AY281" s="23" t="s">
        <v>189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23" t="s">
        <v>82</v>
      </c>
      <c r="BK281" s="191">
        <f>ROUND(I281*H281,2)</f>
        <v>0</v>
      </c>
      <c r="BL281" s="23" t="s">
        <v>272</v>
      </c>
      <c r="BM281" s="23" t="s">
        <v>2230</v>
      </c>
    </row>
    <row r="282" spans="2:51" s="12" customFormat="1" ht="13.5">
      <c r="B282" s="192"/>
      <c r="D282" s="193" t="s">
        <v>198</v>
      </c>
      <c r="F282" s="195" t="s">
        <v>2231</v>
      </c>
      <c r="H282" s="196">
        <v>716.623</v>
      </c>
      <c r="I282" s="197"/>
      <c r="L282" s="192"/>
      <c r="M282" s="198"/>
      <c r="N282" s="199"/>
      <c r="O282" s="199"/>
      <c r="P282" s="199"/>
      <c r="Q282" s="199"/>
      <c r="R282" s="199"/>
      <c r="S282" s="199"/>
      <c r="T282" s="200"/>
      <c r="AT282" s="194" t="s">
        <v>198</v>
      </c>
      <c r="AU282" s="194" t="s">
        <v>84</v>
      </c>
      <c r="AV282" s="12" t="s">
        <v>84</v>
      </c>
      <c r="AW282" s="12" t="s">
        <v>6</v>
      </c>
      <c r="AX282" s="12" t="s">
        <v>82</v>
      </c>
      <c r="AY282" s="194" t="s">
        <v>189</v>
      </c>
    </row>
    <row r="283" spans="2:65" s="1" customFormat="1" ht="25.5" customHeight="1">
      <c r="B283" s="179"/>
      <c r="C283" s="180" t="s">
        <v>608</v>
      </c>
      <c r="D283" s="180" t="s">
        <v>191</v>
      </c>
      <c r="E283" s="181" t="s">
        <v>2232</v>
      </c>
      <c r="F283" s="182" t="s">
        <v>2233</v>
      </c>
      <c r="G283" s="183" t="s">
        <v>312</v>
      </c>
      <c r="H283" s="184">
        <v>619.08</v>
      </c>
      <c r="I283" s="185"/>
      <c r="J283" s="186">
        <f>ROUND(I283*H283,2)</f>
        <v>0</v>
      </c>
      <c r="K283" s="182" t="s">
        <v>376</v>
      </c>
      <c r="L283" s="40"/>
      <c r="M283" s="187" t="s">
        <v>5</v>
      </c>
      <c r="N283" s="188" t="s">
        <v>46</v>
      </c>
      <c r="O283" s="41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AR283" s="23" t="s">
        <v>272</v>
      </c>
      <c r="AT283" s="23" t="s">
        <v>191</v>
      </c>
      <c r="AU283" s="23" t="s">
        <v>84</v>
      </c>
      <c r="AY283" s="23" t="s">
        <v>189</v>
      </c>
      <c r="BE283" s="191">
        <f>IF(N283="základní",J283,0)</f>
        <v>0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23" t="s">
        <v>82</v>
      </c>
      <c r="BK283" s="191">
        <f>ROUND(I283*H283,2)</f>
        <v>0</v>
      </c>
      <c r="BL283" s="23" t="s">
        <v>272</v>
      </c>
      <c r="BM283" s="23" t="s">
        <v>2234</v>
      </c>
    </row>
    <row r="284" spans="2:51" s="12" customFormat="1" ht="13.5">
      <c r="B284" s="192"/>
      <c r="D284" s="193" t="s">
        <v>198</v>
      </c>
      <c r="E284" s="194" t="s">
        <v>5</v>
      </c>
      <c r="F284" s="195" t="s">
        <v>2235</v>
      </c>
      <c r="H284" s="196">
        <v>619.08</v>
      </c>
      <c r="I284" s="197"/>
      <c r="L284" s="192"/>
      <c r="M284" s="198"/>
      <c r="N284" s="199"/>
      <c r="O284" s="199"/>
      <c r="P284" s="199"/>
      <c r="Q284" s="199"/>
      <c r="R284" s="199"/>
      <c r="S284" s="199"/>
      <c r="T284" s="200"/>
      <c r="AT284" s="194" t="s">
        <v>198</v>
      </c>
      <c r="AU284" s="194" t="s">
        <v>84</v>
      </c>
      <c r="AV284" s="12" t="s">
        <v>84</v>
      </c>
      <c r="AW284" s="12" t="s">
        <v>38</v>
      </c>
      <c r="AX284" s="12" t="s">
        <v>82</v>
      </c>
      <c r="AY284" s="194" t="s">
        <v>189</v>
      </c>
    </row>
    <row r="285" spans="2:65" s="1" customFormat="1" ht="25.5" customHeight="1">
      <c r="B285" s="179"/>
      <c r="C285" s="209" t="s">
        <v>613</v>
      </c>
      <c r="D285" s="209" t="s">
        <v>291</v>
      </c>
      <c r="E285" s="210" t="s">
        <v>2236</v>
      </c>
      <c r="F285" s="211" t="s">
        <v>2237</v>
      </c>
      <c r="G285" s="212" t="s">
        <v>801</v>
      </c>
      <c r="H285" s="213">
        <v>30.954</v>
      </c>
      <c r="I285" s="214"/>
      <c r="J285" s="215">
        <f>ROUND(I285*H285,2)</f>
        <v>0</v>
      </c>
      <c r="K285" s="211" t="s">
        <v>5</v>
      </c>
      <c r="L285" s="216"/>
      <c r="M285" s="217" t="s">
        <v>5</v>
      </c>
      <c r="N285" s="218" t="s">
        <v>46</v>
      </c>
      <c r="O285" s="41"/>
      <c r="P285" s="189">
        <f>O285*H285</f>
        <v>0</v>
      </c>
      <c r="Q285" s="189">
        <v>0.001</v>
      </c>
      <c r="R285" s="189">
        <f>Q285*H285</f>
        <v>0.030954000000000002</v>
      </c>
      <c r="S285" s="189">
        <v>0</v>
      </c>
      <c r="T285" s="190">
        <f>S285*H285</f>
        <v>0</v>
      </c>
      <c r="AR285" s="23" t="s">
        <v>358</v>
      </c>
      <c r="AT285" s="23" t="s">
        <v>291</v>
      </c>
      <c r="AU285" s="23" t="s">
        <v>84</v>
      </c>
      <c r="AY285" s="23" t="s">
        <v>189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23" t="s">
        <v>82</v>
      </c>
      <c r="BK285" s="191">
        <f>ROUND(I285*H285,2)</f>
        <v>0</v>
      </c>
      <c r="BL285" s="23" t="s">
        <v>272</v>
      </c>
      <c r="BM285" s="23" t="s">
        <v>2238</v>
      </c>
    </row>
    <row r="286" spans="2:51" s="12" customFormat="1" ht="13.5">
      <c r="B286" s="192"/>
      <c r="D286" s="193" t="s">
        <v>198</v>
      </c>
      <c r="F286" s="195" t="s">
        <v>2239</v>
      </c>
      <c r="H286" s="196">
        <v>30.954</v>
      </c>
      <c r="I286" s="197"/>
      <c r="L286" s="192"/>
      <c r="M286" s="198"/>
      <c r="N286" s="199"/>
      <c r="O286" s="199"/>
      <c r="P286" s="199"/>
      <c r="Q286" s="199"/>
      <c r="R286" s="199"/>
      <c r="S286" s="199"/>
      <c r="T286" s="200"/>
      <c r="AT286" s="194" t="s">
        <v>198</v>
      </c>
      <c r="AU286" s="194" t="s">
        <v>84</v>
      </c>
      <c r="AV286" s="12" t="s">
        <v>84</v>
      </c>
      <c r="AW286" s="12" t="s">
        <v>6</v>
      </c>
      <c r="AX286" s="12" t="s">
        <v>82</v>
      </c>
      <c r="AY286" s="194" t="s">
        <v>189</v>
      </c>
    </row>
    <row r="287" spans="2:65" s="1" customFormat="1" ht="38.25" customHeight="1">
      <c r="B287" s="179"/>
      <c r="C287" s="180" t="s">
        <v>618</v>
      </c>
      <c r="D287" s="180" t="s">
        <v>191</v>
      </c>
      <c r="E287" s="181" t="s">
        <v>2240</v>
      </c>
      <c r="F287" s="182" t="s">
        <v>2241</v>
      </c>
      <c r="G287" s="183" t="s">
        <v>322</v>
      </c>
      <c r="H287" s="184">
        <v>2492.6</v>
      </c>
      <c r="I287" s="185"/>
      <c r="J287" s="186">
        <f>ROUND(I287*H287,2)</f>
        <v>0</v>
      </c>
      <c r="K287" s="182" t="s">
        <v>376</v>
      </c>
      <c r="L287" s="40"/>
      <c r="M287" s="187" t="s">
        <v>5</v>
      </c>
      <c r="N287" s="188" t="s">
        <v>46</v>
      </c>
      <c r="O287" s="41"/>
      <c r="P287" s="189">
        <f>O287*H287</f>
        <v>0</v>
      </c>
      <c r="Q287" s="189">
        <v>0</v>
      </c>
      <c r="R287" s="189">
        <f>Q287*H287</f>
        <v>0</v>
      </c>
      <c r="S287" s="189">
        <v>0</v>
      </c>
      <c r="T287" s="190">
        <f>S287*H287</f>
        <v>0</v>
      </c>
      <c r="AR287" s="23" t="s">
        <v>272</v>
      </c>
      <c r="AT287" s="23" t="s">
        <v>191</v>
      </c>
      <c r="AU287" s="23" t="s">
        <v>84</v>
      </c>
      <c r="AY287" s="23" t="s">
        <v>189</v>
      </c>
      <c r="BE287" s="191">
        <f>IF(N287="základní",J287,0)</f>
        <v>0</v>
      </c>
      <c r="BF287" s="191">
        <f>IF(N287="snížená",J287,0)</f>
        <v>0</v>
      </c>
      <c r="BG287" s="191">
        <f>IF(N287="zákl. přenesená",J287,0)</f>
        <v>0</v>
      </c>
      <c r="BH287" s="191">
        <f>IF(N287="sníž. přenesená",J287,0)</f>
        <v>0</v>
      </c>
      <c r="BI287" s="191">
        <f>IF(N287="nulová",J287,0)</f>
        <v>0</v>
      </c>
      <c r="BJ287" s="23" t="s">
        <v>82</v>
      </c>
      <c r="BK287" s="191">
        <f>ROUND(I287*H287,2)</f>
        <v>0</v>
      </c>
      <c r="BL287" s="23" t="s">
        <v>272</v>
      </c>
      <c r="BM287" s="23" t="s">
        <v>2242</v>
      </c>
    </row>
    <row r="288" spans="2:51" s="12" customFormat="1" ht="13.5">
      <c r="B288" s="192"/>
      <c r="D288" s="193" t="s">
        <v>198</v>
      </c>
      <c r="E288" s="194" t="s">
        <v>5</v>
      </c>
      <c r="F288" s="195" t="s">
        <v>2243</v>
      </c>
      <c r="H288" s="196">
        <v>2492.6</v>
      </c>
      <c r="I288" s="197"/>
      <c r="L288" s="192"/>
      <c r="M288" s="198"/>
      <c r="N288" s="199"/>
      <c r="O288" s="199"/>
      <c r="P288" s="199"/>
      <c r="Q288" s="199"/>
      <c r="R288" s="199"/>
      <c r="S288" s="199"/>
      <c r="T288" s="200"/>
      <c r="AT288" s="194" t="s">
        <v>198</v>
      </c>
      <c r="AU288" s="194" t="s">
        <v>84</v>
      </c>
      <c r="AV288" s="12" t="s">
        <v>84</v>
      </c>
      <c r="AW288" s="12" t="s">
        <v>38</v>
      </c>
      <c r="AX288" s="12" t="s">
        <v>82</v>
      </c>
      <c r="AY288" s="194" t="s">
        <v>189</v>
      </c>
    </row>
    <row r="289" spans="2:65" s="1" customFormat="1" ht="38.25" customHeight="1">
      <c r="B289" s="179"/>
      <c r="C289" s="209" t="s">
        <v>625</v>
      </c>
      <c r="D289" s="209" t="s">
        <v>291</v>
      </c>
      <c r="E289" s="210" t="s">
        <v>2244</v>
      </c>
      <c r="F289" s="211" t="s">
        <v>2245</v>
      </c>
      <c r="G289" s="212" t="s">
        <v>322</v>
      </c>
      <c r="H289" s="213">
        <v>2617.23</v>
      </c>
      <c r="I289" s="214"/>
      <c r="J289" s="215">
        <f>ROUND(I289*H289,2)</f>
        <v>0</v>
      </c>
      <c r="K289" s="211" t="s">
        <v>376</v>
      </c>
      <c r="L289" s="216"/>
      <c r="M289" s="217" t="s">
        <v>5</v>
      </c>
      <c r="N289" s="218" t="s">
        <v>46</v>
      </c>
      <c r="O289" s="41"/>
      <c r="P289" s="189">
        <f>O289*H289</f>
        <v>0</v>
      </c>
      <c r="Q289" s="189">
        <v>9E-05</v>
      </c>
      <c r="R289" s="189">
        <f>Q289*H289</f>
        <v>0.23555070000000003</v>
      </c>
      <c r="S289" s="189">
        <v>0</v>
      </c>
      <c r="T289" s="190">
        <f>S289*H289</f>
        <v>0</v>
      </c>
      <c r="AR289" s="23" t="s">
        <v>358</v>
      </c>
      <c r="AT289" s="23" t="s">
        <v>291</v>
      </c>
      <c r="AU289" s="23" t="s">
        <v>84</v>
      </c>
      <c r="AY289" s="23" t="s">
        <v>189</v>
      </c>
      <c r="BE289" s="191">
        <f>IF(N289="základní",J289,0)</f>
        <v>0</v>
      </c>
      <c r="BF289" s="191">
        <f>IF(N289="snížená",J289,0)</f>
        <v>0</v>
      </c>
      <c r="BG289" s="191">
        <f>IF(N289="zákl. přenesená",J289,0)</f>
        <v>0</v>
      </c>
      <c r="BH289" s="191">
        <f>IF(N289="sníž. přenesená",J289,0)</f>
        <v>0</v>
      </c>
      <c r="BI289" s="191">
        <f>IF(N289="nulová",J289,0)</f>
        <v>0</v>
      </c>
      <c r="BJ289" s="23" t="s">
        <v>82</v>
      </c>
      <c r="BK289" s="191">
        <f>ROUND(I289*H289,2)</f>
        <v>0</v>
      </c>
      <c r="BL289" s="23" t="s">
        <v>272</v>
      </c>
      <c r="BM289" s="23" t="s">
        <v>2246</v>
      </c>
    </row>
    <row r="290" spans="2:51" s="12" customFormat="1" ht="13.5">
      <c r="B290" s="192"/>
      <c r="D290" s="193" t="s">
        <v>198</v>
      </c>
      <c r="F290" s="195" t="s">
        <v>2247</v>
      </c>
      <c r="H290" s="196">
        <v>2617.23</v>
      </c>
      <c r="I290" s="197"/>
      <c r="L290" s="192"/>
      <c r="M290" s="198"/>
      <c r="N290" s="199"/>
      <c r="O290" s="199"/>
      <c r="P290" s="199"/>
      <c r="Q290" s="199"/>
      <c r="R290" s="199"/>
      <c r="S290" s="199"/>
      <c r="T290" s="200"/>
      <c r="AT290" s="194" t="s">
        <v>198</v>
      </c>
      <c r="AU290" s="194" t="s">
        <v>84</v>
      </c>
      <c r="AV290" s="12" t="s">
        <v>84</v>
      </c>
      <c r="AW290" s="12" t="s">
        <v>6</v>
      </c>
      <c r="AX290" s="12" t="s">
        <v>82</v>
      </c>
      <c r="AY290" s="194" t="s">
        <v>189</v>
      </c>
    </row>
    <row r="291" spans="2:65" s="1" customFormat="1" ht="38.25" customHeight="1">
      <c r="B291" s="179"/>
      <c r="C291" s="180" t="s">
        <v>629</v>
      </c>
      <c r="D291" s="180" t="s">
        <v>191</v>
      </c>
      <c r="E291" s="181" t="s">
        <v>2248</v>
      </c>
      <c r="F291" s="182" t="s">
        <v>2249</v>
      </c>
      <c r="G291" s="183" t="s">
        <v>322</v>
      </c>
      <c r="H291" s="184">
        <v>2617.23</v>
      </c>
      <c r="I291" s="185"/>
      <c r="J291" s="186">
        <f>ROUND(I291*H291,2)</f>
        <v>0</v>
      </c>
      <c r="K291" s="182" t="s">
        <v>376</v>
      </c>
      <c r="L291" s="40"/>
      <c r="M291" s="187" t="s">
        <v>5</v>
      </c>
      <c r="N291" s="188" t="s">
        <v>46</v>
      </c>
      <c r="O291" s="41"/>
      <c r="P291" s="189">
        <f>O291*H291</f>
        <v>0</v>
      </c>
      <c r="Q291" s="189">
        <v>0</v>
      </c>
      <c r="R291" s="189">
        <f>Q291*H291</f>
        <v>0</v>
      </c>
      <c r="S291" s="189">
        <v>0</v>
      </c>
      <c r="T291" s="190">
        <f>S291*H291</f>
        <v>0</v>
      </c>
      <c r="AR291" s="23" t="s">
        <v>272</v>
      </c>
      <c r="AT291" s="23" t="s">
        <v>191</v>
      </c>
      <c r="AU291" s="23" t="s">
        <v>84</v>
      </c>
      <c r="AY291" s="23" t="s">
        <v>189</v>
      </c>
      <c r="BE291" s="191">
        <f>IF(N291="základní",J291,0)</f>
        <v>0</v>
      </c>
      <c r="BF291" s="191">
        <f>IF(N291="snížená",J291,0)</f>
        <v>0</v>
      </c>
      <c r="BG291" s="191">
        <f>IF(N291="zákl. přenesená",J291,0)</f>
        <v>0</v>
      </c>
      <c r="BH291" s="191">
        <f>IF(N291="sníž. přenesená",J291,0)</f>
        <v>0</v>
      </c>
      <c r="BI291" s="191">
        <f>IF(N291="nulová",J291,0)</f>
        <v>0</v>
      </c>
      <c r="BJ291" s="23" t="s">
        <v>82</v>
      </c>
      <c r="BK291" s="191">
        <f>ROUND(I291*H291,2)</f>
        <v>0</v>
      </c>
      <c r="BL291" s="23" t="s">
        <v>272</v>
      </c>
      <c r="BM291" s="23" t="s">
        <v>2250</v>
      </c>
    </row>
    <row r="292" spans="2:65" s="1" customFormat="1" ht="51" customHeight="1">
      <c r="B292" s="179"/>
      <c r="C292" s="180" t="s">
        <v>633</v>
      </c>
      <c r="D292" s="180" t="s">
        <v>191</v>
      </c>
      <c r="E292" s="181" t="s">
        <v>2251</v>
      </c>
      <c r="F292" s="182" t="s">
        <v>2252</v>
      </c>
      <c r="G292" s="183" t="s">
        <v>322</v>
      </c>
      <c r="H292" s="184">
        <v>54</v>
      </c>
      <c r="I292" s="185"/>
      <c r="J292" s="186">
        <f>ROUND(I292*H292,2)</f>
        <v>0</v>
      </c>
      <c r="K292" s="182" t="s">
        <v>376</v>
      </c>
      <c r="L292" s="40"/>
      <c r="M292" s="187" t="s">
        <v>5</v>
      </c>
      <c r="N292" s="188" t="s">
        <v>46</v>
      </c>
      <c r="O292" s="41"/>
      <c r="P292" s="189">
        <f>O292*H292</f>
        <v>0</v>
      </c>
      <c r="Q292" s="189">
        <v>0</v>
      </c>
      <c r="R292" s="189">
        <f>Q292*H292</f>
        <v>0</v>
      </c>
      <c r="S292" s="189">
        <v>0</v>
      </c>
      <c r="T292" s="190">
        <f>S292*H292</f>
        <v>0</v>
      </c>
      <c r="AR292" s="23" t="s">
        <v>272</v>
      </c>
      <c r="AT292" s="23" t="s">
        <v>191</v>
      </c>
      <c r="AU292" s="23" t="s">
        <v>84</v>
      </c>
      <c r="AY292" s="23" t="s">
        <v>189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23" t="s">
        <v>82</v>
      </c>
      <c r="BK292" s="191">
        <f>ROUND(I292*H292,2)</f>
        <v>0</v>
      </c>
      <c r="BL292" s="23" t="s">
        <v>272</v>
      </c>
      <c r="BM292" s="23" t="s">
        <v>2253</v>
      </c>
    </row>
    <row r="293" spans="2:51" s="12" customFormat="1" ht="13.5">
      <c r="B293" s="192"/>
      <c r="D293" s="193" t="s">
        <v>198</v>
      </c>
      <c r="E293" s="194" t="s">
        <v>5</v>
      </c>
      <c r="F293" s="195" t="s">
        <v>2254</v>
      </c>
      <c r="H293" s="196">
        <v>54</v>
      </c>
      <c r="I293" s="197"/>
      <c r="L293" s="192"/>
      <c r="M293" s="198"/>
      <c r="N293" s="199"/>
      <c r="O293" s="199"/>
      <c r="P293" s="199"/>
      <c r="Q293" s="199"/>
      <c r="R293" s="199"/>
      <c r="S293" s="199"/>
      <c r="T293" s="200"/>
      <c r="AT293" s="194" t="s">
        <v>198</v>
      </c>
      <c r="AU293" s="194" t="s">
        <v>84</v>
      </c>
      <c r="AV293" s="12" t="s">
        <v>84</v>
      </c>
      <c r="AW293" s="12" t="s">
        <v>38</v>
      </c>
      <c r="AX293" s="12" t="s">
        <v>82</v>
      </c>
      <c r="AY293" s="194" t="s">
        <v>189</v>
      </c>
    </row>
    <row r="294" spans="2:65" s="1" customFormat="1" ht="25.5" customHeight="1">
      <c r="B294" s="179"/>
      <c r="C294" s="209" t="s">
        <v>637</v>
      </c>
      <c r="D294" s="209" t="s">
        <v>291</v>
      </c>
      <c r="E294" s="210" t="s">
        <v>2255</v>
      </c>
      <c r="F294" s="211" t="s">
        <v>2256</v>
      </c>
      <c r="G294" s="212" t="s">
        <v>322</v>
      </c>
      <c r="H294" s="213">
        <v>32</v>
      </c>
      <c r="I294" s="214"/>
      <c r="J294" s="215">
        <f>ROUND(I294*H294,2)</f>
        <v>0</v>
      </c>
      <c r="K294" s="211" t="s">
        <v>376</v>
      </c>
      <c r="L294" s="216"/>
      <c r="M294" s="217" t="s">
        <v>5</v>
      </c>
      <c r="N294" s="218" t="s">
        <v>46</v>
      </c>
      <c r="O294" s="41"/>
      <c r="P294" s="189">
        <f>O294*H294</f>
        <v>0</v>
      </c>
      <c r="Q294" s="189">
        <v>0.00015</v>
      </c>
      <c r="R294" s="189">
        <f>Q294*H294</f>
        <v>0.0048</v>
      </c>
      <c r="S294" s="189">
        <v>0</v>
      </c>
      <c r="T294" s="190">
        <f>S294*H294</f>
        <v>0</v>
      </c>
      <c r="AR294" s="23" t="s">
        <v>358</v>
      </c>
      <c r="AT294" s="23" t="s">
        <v>291</v>
      </c>
      <c r="AU294" s="23" t="s">
        <v>84</v>
      </c>
      <c r="AY294" s="23" t="s">
        <v>189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23" t="s">
        <v>82</v>
      </c>
      <c r="BK294" s="191">
        <f>ROUND(I294*H294,2)</f>
        <v>0</v>
      </c>
      <c r="BL294" s="23" t="s">
        <v>272</v>
      </c>
      <c r="BM294" s="23" t="s">
        <v>2257</v>
      </c>
    </row>
    <row r="295" spans="2:65" s="1" customFormat="1" ht="25.5" customHeight="1">
      <c r="B295" s="179"/>
      <c r="C295" s="209" t="s">
        <v>641</v>
      </c>
      <c r="D295" s="209" t="s">
        <v>291</v>
      </c>
      <c r="E295" s="210" t="s">
        <v>2258</v>
      </c>
      <c r="F295" s="211" t="s">
        <v>2259</v>
      </c>
      <c r="G295" s="212" t="s">
        <v>322</v>
      </c>
      <c r="H295" s="213">
        <v>22</v>
      </c>
      <c r="I295" s="214"/>
      <c r="J295" s="215">
        <f>ROUND(I295*H295,2)</f>
        <v>0</v>
      </c>
      <c r="K295" s="211" t="s">
        <v>376</v>
      </c>
      <c r="L295" s="216"/>
      <c r="M295" s="217" t="s">
        <v>5</v>
      </c>
      <c r="N295" s="218" t="s">
        <v>46</v>
      </c>
      <c r="O295" s="41"/>
      <c r="P295" s="189">
        <f>O295*H295</f>
        <v>0</v>
      </c>
      <c r="Q295" s="189">
        <v>0.00015</v>
      </c>
      <c r="R295" s="189">
        <f>Q295*H295</f>
        <v>0.0032999999999999995</v>
      </c>
      <c r="S295" s="189">
        <v>0</v>
      </c>
      <c r="T295" s="190">
        <f>S295*H295</f>
        <v>0</v>
      </c>
      <c r="AR295" s="23" t="s">
        <v>358</v>
      </c>
      <c r="AT295" s="23" t="s">
        <v>291</v>
      </c>
      <c r="AU295" s="23" t="s">
        <v>84</v>
      </c>
      <c r="AY295" s="23" t="s">
        <v>189</v>
      </c>
      <c r="BE295" s="191">
        <f>IF(N295="základní",J295,0)</f>
        <v>0</v>
      </c>
      <c r="BF295" s="191">
        <f>IF(N295="snížená",J295,0)</f>
        <v>0</v>
      </c>
      <c r="BG295" s="191">
        <f>IF(N295="zákl. přenesená",J295,0)</f>
        <v>0</v>
      </c>
      <c r="BH295" s="191">
        <f>IF(N295="sníž. přenesená",J295,0)</f>
        <v>0</v>
      </c>
      <c r="BI295" s="191">
        <f>IF(N295="nulová",J295,0)</f>
        <v>0</v>
      </c>
      <c r="BJ295" s="23" t="s">
        <v>82</v>
      </c>
      <c r="BK295" s="191">
        <f>ROUND(I295*H295,2)</f>
        <v>0</v>
      </c>
      <c r="BL295" s="23" t="s">
        <v>272</v>
      </c>
      <c r="BM295" s="23" t="s">
        <v>2260</v>
      </c>
    </row>
    <row r="296" spans="2:65" s="1" customFormat="1" ht="38.25" customHeight="1">
      <c r="B296" s="179"/>
      <c r="C296" s="180" t="s">
        <v>647</v>
      </c>
      <c r="D296" s="180" t="s">
        <v>191</v>
      </c>
      <c r="E296" s="181" t="s">
        <v>2261</v>
      </c>
      <c r="F296" s="182" t="s">
        <v>2262</v>
      </c>
      <c r="G296" s="183" t="s">
        <v>312</v>
      </c>
      <c r="H296" s="184">
        <v>139.18</v>
      </c>
      <c r="I296" s="185"/>
      <c r="J296" s="186">
        <f>ROUND(I296*H296,2)</f>
        <v>0</v>
      </c>
      <c r="K296" s="182" t="s">
        <v>376</v>
      </c>
      <c r="L296" s="40"/>
      <c r="M296" s="187" t="s">
        <v>5</v>
      </c>
      <c r="N296" s="188" t="s">
        <v>46</v>
      </c>
      <c r="O296" s="41"/>
      <c r="P296" s="189">
        <f>O296*H296</f>
        <v>0</v>
      </c>
      <c r="Q296" s="189">
        <v>0</v>
      </c>
      <c r="R296" s="189">
        <f>Q296*H296</f>
        <v>0</v>
      </c>
      <c r="S296" s="189">
        <v>0</v>
      </c>
      <c r="T296" s="190">
        <f>S296*H296</f>
        <v>0</v>
      </c>
      <c r="AR296" s="23" t="s">
        <v>272</v>
      </c>
      <c r="AT296" s="23" t="s">
        <v>191</v>
      </c>
      <c r="AU296" s="23" t="s">
        <v>84</v>
      </c>
      <c r="AY296" s="23" t="s">
        <v>189</v>
      </c>
      <c r="BE296" s="191">
        <f>IF(N296="základní",J296,0)</f>
        <v>0</v>
      </c>
      <c r="BF296" s="191">
        <f>IF(N296="snížená",J296,0)</f>
        <v>0</v>
      </c>
      <c r="BG296" s="191">
        <f>IF(N296="zákl. přenesená",J296,0)</f>
        <v>0</v>
      </c>
      <c r="BH296" s="191">
        <f>IF(N296="sníž. přenesená",J296,0)</f>
        <v>0</v>
      </c>
      <c r="BI296" s="191">
        <f>IF(N296="nulová",J296,0)</f>
        <v>0</v>
      </c>
      <c r="BJ296" s="23" t="s">
        <v>82</v>
      </c>
      <c r="BK296" s="191">
        <f>ROUND(I296*H296,2)</f>
        <v>0</v>
      </c>
      <c r="BL296" s="23" t="s">
        <v>272</v>
      </c>
      <c r="BM296" s="23" t="s">
        <v>2263</v>
      </c>
    </row>
    <row r="297" spans="2:51" s="12" customFormat="1" ht="13.5">
      <c r="B297" s="192"/>
      <c r="D297" s="193" t="s">
        <v>198</v>
      </c>
      <c r="E297" s="194" t="s">
        <v>5</v>
      </c>
      <c r="F297" s="195" t="s">
        <v>2264</v>
      </c>
      <c r="H297" s="196">
        <v>139.18</v>
      </c>
      <c r="I297" s="197"/>
      <c r="L297" s="192"/>
      <c r="M297" s="198"/>
      <c r="N297" s="199"/>
      <c r="O297" s="199"/>
      <c r="P297" s="199"/>
      <c r="Q297" s="199"/>
      <c r="R297" s="199"/>
      <c r="S297" s="199"/>
      <c r="T297" s="200"/>
      <c r="AT297" s="194" t="s">
        <v>198</v>
      </c>
      <c r="AU297" s="194" t="s">
        <v>84</v>
      </c>
      <c r="AV297" s="12" t="s">
        <v>84</v>
      </c>
      <c r="AW297" s="12" t="s">
        <v>38</v>
      </c>
      <c r="AX297" s="12" t="s">
        <v>82</v>
      </c>
      <c r="AY297" s="194" t="s">
        <v>189</v>
      </c>
    </row>
    <row r="298" spans="2:65" s="1" customFormat="1" ht="16.5" customHeight="1">
      <c r="B298" s="179"/>
      <c r="C298" s="209" t="s">
        <v>651</v>
      </c>
      <c r="D298" s="209" t="s">
        <v>291</v>
      </c>
      <c r="E298" s="210" t="s">
        <v>2265</v>
      </c>
      <c r="F298" s="211" t="s">
        <v>2266</v>
      </c>
      <c r="G298" s="212" t="s">
        <v>312</v>
      </c>
      <c r="H298" s="213">
        <v>139.18</v>
      </c>
      <c r="I298" s="214"/>
      <c r="J298" s="215">
        <f aca="true" t="shared" si="0" ref="J298:J306">ROUND(I298*H298,2)</f>
        <v>0</v>
      </c>
      <c r="K298" s="211" t="s">
        <v>5</v>
      </c>
      <c r="L298" s="216"/>
      <c r="M298" s="217" t="s">
        <v>5</v>
      </c>
      <c r="N298" s="218" t="s">
        <v>46</v>
      </c>
      <c r="O298" s="41"/>
      <c r="P298" s="189">
        <f aca="true" t="shared" si="1" ref="P298:P306">O298*H298</f>
        <v>0</v>
      </c>
      <c r="Q298" s="189">
        <v>2E-05</v>
      </c>
      <c r="R298" s="189">
        <f aca="true" t="shared" si="2" ref="R298:R306">Q298*H298</f>
        <v>0.0027836000000000002</v>
      </c>
      <c r="S298" s="189">
        <v>0</v>
      </c>
      <c r="T298" s="190">
        <f aca="true" t="shared" si="3" ref="T298:T306">S298*H298</f>
        <v>0</v>
      </c>
      <c r="AR298" s="23" t="s">
        <v>358</v>
      </c>
      <c r="AT298" s="23" t="s">
        <v>291</v>
      </c>
      <c r="AU298" s="23" t="s">
        <v>84</v>
      </c>
      <c r="AY298" s="23" t="s">
        <v>189</v>
      </c>
      <c r="BE298" s="191">
        <f aca="true" t="shared" si="4" ref="BE298:BE306">IF(N298="základní",J298,0)</f>
        <v>0</v>
      </c>
      <c r="BF298" s="191">
        <f aca="true" t="shared" si="5" ref="BF298:BF306">IF(N298="snížená",J298,0)</f>
        <v>0</v>
      </c>
      <c r="BG298" s="191">
        <f aca="true" t="shared" si="6" ref="BG298:BG306">IF(N298="zákl. přenesená",J298,0)</f>
        <v>0</v>
      </c>
      <c r="BH298" s="191">
        <f aca="true" t="shared" si="7" ref="BH298:BH306">IF(N298="sníž. přenesená",J298,0)</f>
        <v>0</v>
      </c>
      <c r="BI298" s="191">
        <f aca="true" t="shared" si="8" ref="BI298:BI306">IF(N298="nulová",J298,0)</f>
        <v>0</v>
      </c>
      <c r="BJ298" s="23" t="s">
        <v>82</v>
      </c>
      <c r="BK298" s="191">
        <f aca="true" t="shared" si="9" ref="BK298:BK306">ROUND(I298*H298,2)</f>
        <v>0</v>
      </c>
      <c r="BL298" s="23" t="s">
        <v>272</v>
      </c>
      <c r="BM298" s="23" t="s">
        <v>2267</v>
      </c>
    </row>
    <row r="299" spans="2:65" s="1" customFormat="1" ht="25.5" customHeight="1">
      <c r="B299" s="179"/>
      <c r="C299" s="180" t="s">
        <v>657</v>
      </c>
      <c r="D299" s="180" t="s">
        <v>191</v>
      </c>
      <c r="E299" s="181" t="s">
        <v>2268</v>
      </c>
      <c r="F299" s="182" t="s">
        <v>2269</v>
      </c>
      <c r="G299" s="183" t="s">
        <v>194</v>
      </c>
      <c r="H299" s="184">
        <v>623.15</v>
      </c>
      <c r="I299" s="185"/>
      <c r="J299" s="186">
        <f t="shared" si="0"/>
        <v>0</v>
      </c>
      <c r="K299" s="182" t="s">
        <v>376</v>
      </c>
      <c r="L299" s="40"/>
      <c r="M299" s="187" t="s">
        <v>5</v>
      </c>
      <c r="N299" s="188" t="s">
        <v>46</v>
      </c>
      <c r="O299" s="41"/>
      <c r="P299" s="189">
        <f t="shared" si="1"/>
        <v>0</v>
      </c>
      <c r="Q299" s="189">
        <v>0</v>
      </c>
      <c r="R299" s="189">
        <f t="shared" si="2"/>
        <v>0</v>
      </c>
      <c r="S299" s="189">
        <v>0</v>
      </c>
      <c r="T299" s="190">
        <f t="shared" si="3"/>
        <v>0</v>
      </c>
      <c r="AR299" s="23" t="s">
        <v>272</v>
      </c>
      <c r="AT299" s="23" t="s">
        <v>191</v>
      </c>
      <c r="AU299" s="23" t="s">
        <v>84</v>
      </c>
      <c r="AY299" s="23" t="s">
        <v>189</v>
      </c>
      <c r="BE299" s="191">
        <f t="shared" si="4"/>
        <v>0</v>
      </c>
      <c r="BF299" s="191">
        <f t="shared" si="5"/>
        <v>0</v>
      </c>
      <c r="BG299" s="191">
        <f t="shared" si="6"/>
        <v>0</v>
      </c>
      <c r="BH299" s="191">
        <f t="shared" si="7"/>
        <v>0</v>
      </c>
      <c r="BI299" s="191">
        <f t="shared" si="8"/>
        <v>0</v>
      </c>
      <c r="BJ299" s="23" t="s">
        <v>82</v>
      </c>
      <c r="BK299" s="191">
        <f t="shared" si="9"/>
        <v>0</v>
      </c>
      <c r="BL299" s="23" t="s">
        <v>272</v>
      </c>
      <c r="BM299" s="23" t="s">
        <v>2270</v>
      </c>
    </row>
    <row r="300" spans="2:65" s="1" customFormat="1" ht="16.5" customHeight="1">
      <c r="B300" s="179"/>
      <c r="C300" s="209" t="s">
        <v>661</v>
      </c>
      <c r="D300" s="209" t="s">
        <v>291</v>
      </c>
      <c r="E300" s="210" t="s">
        <v>2271</v>
      </c>
      <c r="F300" s="211" t="s">
        <v>2272</v>
      </c>
      <c r="G300" s="212" t="s">
        <v>194</v>
      </c>
      <c r="H300" s="213">
        <v>623.15</v>
      </c>
      <c r="I300" s="214"/>
      <c r="J300" s="215">
        <f t="shared" si="0"/>
        <v>0</v>
      </c>
      <c r="K300" s="211" t="s">
        <v>5</v>
      </c>
      <c r="L300" s="216"/>
      <c r="M300" s="217" t="s">
        <v>5</v>
      </c>
      <c r="N300" s="218" t="s">
        <v>46</v>
      </c>
      <c r="O300" s="41"/>
      <c r="P300" s="189">
        <f t="shared" si="1"/>
        <v>0</v>
      </c>
      <c r="Q300" s="189">
        <v>0.0001</v>
      </c>
      <c r="R300" s="189">
        <f t="shared" si="2"/>
        <v>0.062315</v>
      </c>
      <c r="S300" s="189">
        <v>0</v>
      </c>
      <c r="T300" s="190">
        <f t="shared" si="3"/>
        <v>0</v>
      </c>
      <c r="AR300" s="23" t="s">
        <v>358</v>
      </c>
      <c r="AT300" s="23" t="s">
        <v>291</v>
      </c>
      <c r="AU300" s="23" t="s">
        <v>84</v>
      </c>
      <c r="AY300" s="23" t="s">
        <v>189</v>
      </c>
      <c r="BE300" s="191">
        <f t="shared" si="4"/>
        <v>0</v>
      </c>
      <c r="BF300" s="191">
        <f t="shared" si="5"/>
        <v>0</v>
      </c>
      <c r="BG300" s="191">
        <f t="shared" si="6"/>
        <v>0</v>
      </c>
      <c r="BH300" s="191">
        <f t="shared" si="7"/>
        <v>0</v>
      </c>
      <c r="BI300" s="191">
        <f t="shared" si="8"/>
        <v>0</v>
      </c>
      <c r="BJ300" s="23" t="s">
        <v>82</v>
      </c>
      <c r="BK300" s="191">
        <f t="shared" si="9"/>
        <v>0</v>
      </c>
      <c r="BL300" s="23" t="s">
        <v>272</v>
      </c>
      <c r="BM300" s="23" t="s">
        <v>2273</v>
      </c>
    </row>
    <row r="301" spans="2:65" s="1" customFormat="1" ht="25.5" customHeight="1">
      <c r="B301" s="179"/>
      <c r="C301" s="180" t="s">
        <v>666</v>
      </c>
      <c r="D301" s="180" t="s">
        <v>191</v>
      </c>
      <c r="E301" s="181" t="s">
        <v>2274</v>
      </c>
      <c r="F301" s="182" t="s">
        <v>2275</v>
      </c>
      <c r="G301" s="183" t="s">
        <v>194</v>
      </c>
      <c r="H301" s="184">
        <v>623.15</v>
      </c>
      <c r="I301" s="185"/>
      <c r="J301" s="186">
        <f t="shared" si="0"/>
        <v>0</v>
      </c>
      <c r="K301" s="182" t="s">
        <v>376</v>
      </c>
      <c r="L301" s="40"/>
      <c r="M301" s="187" t="s">
        <v>5</v>
      </c>
      <c r="N301" s="188" t="s">
        <v>46</v>
      </c>
      <c r="O301" s="41"/>
      <c r="P301" s="189">
        <f t="shared" si="1"/>
        <v>0</v>
      </c>
      <c r="Q301" s="189">
        <v>0</v>
      </c>
      <c r="R301" s="189">
        <f t="shared" si="2"/>
        <v>0</v>
      </c>
      <c r="S301" s="189">
        <v>0</v>
      </c>
      <c r="T301" s="190">
        <f t="shared" si="3"/>
        <v>0</v>
      </c>
      <c r="AR301" s="23" t="s">
        <v>272</v>
      </c>
      <c r="AT301" s="23" t="s">
        <v>191</v>
      </c>
      <c r="AU301" s="23" t="s">
        <v>84</v>
      </c>
      <c r="AY301" s="23" t="s">
        <v>189</v>
      </c>
      <c r="BE301" s="191">
        <f t="shared" si="4"/>
        <v>0</v>
      </c>
      <c r="BF301" s="191">
        <f t="shared" si="5"/>
        <v>0</v>
      </c>
      <c r="BG301" s="191">
        <f t="shared" si="6"/>
        <v>0</v>
      </c>
      <c r="BH301" s="191">
        <f t="shared" si="7"/>
        <v>0</v>
      </c>
      <c r="BI301" s="191">
        <f t="shared" si="8"/>
        <v>0</v>
      </c>
      <c r="BJ301" s="23" t="s">
        <v>82</v>
      </c>
      <c r="BK301" s="191">
        <f t="shared" si="9"/>
        <v>0</v>
      </c>
      <c r="BL301" s="23" t="s">
        <v>272</v>
      </c>
      <c r="BM301" s="23" t="s">
        <v>2276</v>
      </c>
    </row>
    <row r="302" spans="2:65" s="1" customFormat="1" ht="16.5" customHeight="1">
      <c r="B302" s="179"/>
      <c r="C302" s="209" t="s">
        <v>670</v>
      </c>
      <c r="D302" s="209" t="s">
        <v>291</v>
      </c>
      <c r="E302" s="210" t="s">
        <v>2277</v>
      </c>
      <c r="F302" s="211" t="s">
        <v>2278</v>
      </c>
      <c r="G302" s="212" t="s">
        <v>194</v>
      </c>
      <c r="H302" s="213">
        <v>623.15</v>
      </c>
      <c r="I302" s="214"/>
      <c r="J302" s="215">
        <f t="shared" si="0"/>
        <v>0</v>
      </c>
      <c r="K302" s="211" t="s">
        <v>5</v>
      </c>
      <c r="L302" s="216"/>
      <c r="M302" s="217" t="s">
        <v>5</v>
      </c>
      <c r="N302" s="218" t="s">
        <v>46</v>
      </c>
      <c r="O302" s="41"/>
      <c r="P302" s="189">
        <f t="shared" si="1"/>
        <v>0</v>
      </c>
      <c r="Q302" s="189">
        <v>0.0001</v>
      </c>
      <c r="R302" s="189">
        <f t="shared" si="2"/>
        <v>0.062315</v>
      </c>
      <c r="S302" s="189">
        <v>0</v>
      </c>
      <c r="T302" s="190">
        <f t="shared" si="3"/>
        <v>0</v>
      </c>
      <c r="AR302" s="23" t="s">
        <v>358</v>
      </c>
      <c r="AT302" s="23" t="s">
        <v>291</v>
      </c>
      <c r="AU302" s="23" t="s">
        <v>84</v>
      </c>
      <c r="AY302" s="23" t="s">
        <v>189</v>
      </c>
      <c r="BE302" s="191">
        <f t="shared" si="4"/>
        <v>0</v>
      </c>
      <c r="BF302" s="191">
        <f t="shared" si="5"/>
        <v>0</v>
      </c>
      <c r="BG302" s="191">
        <f t="shared" si="6"/>
        <v>0</v>
      </c>
      <c r="BH302" s="191">
        <f t="shared" si="7"/>
        <v>0</v>
      </c>
      <c r="BI302" s="191">
        <f t="shared" si="8"/>
        <v>0</v>
      </c>
      <c r="BJ302" s="23" t="s">
        <v>82</v>
      </c>
      <c r="BK302" s="191">
        <f t="shared" si="9"/>
        <v>0</v>
      </c>
      <c r="BL302" s="23" t="s">
        <v>272</v>
      </c>
      <c r="BM302" s="23" t="s">
        <v>2279</v>
      </c>
    </row>
    <row r="303" spans="2:65" s="1" customFormat="1" ht="25.5" customHeight="1">
      <c r="B303" s="179"/>
      <c r="C303" s="180" t="s">
        <v>675</v>
      </c>
      <c r="D303" s="180" t="s">
        <v>191</v>
      </c>
      <c r="E303" s="181" t="s">
        <v>2280</v>
      </c>
      <c r="F303" s="182" t="s">
        <v>2281</v>
      </c>
      <c r="G303" s="183" t="s">
        <v>194</v>
      </c>
      <c r="H303" s="184">
        <v>647.265</v>
      </c>
      <c r="I303" s="185"/>
      <c r="J303" s="186">
        <f t="shared" si="0"/>
        <v>0</v>
      </c>
      <c r="K303" s="182" t="s">
        <v>202</v>
      </c>
      <c r="L303" s="40"/>
      <c r="M303" s="187" t="s">
        <v>5</v>
      </c>
      <c r="N303" s="188" t="s">
        <v>46</v>
      </c>
      <c r="O303" s="41"/>
      <c r="P303" s="189">
        <f t="shared" si="1"/>
        <v>0</v>
      </c>
      <c r="Q303" s="189">
        <v>0</v>
      </c>
      <c r="R303" s="189">
        <f t="shared" si="2"/>
        <v>0</v>
      </c>
      <c r="S303" s="189">
        <v>0.006</v>
      </c>
      <c r="T303" s="190">
        <f t="shared" si="3"/>
        <v>3.88359</v>
      </c>
      <c r="AR303" s="23" t="s">
        <v>272</v>
      </c>
      <c r="AT303" s="23" t="s">
        <v>191</v>
      </c>
      <c r="AU303" s="23" t="s">
        <v>84</v>
      </c>
      <c r="AY303" s="23" t="s">
        <v>189</v>
      </c>
      <c r="BE303" s="191">
        <f t="shared" si="4"/>
        <v>0</v>
      </c>
      <c r="BF303" s="191">
        <f t="shared" si="5"/>
        <v>0</v>
      </c>
      <c r="BG303" s="191">
        <f t="shared" si="6"/>
        <v>0</v>
      </c>
      <c r="BH303" s="191">
        <f t="shared" si="7"/>
        <v>0</v>
      </c>
      <c r="BI303" s="191">
        <f t="shared" si="8"/>
        <v>0</v>
      </c>
      <c r="BJ303" s="23" t="s">
        <v>82</v>
      </c>
      <c r="BK303" s="191">
        <f t="shared" si="9"/>
        <v>0</v>
      </c>
      <c r="BL303" s="23" t="s">
        <v>272</v>
      </c>
      <c r="BM303" s="23" t="s">
        <v>2282</v>
      </c>
    </row>
    <row r="304" spans="2:65" s="1" customFormat="1" ht="25.5" customHeight="1">
      <c r="B304" s="179"/>
      <c r="C304" s="180" t="s">
        <v>680</v>
      </c>
      <c r="D304" s="180" t="s">
        <v>191</v>
      </c>
      <c r="E304" s="181" t="s">
        <v>2283</v>
      </c>
      <c r="F304" s="182" t="s">
        <v>2284</v>
      </c>
      <c r="G304" s="183" t="s">
        <v>322</v>
      </c>
      <c r="H304" s="184">
        <v>4</v>
      </c>
      <c r="I304" s="185"/>
      <c r="J304" s="186">
        <f t="shared" si="0"/>
        <v>0</v>
      </c>
      <c r="K304" s="182" t="s">
        <v>202</v>
      </c>
      <c r="L304" s="40"/>
      <c r="M304" s="187" t="s">
        <v>5</v>
      </c>
      <c r="N304" s="188" t="s">
        <v>46</v>
      </c>
      <c r="O304" s="41"/>
      <c r="P304" s="189">
        <f t="shared" si="1"/>
        <v>0</v>
      </c>
      <c r="Q304" s="189">
        <v>0</v>
      </c>
      <c r="R304" s="189">
        <f t="shared" si="2"/>
        <v>0</v>
      </c>
      <c r="S304" s="189">
        <v>0.0003</v>
      </c>
      <c r="T304" s="190">
        <f t="shared" si="3"/>
        <v>0.0012</v>
      </c>
      <c r="AR304" s="23" t="s">
        <v>272</v>
      </c>
      <c r="AT304" s="23" t="s">
        <v>191</v>
      </c>
      <c r="AU304" s="23" t="s">
        <v>84</v>
      </c>
      <c r="AY304" s="23" t="s">
        <v>189</v>
      </c>
      <c r="BE304" s="191">
        <f t="shared" si="4"/>
        <v>0</v>
      </c>
      <c r="BF304" s="191">
        <f t="shared" si="5"/>
        <v>0</v>
      </c>
      <c r="BG304" s="191">
        <f t="shared" si="6"/>
        <v>0</v>
      </c>
      <c r="BH304" s="191">
        <f t="shared" si="7"/>
        <v>0</v>
      </c>
      <c r="BI304" s="191">
        <f t="shared" si="8"/>
        <v>0</v>
      </c>
      <c r="BJ304" s="23" t="s">
        <v>82</v>
      </c>
      <c r="BK304" s="191">
        <f t="shared" si="9"/>
        <v>0</v>
      </c>
      <c r="BL304" s="23" t="s">
        <v>272</v>
      </c>
      <c r="BM304" s="23" t="s">
        <v>2285</v>
      </c>
    </row>
    <row r="305" spans="2:65" s="1" customFormat="1" ht="25.5" customHeight="1">
      <c r="B305" s="179"/>
      <c r="C305" s="180" t="s">
        <v>686</v>
      </c>
      <c r="D305" s="180" t="s">
        <v>191</v>
      </c>
      <c r="E305" s="181" t="s">
        <v>2286</v>
      </c>
      <c r="F305" s="182" t="s">
        <v>2281</v>
      </c>
      <c r="G305" s="183" t="s">
        <v>194</v>
      </c>
      <c r="H305" s="184">
        <v>623.15</v>
      </c>
      <c r="I305" s="185"/>
      <c r="J305" s="186">
        <f t="shared" si="0"/>
        <v>0</v>
      </c>
      <c r="K305" s="182" t="s">
        <v>5</v>
      </c>
      <c r="L305" s="40"/>
      <c r="M305" s="187" t="s">
        <v>5</v>
      </c>
      <c r="N305" s="188" t="s">
        <v>46</v>
      </c>
      <c r="O305" s="41"/>
      <c r="P305" s="189">
        <f t="shared" si="1"/>
        <v>0</v>
      </c>
      <c r="Q305" s="189">
        <v>0</v>
      </c>
      <c r="R305" s="189">
        <f t="shared" si="2"/>
        <v>0</v>
      </c>
      <c r="S305" s="189">
        <v>0.006</v>
      </c>
      <c r="T305" s="190">
        <f t="shared" si="3"/>
        <v>3.7389</v>
      </c>
      <c r="AR305" s="23" t="s">
        <v>272</v>
      </c>
      <c r="AT305" s="23" t="s">
        <v>191</v>
      </c>
      <c r="AU305" s="23" t="s">
        <v>84</v>
      </c>
      <c r="AY305" s="23" t="s">
        <v>189</v>
      </c>
      <c r="BE305" s="191">
        <f t="shared" si="4"/>
        <v>0</v>
      </c>
      <c r="BF305" s="191">
        <f t="shared" si="5"/>
        <v>0</v>
      </c>
      <c r="BG305" s="191">
        <f t="shared" si="6"/>
        <v>0</v>
      </c>
      <c r="BH305" s="191">
        <f t="shared" si="7"/>
        <v>0</v>
      </c>
      <c r="BI305" s="191">
        <f t="shared" si="8"/>
        <v>0</v>
      </c>
      <c r="BJ305" s="23" t="s">
        <v>82</v>
      </c>
      <c r="BK305" s="191">
        <f t="shared" si="9"/>
        <v>0</v>
      </c>
      <c r="BL305" s="23" t="s">
        <v>272</v>
      </c>
      <c r="BM305" s="23" t="s">
        <v>2287</v>
      </c>
    </row>
    <row r="306" spans="2:65" s="1" customFormat="1" ht="38.25" customHeight="1">
      <c r="B306" s="179"/>
      <c r="C306" s="180" t="s">
        <v>690</v>
      </c>
      <c r="D306" s="180" t="s">
        <v>191</v>
      </c>
      <c r="E306" s="181" t="s">
        <v>1767</v>
      </c>
      <c r="F306" s="182" t="s">
        <v>2288</v>
      </c>
      <c r="G306" s="183" t="s">
        <v>621</v>
      </c>
      <c r="H306" s="219"/>
      <c r="I306" s="185"/>
      <c r="J306" s="186">
        <f t="shared" si="0"/>
        <v>0</v>
      </c>
      <c r="K306" s="182" t="s">
        <v>287</v>
      </c>
      <c r="L306" s="40"/>
      <c r="M306" s="187" t="s">
        <v>5</v>
      </c>
      <c r="N306" s="188" t="s">
        <v>46</v>
      </c>
      <c r="O306" s="41"/>
      <c r="P306" s="189">
        <f t="shared" si="1"/>
        <v>0</v>
      </c>
      <c r="Q306" s="189">
        <v>0</v>
      </c>
      <c r="R306" s="189">
        <f t="shared" si="2"/>
        <v>0</v>
      </c>
      <c r="S306" s="189">
        <v>0</v>
      </c>
      <c r="T306" s="190">
        <f t="shared" si="3"/>
        <v>0</v>
      </c>
      <c r="AR306" s="23" t="s">
        <v>272</v>
      </c>
      <c r="AT306" s="23" t="s">
        <v>191</v>
      </c>
      <c r="AU306" s="23" t="s">
        <v>84</v>
      </c>
      <c r="AY306" s="23" t="s">
        <v>189</v>
      </c>
      <c r="BE306" s="191">
        <f t="shared" si="4"/>
        <v>0</v>
      </c>
      <c r="BF306" s="191">
        <f t="shared" si="5"/>
        <v>0</v>
      </c>
      <c r="BG306" s="191">
        <f t="shared" si="6"/>
        <v>0</v>
      </c>
      <c r="BH306" s="191">
        <f t="shared" si="7"/>
        <v>0</v>
      </c>
      <c r="BI306" s="191">
        <f t="shared" si="8"/>
        <v>0</v>
      </c>
      <c r="BJ306" s="23" t="s">
        <v>82</v>
      </c>
      <c r="BK306" s="191">
        <f t="shared" si="9"/>
        <v>0</v>
      </c>
      <c r="BL306" s="23" t="s">
        <v>272</v>
      </c>
      <c r="BM306" s="23" t="s">
        <v>2289</v>
      </c>
    </row>
    <row r="307" spans="2:63" s="11" customFormat="1" ht="29.85" customHeight="1">
      <c r="B307" s="166"/>
      <c r="D307" s="167" t="s">
        <v>74</v>
      </c>
      <c r="E307" s="177" t="s">
        <v>575</v>
      </c>
      <c r="F307" s="177" t="s">
        <v>576</v>
      </c>
      <c r="I307" s="169"/>
      <c r="J307" s="178">
        <f>BK307</f>
        <v>0</v>
      </c>
      <c r="L307" s="166"/>
      <c r="M307" s="171"/>
      <c r="N307" s="172"/>
      <c r="O307" s="172"/>
      <c r="P307" s="173">
        <f>SUM(P308:P334)</f>
        <v>0</v>
      </c>
      <c r="Q307" s="172"/>
      <c r="R307" s="173">
        <f>SUM(R308:R334)</f>
        <v>30.09297895</v>
      </c>
      <c r="S307" s="172"/>
      <c r="T307" s="174">
        <f>SUM(T308:T334)</f>
        <v>6.980179999999999</v>
      </c>
      <c r="AR307" s="167" t="s">
        <v>84</v>
      </c>
      <c r="AT307" s="175" t="s">
        <v>74</v>
      </c>
      <c r="AU307" s="175" t="s">
        <v>82</v>
      </c>
      <c r="AY307" s="167" t="s">
        <v>189</v>
      </c>
      <c r="BK307" s="176">
        <f>SUM(BK308:BK334)</f>
        <v>0</v>
      </c>
    </row>
    <row r="308" spans="2:65" s="1" customFormat="1" ht="38.25" customHeight="1">
      <c r="B308" s="179"/>
      <c r="C308" s="180" t="s">
        <v>695</v>
      </c>
      <c r="D308" s="180" t="s">
        <v>191</v>
      </c>
      <c r="E308" s="181" t="s">
        <v>1775</v>
      </c>
      <c r="F308" s="182" t="s">
        <v>1776</v>
      </c>
      <c r="G308" s="183" t="s">
        <v>194</v>
      </c>
      <c r="H308" s="184">
        <v>623.15</v>
      </c>
      <c r="I308" s="185"/>
      <c r="J308" s="186">
        <f>ROUND(I308*H308,2)</f>
        <v>0</v>
      </c>
      <c r="K308" s="182" t="s">
        <v>202</v>
      </c>
      <c r="L308" s="40"/>
      <c r="M308" s="187" t="s">
        <v>5</v>
      </c>
      <c r="N308" s="188" t="s">
        <v>46</v>
      </c>
      <c r="O308" s="41"/>
      <c r="P308" s="189">
        <f>O308*H308</f>
        <v>0</v>
      </c>
      <c r="Q308" s="189">
        <v>0</v>
      </c>
      <c r="R308" s="189">
        <f>Q308*H308</f>
        <v>0</v>
      </c>
      <c r="S308" s="189">
        <v>0.0034</v>
      </c>
      <c r="T308" s="190">
        <f>S308*H308</f>
        <v>2.1187099999999996</v>
      </c>
      <c r="AR308" s="23" t="s">
        <v>272</v>
      </c>
      <c r="AT308" s="23" t="s">
        <v>191</v>
      </c>
      <c r="AU308" s="23" t="s">
        <v>84</v>
      </c>
      <c r="AY308" s="23" t="s">
        <v>189</v>
      </c>
      <c r="BE308" s="191">
        <f>IF(N308="základní",J308,0)</f>
        <v>0</v>
      </c>
      <c r="BF308" s="191">
        <f>IF(N308="snížená",J308,0)</f>
        <v>0</v>
      </c>
      <c r="BG308" s="191">
        <f>IF(N308="zákl. přenesená",J308,0)</f>
        <v>0</v>
      </c>
      <c r="BH308" s="191">
        <f>IF(N308="sníž. přenesená",J308,0)</f>
        <v>0</v>
      </c>
      <c r="BI308" s="191">
        <f>IF(N308="nulová",J308,0)</f>
        <v>0</v>
      </c>
      <c r="BJ308" s="23" t="s">
        <v>82</v>
      </c>
      <c r="BK308" s="191">
        <f>ROUND(I308*H308,2)</f>
        <v>0</v>
      </c>
      <c r="BL308" s="23" t="s">
        <v>272</v>
      </c>
      <c r="BM308" s="23" t="s">
        <v>2290</v>
      </c>
    </row>
    <row r="309" spans="2:65" s="1" customFormat="1" ht="38.25" customHeight="1">
      <c r="B309" s="179"/>
      <c r="C309" s="180" t="s">
        <v>700</v>
      </c>
      <c r="D309" s="180" t="s">
        <v>191</v>
      </c>
      <c r="E309" s="181" t="s">
        <v>2291</v>
      </c>
      <c r="F309" s="182" t="s">
        <v>2292</v>
      </c>
      <c r="G309" s="183" t="s">
        <v>194</v>
      </c>
      <c r="H309" s="184">
        <v>1246.3</v>
      </c>
      <c r="I309" s="185"/>
      <c r="J309" s="186">
        <f>ROUND(I309*H309,2)</f>
        <v>0</v>
      </c>
      <c r="K309" s="182" t="s">
        <v>202</v>
      </c>
      <c r="L309" s="40"/>
      <c r="M309" s="187" t="s">
        <v>5</v>
      </c>
      <c r="N309" s="188" t="s">
        <v>46</v>
      </c>
      <c r="O309" s="41"/>
      <c r="P309" s="189">
        <f>O309*H309</f>
        <v>0</v>
      </c>
      <c r="Q309" s="189">
        <v>0</v>
      </c>
      <c r="R309" s="189">
        <f>Q309*H309</f>
        <v>0</v>
      </c>
      <c r="S309" s="189">
        <v>0.0039</v>
      </c>
      <c r="T309" s="190">
        <f>S309*H309</f>
        <v>4.860569999999999</v>
      </c>
      <c r="AR309" s="23" t="s">
        <v>272</v>
      </c>
      <c r="AT309" s="23" t="s">
        <v>191</v>
      </c>
      <c r="AU309" s="23" t="s">
        <v>84</v>
      </c>
      <c r="AY309" s="23" t="s">
        <v>189</v>
      </c>
      <c r="BE309" s="191">
        <f>IF(N309="základní",J309,0)</f>
        <v>0</v>
      </c>
      <c r="BF309" s="191">
        <f>IF(N309="snížená",J309,0)</f>
        <v>0</v>
      </c>
      <c r="BG309" s="191">
        <f>IF(N309="zákl. přenesená",J309,0)</f>
        <v>0</v>
      </c>
      <c r="BH309" s="191">
        <f>IF(N309="sníž. přenesená",J309,0)</f>
        <v>0</v>
      </c>
      <c r="BI309" s="191">
        <f>IF(N309="nulová",J309,0)</f>
        <v>0</v>
      </c>
      <c r="BJ309" s="23" t="s">
        <v>82</v>
      </c>
      <c r="BK309" s="191">
        <f>ROUND(I309*H309,2)</f>
        <v>0</v>
      </c>
      <c r="BL309" s="23" t="s">
        <v>272</v>
      </c>
      <c r="BM309" s="23" t="s">
        <v>2293</v>
      </c>
    </row>
    <row r="310" spans="2:51" s="12" customFormat="1" ht="13.5">
      <c r="B310" s="192"/>
      <c r="D310" s="193" t="s">
        <v>198</v>
      </c>
      <c r="E310" s="194" t="s">
        <v>5</v>
      </c>
      <c r="F310" s="195" t="s">
        <v>2294</v>
      </c>
      <c r="H310" s="196">
        <v>1246.3</v>
      </c>
      <c r="I310" s="197"/>
      <c r="L310" s="192"/>
      <c r="M310" s="198"/>
      <c r="N310" s="199"/>
      <c r="O310" s="199"/>
      <c r="P310" s="199"/>
      <c r="Q310" s="199"/>
      <c r="R310" s="199"/>
      <c r="S310" s="199"/>
      <c r="T310" s="200"/>
      <c r="AT310" s="194" t="s">
        <v>198</v>
      </c>
      <c r="AU310" s="194" t="s">
        <v>84</v>
      </c>
      <c r="AV310" s="12" t="s">
        <v>84</v>
      </c>
      <c r="AW310" s="12" t="s">
        <v>38</v>
      </c>
      <c r="AX310" s="12" t="s">
        <v>82</v>
      </c>
      <c r="AY310" s="194" t="s">
        <v>189</v>
      </c>
    </row>
    <row r="311" spans="2:65" s="1" customFormat="1" ht="25.5" customHeight="1">
      <c r="B311" s="179"/>
      <c r="C311" s="180" t="s">
        <v>705</v>
      </c>
      <c r="D311" s="180" t="s">
        <v>191</v>
      </c>
      <c r="E311" s="181" t="s">
        <v>583</v>
      </c>
      <c r="F311" s="182" t="s">
        <v>584</v>
      </c>
      <c r="G311" s="183" t="s">
        <v>194</v>
      </c>
      <c r="H311" s="184">
        <v>1869.45</v>
      </c>
      <c r="I311" s="185"/>
      <c r="J311" s="186">
        <f>ROUND(I311*H311,2)</f>
        <v>0</v>
      </c>
      <c r="K311" s="182" t="s">
        <v>195</v>
      </c>
      <c r="L311" s="40"/>
      <c r="M311" s="187" t="s">
        <v>5</v>
      </c>
      <c r="N311" s="188" t="s">
        <v>46</v>
      </c>
      <c r="O311" s="41"/>
      <c r="P311" s="189">
        <f>O311*H311</f>
        <v>0</v>
      </c>
      <c r="Q311" s="189">
        <v>0</v>
      </c>
      <c r="R311" s="189">
        <f>Q311*H311</f>
        <v>0</v>
      </c>
      <c r="S311" s="189">
        <v>0</v>
      </c>
      <c r="T311" s="190">
        <f>S311*H311</f>
        <v>0</v>
      </c>
      <c r="AR311" s="23" t="s">
        <v>272</v>
      </c>
      <c r="AT311" s="23" t="s">
        <v>191</v>
      </c>
      <c r="AU311" s="23" t="s">
        <v>84</v>
      </c>
      <c r="AY311" s="23" t="s">
        <v>189</v>
      </c>
      <c r="BE311" s="191">
        <f>IF(N311="základní",J311,0)</f>
        <v>0</v>
      </c>
      <c r="BF311" s="191">
        <f>IF(N311="snížená",J311,0)</f>
        <v>0</v>
      </c>
      <c r="BG311" s="191">
        <f>IF(N311="zákl. přenesená",J311,0)</f>
        <v>0</v>
      </c>
      <c r="BH311" s="191">
        <f>IF(N311="sníž. přenesená",J311,0)</f>
        <v>0</v>
      </c>
      <c r="BI311" s="191">
        <f>IF(N311="nulová",J311,0)</f>
        <v>0</v>
      </c>
      <c r="BJ311" s="23" t="s">
        <v>82</v>
      </c>
      <c r="BK311" s="191">
        <f>ROUND(I311*H311,2)</f>
        <v>0</v>
      </c>
      <c r="BL311" s="23" t="s">
        <v>272</v>
      </c>
      <c r="BM311" s="23" t="s">
        <v>2295</v>
      </c>
    </row>
    <row r="312" spans="2:51" s="12" customFormat="1" ht="13.5">
      <c r="B312" s="192"/>
      <c r="D312" s="193" t="s">
        <v>198</v>
      </c>
      <c r="E312" s="194" t="s">
        <v>5</v>
      </c>
      <c r="F312" s="195" t="s">
        <v>2296</v>
      </c>
      <c r="H312" s="196">
        <v>1869.45</v>
      </c>
      <c r="I312" s="197"/>
      <c r="L312" s="192"/>
      <c r="M312" s="198"/>
      <c r="N312" s="199"/>
      <c r="O312" s="199"/>
      <c r="P312" s="199"/>
      <c r="Q312" s="199"/>
      <c r="R312" s="199"/>
      <c r="S312" s="199"/>
      <c r="T312" s="200"/>
      <c r="AT312" s="194" t="s">
        <v>198</v>
      </c>
      <c r="AU312" s="194" t="s">
        <v>84</v>
      </c>
      <c r="AV312" s="12" t="s">
        <v>84</v>
      </c>
      <c r="AW312" s="12" t="s">
        <v>38</v>
      </c>
      <c r="AX312" s="12" t="s">
        <v>82</v>
      </c>
      <c r="AY312" s="194" t="s">
        <v>189</v>
      </c>
    </row>
    <row r="313" spans="2:65" s="1" customFormat="1" ht="51" customHeight="1">
      <c r="B313" s="179"/>
      <c r="C313" s="209" t="s">
        <v>709</v>
      </c>
      <c r="D313" s="209" t="s">
        <v>291</v>
      </c>
      <c r="E313" s="210" t="s">
        <v>588</v>
      </c>
      <c r="F313" s="211" t="s">
        <v>2297</v>
      </c>
      <c r="G313" s="212" t="s">
        <v>194</v>
      </c>
      <c r="H313" s="213">
        <v>1906.839</v>
      </c>
      <c r="I313" s="214"/>
      <c r="J313" s="215">
        <f>ROUND(I313*H313,2)</f>
        <v>0</v>
      </c>
      <c r="K313" s="211" t="s">
        <v>202</v>
      </c>
      <c r="L313" s="216"/>
      <c r="M313" s="217" t="s">
        <v>5</v>
      </c>
      <c r="N313" s="218" t="s">
        <v>46</v>
      </c>
      <c r="O313" s="41"/>
      <c r="P313" s="189">
        <f>O313*H313</f>
        <v>0</v>
      </c>
      <c r="Q313" s="189">
        <v>0.015</v>
      </c>
      <c r="R313" s="189">
        <f>Q313*H313</f>
        <v>28.602584999999998</v>
      </c>
      <c r="S313" s="189">
        <v>0</v>
      </c>
      <c r="T313" s="190">
        <f>S313*H313</f>
        <v>0</v>
      </c>
      <c r="AR313" s="23" t="s">
        <v>358</v>
      </c>
      <c r="AT313" s="23" t="s">
        <v>291</v>
      </c>
      <c r="AU313" s="23" t="s">
        <v>84</v>
      </c>
      <c r="AY313" s="23" t="s">
        <v>189</v>
      </c>
      <c r="BE313" s="191">
        <f>IF(N313="základní",J313,0)</f>
        <v>0</v>
      </c>
      <c r="BF313" s="191">
        <f>IF(N313="snížená",J313,0)</f>
        <v>0</v>
      </c>
      <c r="BG313" s="191">
        <f>IF(N313="zákl. přenesená",J313,0)</f>
        <v>0</v>
      </c>
      <c r="BH313" s="191">
        <f>IF(N313="sníž. přenesená",J313,0)</f>
        <v>0</v>
      </c>
      <c r="BI313" s="191">
        <f>IF(N313="nulová",J313,0)</f>
        <v>0</v>
      </c>
      <c r="BJ313" s="23" t="s">
        <v>82</v>
      </c>
      <c r="BK313" s="191">
        <f>ROUND(I313*H313,2)</f>
        <v>0</v>
      </c>
      <c r="BL313" s="23" t="s">
        <v>272</v>
      </c>
      <c r="BM313" s="23" t="s">
        <v>2298</v>
      </c>
    </row>
    <row r="314" spans="2:51" s="12" customFormat="1" ht="13.5">
      <c r="B314" s="192"/>
      <c r="D314" s="193" t="s">
        <v>198</v>
      </c>
      <c r="F314" s="195" t="s">
        <v>2299</v>
      </c>
      <c r="H314" s="196">
        <v>1906.839</v>
      </c>
      <c r="I314" s="197"/>
      <c r="L314" s="192"/>
      <c r="M314" s="198"/>
      <c r="N314" s="199"/>
      <c r="O314" s="199"/>
      <c r="P314" s="199"/>
      <c r="Q314" s="199"/>
      <c r="R314" s="199"/>
      <c r="S314" s="199"/>
      <c r="T314" s="200"/>
      <c r="AT314" s="194" t="s">
        <v>198</v>
      </c>
      <c r="AU314" s="194" t="s">
        <v>84</v>
      </c>
      <c r="AV314" s="12" t="s">
        <v>84</v>
      </c>
      <c r="AW314" s="12" t="s">
        <v>6</v>
      </c>
      <c r="AX314" s="12" t="s">
        <v>82</v>
      </c>
      <c r="AY314" s="194" t="s">
        <v>189</v>
      </c>
    </row>
    <row r="315" spans="2:65" s="1" customFormat="1" ht="25.5" customHeight="1">
      <c r="B315" s="179"/>
      <c r="C315" s="180" t="s">
        <v>713</v>
      </c>
      <c r="D315" s="180" t="s">
        <v>191</v>
      </c>
      <c r="E315" s="181" t="s">
        <v>583</v>
      </c>
      <c r="F315" s="182" t="s">
        <v>584</v>
      </c>
      <c r="G315" s="183" t="s">
        <v>194</v>
      </c>
      <c r="H315" s="184">
        <v>868.3</v>
      </c>
      <c r="I315" s="185"/>
      <c r="J315" s="186">
        <f>ROUND(I315*H315,2)</f>
        <v>0</v>
      </c>
      <c r="K315" s="182" t="s">
        <v>195</v>
      </c>
      <c r="L315" s="40"/>
      <c r="M315" s="187" t="s">
        <v>5</v>
      </c>
      <c r="N315" s="188" t="s">
        <v>46</v>
      </c>
      <c r="O315" s="41"/>
      <c r="P315" s="189">
        <f>O315*H315</f>
        <v>0</v>
      </c>
      <c r="Q315" s="189">
        <v>0</v>
      </c>
      <c r="R315" s="189">
        <f>Q315*H315</f>
        <v>0</v>
      </c>
      <c r="S315" s="189">
        <v>0</v>
      </c>
      <c r="T315" s="190">
        <f>S315*H315</f>
        <v>0</v>
      </c>
      <c r="AR315" s="23" t="s">
        <v>272</v>
      </c>
      <c r="AT315" s="23" t="s">
        <v>191</v>
      </c>
      <c r="AU315" s="23" t="s">
        <v>84</v>
      </c>
      <c r="AY315" s="23" t="s">
        <v>189</v>
      </c>
      <c r="BE315" s="191">
        <f>IF(N315="základní",J315,0)</f>
        <v>0</v>
      </c>
      <c r="BF315" s="191">
        <f>IF(N315="snížená",J315,0)</f>
        <v>0</v>
      </c>
      <c r="BG315" s="191">
        <f>IF(N315="zákl. přenesená",J315,0)</f>
        <v>0</v>
      </c>
      <c r="BH315" s="191">
        <f>IF(N315="sníž. přenesená",J315,0)</f>
        <v>0</v>
      </c>
      <c r="BI315" s="191">
        <f>IF(N315="nulová",J315,0)</f>
        <v>0</v>
      </c>
      <c r="BJ315" s="23" t="s">
        <v>82</v>
      </c>
      <c r="BK315" s="191">
        <f>ROUND(I315*H315,2)</f>
        <v>0</v>
      </c>
      <c r="BL315" s="23" t="s">
        <v>272</v>
      </c>
      <c r="BM315" s="23" t="s">
        <v>2300</v>
      </c>
    </row>
    <row r="316" spans="2:51" s="12" customFormat="1" ht="13.5">
      <c r="B316" s="192"/>
      <c r="D316" s="193" t="s">
        <v>198</v>
      </c>
      <c r="E316" s="194" t="s">
        <v>5</v>
      </c>
      <c r="F316" s="195" t="s">
        <v>2301</v>
      </c>
      <c r="H316" s="196">
        <v>868.3</v>
      </c>
      <c r="I316" s="197"/>
      <c r="L316" s="192"/>
      <c r="M316" s="198"/>
      <c r="N316" s="199"/>
      <c r="O316" s="199"/>
      <c r="P316" s="199"/>
      <c r="Q316" s="199"/>
      <c r="R316" s="199"/>
      <c r="S316" s="199"/>
      <c r="T316" s="200"/>
      <c r="AT316" s="194" t="s">
        <v>198</v>
      </c>
      <c r="AU316" s="194" t="s">
        <v>84</v>
      </c>
      <c r="AV316" s="12" t="s">
        <v>84</v>
      </c>
      <c r="AW316" s="12" t="s">
        <v>38</v>
      </c>
      <c r="AX316" s="12" t="s">
        <v>82</v>
      </c>
      <c r="AY316" s="194" t="s">
        <v>189</v>
      </c>
    </row>
    <row r="317" spans="2:65" s="1" customFormat="1" ht="16.5" customHeight="1">
      <c r="B317" s="179"/>
      <c r="C317" s="209" t="s">
        <v>717</v>
      </c>
      <c r="D317" s="209" t="s">
        <v>291</v>
      </c>
      <c r="E317" s="210" t="s">
        <v>2302</v>
      </c>
      <c r="F317" s="211" t="s">
        <v>2303</v>
      </c>
      <c r="G317" s="212" t="s">
        <v>194</v>
      </c>
      <c r="H317" s="213">
        <v>885.666</v>
      </c>
      <c r="I317" s="214"/>
      <c r="J317" s="215">
        <f>ROUND(I317*H317,2)</f>
        <v>0</v>
      </c>
      <c r="K317" s="211" t="s">
        <v>287</v>
      </c>
      <c r="L317" s="216"/>
      <c r="M317" s="217" t="s">
        <v>5</v>
      </c>
      <c r="N317" s="218" t="s">
        <v>46</v>
      </c>
      <c r="O317" s="41"/>
      <c r="P317" s="189">
        <f>O317*H317</f>
        <v>0</v>
      </c>
      <c r="Q317" s="189">
        <v>0.00075</v>
      </c>
      <c r="R317" s="189">
        <f>Q317*H317</f>
        <v>0.6642495</v>
      </c>
      <c r="S317" s="189">
        <v>0</v>
      </c>
      <c r="T317" s="190">
        <f>S317*H317</f>
        <v>0</v>
      </c>
      <c r="AR317" s="23" t="s">
        <v>358</v>
      </c>
      <c r="AT317" s="23" t="s">
        <v>291</v>
      </c>
      <c r="AU317" s="23" t="s">
        <v>84</v>
      </c>
      <c r="AY317" s="23" t="s">
        <v>189</v>
      </c>
      <c r="BE317" s="191">
        <f>IF(N317="základní",J317,0)</f>
        <v>0</v>
      </c>
      <c r="BF317" s="191">
        <f>IF(N317="snížená",J317,0)</f>
        <v>0</v>
      </c>
      <c r="BG317" s="191">
        <f>IF(N317="zákl. přenesená",J317,0)</f>
        <v>0</v>
      </c>
      <c r="BH317" s="191">
        <f>IF(N317="sníž. přenesená",J317,0)</f>
        <v>0</v>
      </c>
      <c r="BI317" s="191">
        <f>IF(N317="nulová",J317,0)</f>
        <v>0</v>
      </c>
      <c r="BJ317" s="23" t="s">
        <v>82</v>
      </c>
      <c r="BK317" s="191">
        <f>ROUND(I317*H317,2)</f>
        <v>0</v>
      </c>
      <c r="BL317" s="23" t="s">
        <v>272</v>
      </c>
      <c r="BM317" s="23" t="s">
        <v>2304</v>
      </c>
    </row>
    <row r="318" spans="2:51" s="12" customFormat="1" ht="13.5">
      <c r="B318" s="192"/>
      <c r="D318" s="193" t="s">
        <v>198</v>
      </c>
      <c r="F318" s="195" t="s">
        <v>2305</v>
      </c>
      <c r="H318" s="196">
        <v>885.666</v>
      </c>
      <c r="I318" s="197"/>
      <c r="L318" s="192"/>
      <c r="M318" s="198"/>
      <c r="N318" s="199"/>
      <c r="O318" s="199"/>
      <c r="P318" s="199"/>
      <c r="Q318" s="199"/>
      <c r="R318" s="199"/>
      <c r="S318" s="199"/>
      <c r="T318" s="200"/>
      <c r="AT318" s="194" t="s">
        <v>198</v>
      </c>
      <c r="AU318" s="194" t="s">
        <v>84</v>
      </c>
      <c r="AV318" s="12" t="s">
        <v>84</v>
      </c>
      <c r="AW318" s="12" t="s">
        <v>6</v>
      </c>
      <c r="AX318" s="12" t="s">
        <v>82</v>
      </c>
      <c r="AY318" s="194" t="s">
        <v>189</v>
      </c>
    </row>
    <row r="319" spans="2:65" s="1" customFormat="1" ht="25.5" customHeight="1">
      <c r="B319" s="179"/>
      <c r="C319" s="180" t="s">
        <v>722</v>
      </c>
      <c r="D319" s="180" t="s">
        <v>191</v>
      </c>
      <c r="E319" s="181" t="s">
        <v>593</v>
      </c>
      <c r="F319" s="182" t="s">
        <v>594</v>
      </c>
      <c r="G319" s="183" t="s">
        <v>194</v>
      </c>
      <c r="H319" s="184">
        <v>82.5</v>
      </c>
      <c r="I319" s="185"/>
      <c r="J319" s="186">
        <f>ROUND(I319*H319,2)</f>
        <v>0</v>
      </c>
      <c r="K319" s="182" t="s">
        <v>287</v>
      </c>
      <c r="L319" s="40"/>
      <c r="M319" s="187" t="s">
        <v>5</v>
      </c>
      <c r="N319" s="188" t="s">
        <v>46</v>
      </c>
      <c r="O319" s="41"/>
      <c r="P319" s="189">
        <f>O319*H319</f>
        <v>0</v>
      </c>
      <c r="Q319" s="189">
        <v>0.0003</v>
      </c>
      <c r="R319" s="189">
        <f>Q319*H319</f>
        <v>0.024749999999999998</v>
      </c>
      <c r="S319" s="189">
        <v>0</v>
      </c>
      <c r="T319" s="190">
        <f>S319*H319</f>
        <v>0</v>
      </c>
      <c r="AR319" s="23" t="s">
        <v>272</v>
      </c>
      <c r="AT319" s="23" t="s">
        <v>191</v>
      </c>
      <c r="AU319" s="23" t="s">
        <v>84</v>
      </c>
      <c r="AY319" s="23" t="s">
        <v>189</v>
      </c>
      <c r="BE319" s="191">
        <f>IF(N319="základní",J319,0)</f>
        <v>0</v>
      </c>
      <c r="BF319" s="191">
        <f>IF(N319="snížená",J319,0)</f>
        <v>0</v>
      </c>
      <c r="BG319" s="191">
        <f>IF(N319="zákl. přenesená",J319,0)</f>
        <v>0</v>
      </c>
      <c r="BH319" s="191">
        <f>IF(N319="sníž. přenesená",J319,0)</f>
        <v>0</v>
      </c>
      <c r="BI319" s="191">
        <f>IF(N319="nulová",J319,0)</f>
        <v>0</v>
      </c>
      <c r="BJ319" s="23" t="s">
        <v>82</v>
      </c>
      <c r="BK319" s="191">
        <f>ROUND(I319*H319,2)</f>
        <v>0</v>
      </c>
      <c r="BL319" s="23" t="s">
        <v>272</v>
      </c>
      <c r="BM319" s="23" t="s">
        <v>2306</v>
      </c>
    </row>
    <row r="320" spans="2:65" s="1" customFormat="1" ht="16.5" customHeight="1">
      <c r="B320" s="179"/>
      <c r="C320" s="209" t="s">
        <v>727</v>
      </c>
      <c r="D320" s="209" t="s">
        <v>291</v>
      </c>
      <c r="E320" s="210" t="s">
        <v>2307</v>
      </c>
      <c r="F320" s="211" t="s">
        <v>2308</v>
      </c>
      <c r="G320" s="212" t="s">
        <v>194</v>
      </c>
      <c r="H320" s="213">
        <v>84.15</v>
      </c>
      <c r="I320" s="214"/>
      <c r="J320" s="215">
        <f>ROUND(I320*H320,2)</f>
        <v>0</v>
      </c>
      <c r="K320" s="211" t="s">
        <v>287</v>
      </c>
      <c r="L320" s="216"/>
      <c r="M320" s="217" t="s">
        <v>5</v>
      </c>
      <c r="N320" s="218" t="s">
        <v>46</v>
      </c>
      <c r="O320" s="41"/>
      <c r="P320" s="189">
        <f>O320*H320</f>
        <v>0</v>
      </c>
      <c r="Q320" s="189">
        <v>0.001</v>
      </c>
      <c r="R320" s="189">
        <f>Q320*H320</f>
        <v>0.08415</v>
      </c>
      <c r="S320" s="189">
        <v>0</v>
      </c>
      <c r="T320" s="190">
        <f>S320*H320</f>
        <v>0</v>
      </c>
      <c r="AR320" s="23" t="s">
        <v>358</v>
      </c>
      <c r="AT320" s="23" t="s">
        <v>291</v>
      </c>
      <c r="AU320" s="23" t="s">
        <v>84</v>
      </c>
      <c r="AY320" s="23" t="s">
        <v>189</v>
      </c>
      <c r="BE320" s="191">
        <f>IF(N320="základní",J320,0)</f>
        <v>0</v>
      </c>
      <c r="BF320" s="191">
        <f>IF(N320="snížená",J320,0)</f>
        <v>0</v>
      </c>
      <c r="BG320" s="191">
        <f>IF(N320="zákl. přenesená",J320,0)</f>
        <v>0</v>
      </c>
      <c r="BH320" s="191">
        <f>IF(N320="sníž. přenesená",J320,0)</f>
        <v>0</v>
      </c>
      <c r="BI320" s="191">
        <f>IF(N320="nulová",J320,0)</f>
        <v>0</v>
      </c>
      <c r="BJ320" s="23" t="s">
        <v>82</v>
      </c>
      <c r="BK320" s="191">
        <f>ROUND(I320*H320,2)</f>
        <v>0</v>
      </c>
      <c r="BL320" s="23" t="s">
        <v>272</v>
      </c>
      <c r="BM320" s="23" t="s">
        <v>2309</v>
      </c>
    </row>
    <row r="321" spans="2:51" s="12" customFormat="1" ht="13.5">
      <c r="B321" s="192"/>
      <c r="D321" s="193" t="s">
        <v>198</v>
      </c>
      <c r="F321" s="195" t="s">
        <v>2310</v>
      </c>
      <c r="H321" s="196">
        <v>84.15</v>
      </c>
      <c r="I321" s="197"/>
      <c r="L321" s="192"/>
      <c r="M321" s="198"/>
      <c r="N321" s="199"/>
      <c r="O321" s="199"/>
      <c r="P321" s="199"/>
      <c r="Q321" s="199"/>
      <c r="R321" s="199"/>
      <c r="S321" s="199"/>
      <c r="T321" s="200"/>
      <c r="AT321" s="194" t="s">
        <v>198</v>
      </c>
      <c r="AU321" s="194" t="s">
        <v>84</v>
      </c>
      <c r="AV321" s="12" t="s">
        <v>84</v>
      </c>
      <c r="AW321" s="12" t="s">
        <v>6</v>
      </c>
      <c r="AX321" s="12" t="s">
        <v>82</v>
      </c>
      <c r="AY321" s="194" t="s">
        <v>189</v>
      </c>
    </row>
    <row r="322" spans="2:65" s="1" customFormat="1" ht="25.5" customHeight="1">
      <c r="B322" s="179"/>
      <c r="C322" s="180" t="s">
        <v>731</v>
      </c>
      <c r="D322" s="180" t="s">
        <v>191</v>
      </c>
      <c r="E322" s="181" t="s">
        <v>599</v>
      </c>
      <c r="F322" s="182" t="s">
        <v>600</v>
      </c>
      <c r="G322" s="183" t="s">
        <v>194</v>
      </c>
      <c r="H322" s="184">
        <v>74.53</v>
      </c>
      <c r="I322" s="185"/>
      <c r="J322" s="186">
        <f>ROUND(I322*H322,2)</f>
        <v>0</v>
      </c>
      <c r="K322" s="182" t="s">
        <v>202</v>
      </c>
      <c r="L322" s="40"/>
      <c r="M322" s="187" t="s">
        <v>5</v>
      </c>
      <c r="N322" s="188" t="s">
        <v>46</v>
      </c>
      <c r="O322" s="41"/>
      <c r="P322" s="189">
        <f>O322*H322</f>
        <v>0</v>
      </c>
      <c r="Q322" s="189">
        <v>0.00116</v>
      </c>
      <c r="R322" s="189">
        <f>Q322*H322</f>
        <v>0.0864548</v>
      </c>
      <c r="S322" s="189">
        <v>0</v>
      </c>
      <c r="T322" s="190">
        <f>S322*H322</f>
        <v>0</v>
      </c>
      <c r="AR322" s="23" t="s">
        <v>272</v>
      </c>
      <c r="AT322" s="23" t="s">
        <v>191</v>
      </c>
      <c r="AU322" s="23" t="s">
        <v>84</v>
      </c>
      <c r="AY322" s="23" t="s">
        <v>189</v>
      </c>
      <c r="BE322" s="191">
        <f>IF(N322="základní",J322,0)</f>
        <v>0</v>
      </c>
      <c r="BF322" s="191">
        <f>IF(N322="snížená",J322,0)</f>
        <v>0</v>
      </c>
      <c r="BG322" s="191">
        <f>IF(N322="zákl. přenesená",J322,0)</f>
        <v>0</v>
      </c>
      <c r="BH322" s="191">
        <f>IF(N322="sníž. přenesená",J322,0)</f>
        <v>0</v>
      </c>
      <c r="BI322" s="191">
        <f>IF(N322="nulová",J322,0)</f>
        <v>0</v>
      </c>
      <c r="BJ322" s="23" t="s">
        <v>82</v>
      </c>
      <c r="BK322" s="191">
        <f>ROUND(I322*H322,2)</f>
        <v>0</v>
      </c>
      <c r="BL322" s="23" t="s">
        <v>272</v>
      </c>
      <c r="BM322" s="23" t="s">
        <v>2311</v>
      </c>
    </row>
    <row r="323" spans="2:51" s="12" customFormat="1" ht="13.5">
      <c r="B323" s="192"/>
      <c r="D323" s="193" t="s">
        <v>198</v>
      </c>
      <c r="E323" s="194" t="s">
        <v>5</v>
      </c>
      <c r="F323" s="195" t="s">
        <v>2312</v>
      </c>
      <c r="H323" s="196">
        <v>74.53</v>
      </c>
      <c r="I323" s="197"/>
      <c r="L323" s="192"/>
      <c r="M323" s="198"/>
      <c r="N323" s="199"/>
      <c r="O323" s="199"/>
      <c r="P323" s="199"/>
      <c r="Q323" s="199"/>
      <c r="R323" s="199"/>
      <c r="S323" s="199"/>
      <c r="T323" s="200"/>
      <c r="AT323" s="194" t="s">
        <v>198</v>
      </c>
      <c r="AU323" s="194" t="s">
        <v>84</v>
      </c>
      <c r="AV323" s="12" t="s">
        <v>84</v>
      </c>
      <c r="AW323" s="12" t="s">
        <v>38</v>
      </c>
      <c r="AX323" s="12" t="s">
        <v>82</v>
      </c>
      <c r="AY323" s="194" t="s">
        <v>189</v>
      </c>
    </row>
    <row r="324" spans="2:65" s="1" customFormat="1" ht="25.5" customHeight="1">
      <c r="B324" s="179"/>
      <c r="C324" s="209" t="s">
        <v>735</v>
      </c>
      <c r="D324" s="209" t="s">
        <v>291</v>
      </c>
      <c r="E324" s="210" t="s">
        <v>380</v>
      </c>
      <c r="F324" s="211" t="s">
        <v>2119</v>
      </c>
      <c r="G324" s="212" t="s">
        <v>208</v>
      </c>
      <c r="H324" s="213">
        <v>3.727</v>
      </c>
      <c r="I324" s="214"/>
      <c r="J324" s="215">
        <f>ROUND(I324*H324,2)</f>
        <v>0</v>
      </c>
      <c r="K324" s="211" t="s">
        <v>202</v>
      </c>
      <c r="L324" s="216"/>
      <c r="M324" s="217" t="s">
        <v>5</v>
      </c>
      <c r="N324" s="218" t="s">
        <v>46</v>
      </c>
      <c r="O324" s="41"/>
      <c r="P324" s="189">
        <f>O324*H324</f>
        <v>0</v>
      </c>
      <c r="Q324" s="189">
        <v>0.032</v>
      </c>
      <c r="R324" s="189">
        <f>Q324*H324</f>
        <v>0.119264</v>
      </c>
      <c r="S324" s="189">
        <v>0</v>
      </c>
      <c r="T324" s="190">
        <f>S324*H324</f>
        <v>0</v>
      </c>
      <c r="AR324" s="23" t="s">
        <v>358</v>
      </c>
      <c r="AT324" s="23" t="s">
        <v>291</v>
      </c>
      <c r="AU324" s="23" t="s">
        <v>84</v>
      </c>
      <c r="AY324" s="23" t="s">
        <v>189</v>
      </c>
      <c r="BE324" s="191">
        <f>IF(N324="základní",J324,0)</f>
        <v>0</v>
      </c>
      <c r="BF324" s="191">
        <f>IF(N324="snížená",J324,0)</f>
        <v>0</v>
      </c>
      <c r="BG324" s="191">
        <f>IF(N324="zákl. přenesená",J324,0)</f>
        <v>0</v>
      </c>
      <c r="BH324" s="191">
        <f>IF(N324="sníž. přenesená",J324,0)</f>
        <v>0</v>
      </c>
      <c r="BI324" s="191">
        <f>IF(N324="nulová",J324,0)</f>
        <v>0</v>
      </c>
      <c r="BJ324" s="23" t="s">
        <v>82</v>
      </c>
      <c r="BK324" s="191">
        <f>ROUND(I324*H324,2)</f>
        <v>0</v>
      </c>
      <c r="BL324" s="23" t="s">
        <v>272</v>
      </c>
      <c r="BM324" s="23" t="s">
        <v>2313</v>
      </c>
    </row>
    <row r="325" spans="2:51" s="12" customFormat="1" ht="13.5">
      <c r="B325" s="192"/>
      <c r="D325" s="193" t="s">
        <v>198</v>
      </c>
      <c r="E325" s="194" t="s">
        <v>5</v>
      </c>
      <c r="F325" s="195" t="s">
        <v>2314</v>
      </c>
      <c r="H325" s="196">
        <v>3.727</v>
      </c>
      <c r="I325" s="197"/>
      <c r="L325" s="192"/>
      <c r="M325" s="198"/>
      <c r="N325" s="199"/>
      <c r="O325" s="199"/>
      <c r="P325" s="199"/>
      <c r="Q325" s="199"/>
      <c r="R325" s="199"/>
      <c r="S325" s="199"/>
      <c r="T325" s="200"/>
      <c r="AT325" s="194" t="s">
        <v>198</v>
      </c>
      <c r="AU325" s="194" t="s">
        <v>84</v>
      </c>
      <c r="AV325" s="12" t="s">
        <v>84</v>
      </c>
      <c r="AW325" s="12" t="s">
        <v>38</v>
      </c>
      <c r="AX325" s="12" t="s">
        <v>82</v>
      </c>
      <c r="AY325" s="194" t="s">
        <v>189</v>
      </c>
    </row>
    <row r="326" spans="2:65" s="1" customFormat="1" ht="16.5" customHeight="1">
      <c r="B326" s="179"/>
      <c r="C326" s="180" t="s">
        <v>739</v>
      </c>
      <c r="D326" s="180" t="s">
        <v>191</v>
      </c>
      <c r="E326" s="181" t="s">
        <v>2315</v>
      </c>
      <c r="F326" s="182" t="s">
        <v>2316</v>
      </c>
      <c r="G326" s="183" t="s">
        <v>312</v>
      </c>
      <c r="H326" s="184">
        <v>145.14</v>
      </c>
      <c r="I326" s="185"/>
      <c r="J326" s="186">
        <f>ROUND(I326*H326,2)</f>
        <v>0</v>
      </c>
      <c r="K326" s="182" t="s">
        <v>287</v>
      </c>
      <c r="L326" s="40"/>
      <c r="M326" s="187" t="s">
        <v>5</v>
      </c>
      <c r="N326" s="188" t="s">
        <v>46</v>
      </c>
      <c r="O326" s="41"/>
      <c r="P326" s="189">
        <f>O326*H326</f>
        <v>0</v>
      </c>
      <c r="Q326" s="189">
        <v>0</v>
      </c>
      <c r="R326" s="189">
        <f>Q326*H326</f>
        <v>0</v>
      </c>
      <c r="S326" s="189">
        <v>0</v>
      </c>
      <c r="T326" s="190">
        <f>S326*H326</f>
        <v>0</v>
      </c>
      <c r="AR326" s="23" t="s">
        <v>272</v>
      </c>
      <c r="AT326" s="23" t="s">
        <v>191</v>
      </c>
      <c r="AU326" s="23" t="s">
        <v>84</v>
      </c>
      <c r="AY326" s="23" t="s">
        <v>189</v>
      </c>
      <c r="BE326" s="191">
        <f>IF(N326="základní",J326,0)</f>
        <v>0</v>
      </c>
      <c r="BF326" s="191">
        <f>IF(N326="snížená",J326,0)</f>
        <v>0</v>
      </c>
      <c r="BG326" s="191">
        <f>IF(N326="zákl. přenesená",J326,0)</f>
        <v>0</v>
      </c>
      <c r="BH326" s="191">
        <f>IF(N326="sníž. přenesená",J326,0)</f>
        <v>0</v>
      </c>
      <c r="BI326" s="191">
        <f>IF(N326="nulová",J326,0)</f>
        <v>0</v>
      </c>
      <c r="BJ326" s="23" t="s">
        <v>82</v>
      </c>
      <c r="BK326" s="191">
        <f>ROUND(I326*H326,2)</f>
        <v>0</v>
      </c>
      <c r="BL326" s="23" t="s">
        <v>272</v>
      </c>
      <c r="BM326" s="23" t="s">
        <v>2317</v>
      </c>
    </row>
    <row r="327" spans="2:51" s="12" customFormat="1" ht="13.5">
      <c r="B327" s="192"/>
      <c r="D327" s="193" t="s">
        <v>198</v>
      </c>
      <c r="E327" s="194" t="s">
        <v>5</v>
      </c>
      <c r="F327" s="195" t="s">
        <v>2318</v>
      </c>
      <c r="H327" s="196">
        <v>145.14</v>
      </c>
      <c r="I327" s="197"/>
      <c r="L327" s="192"/>
      <c r="M327" s="198"/>
      <c r="N327" s="199"/>
      <c r="O327" s="199"/>
      <c r="P327" s="199"/>
      <c r="Q327" s="199"/>
      <c r="R327" s="199"/>
      <c r="S327" s="199"/>
      <c r="T327" s="200"/>
      <c r="AT327" s="194" t="s">
        <v>198</v>
      </c>
      <c r="AU327" s="194" t="s">
        <v>84</v>
      </c>
      <c r="AV327" s="12" t="s">
        <v>84</v>
      </c>
      <c r="AW327" s="12" t="s">
        <v>38</v>
      </c>
      <c r="AX327" s="12" t="s">
        <v>82</v>
      </c>
      <c r="AY327" s="194" t="s">
        <v>189</v>
      </c>
    </row>
    <row r="328" spans="2:65" s="1" customFormat="1" ht="16.5" customHeight="1">
      <c r="B328" s="179"/>
      <c r="C328" s="209" t="s">
        <v>745</v>
      </c>
      <c r="D328" s="209" t="s">
        <v>291</v>
      </c>
      <c r="E328" s="210" t="s">
        <v>2319</v>
      </c>
      <c r="F328" s="211" t="s">
        <v>2320</v>
      </c>
      <c r="G328" s="212" t="s">
        <v>322</v>
      </c>
      <c r="H328" s="213">
        <v>145.14</v>
      </c>
      <c r="I328" s="214"/>
      <c r="J328" s="215">
        <f>ROUND(I328*H328,2)</f>
        <v>0</v>
      </c>
      <c r="K328" s="211" t="s">
        <v>287</v>
      </c>
      <c r="L328" s="216"/>
      <c r="M328" s="217" t="s">
        <v>5</v>
      </c>
      <c r="N328" s="218" t="s">
        <v>46</v>
      </c>
      <c r="O328" s="41"/>
      <c r="P328" s="189">
        <f>O328*H328</f>
        <v>0</v>
      </c>
      <c r="Q328" s="189">
        <v>0.0015</v>
      </c>
      <c r="R328" s="189">
        <f>Q328*H328</f>
        <v>0.21771</v>
      </c>
      <c r="S328" s="189">
        <v>0</v>
      </c>
      <c r="T328" s="190">
        <f>S328*H328</f>
        <v>0</v>
      </c>
      <c r="AR328" s="23" t="s">
        <v>358</v>
      </c>
      <c r="AT328" s="23" t="s">
        <v>291</v>
      </c>
      <c r="AU328" s="23" t="s">
        <v>84</v>
      </c>
      <c r="AY328" s="23" t="s">
        <v>189</v>
      </c>
      <c r="BE328" s="191">
        <f>IF(N328="základní",J328,0)</f>
        <v>0</v>
      </c>
      <c r="BF328" s="191">
        <f>IF(N328="snížená",J328,0)</f>
        <v>0</v>
      </c>
      <c r="BG328" s="191">
        <f>IF(N328="zákl. přenesená",J328,0)</f>
        <v>0</v>
      </c>
      <c r="BH328" s="191">
        <f>IF(N328="sníž. přenesená",J328,0)</f>
        <v>0</v>
      </c>
      <c r="BI328" s="191">
        <f>IF(N328="nulová",J328,0)</f>
        <v>0</v>
      </c>
      <c r="BJ328" s="23" t="s">
        <v>82</v>
      </c>
      <c r="BK328" s="191">
        <f>ROUND(I328*H328,2)</f>
        <v>0</v>
      </c>
      <c r="BL328" s="23" t="s">
        <v>272</v>
      </c>
      <c r="BM328" s="23" t="s">
        <v>2321</v>
      </c>
    </row>
    <row r="329" spans="2:65" s="1" customFormat="1" ht="25.5" customHeight="1">
      <c r="B329" s="179"/>
      <c r="C329" s="180" t="s">
        <v>749</v>
      </c>
      <c r="D329" s="180" t="s">
        <v>191</v>
      </c>
      <c r="E329" s="181" t="s">
        <v>2322</v>
      </c>
      <c r="F329" s="182" t="s">
        <v>2323</v>
      </c>
      <c r="G329" s="183" t="s">
        <v>194</v>
      </c>
      <c r="H329" s="184">
        <v>1</v>
      </c>
      <c r="I329" s="185"/>
      <c r="J329" s="186">
        <f>ROUND(I329*H329,2)</f>
        <v>0</v>
      </c>
      <c r="K329" s="182" t="s">
        <v>287</v>
      </c>
      <c r="L329" s="40"/>
      <c r="M329" s="187" t="s">
        <v>5</v>
      </c>
      <c r="N329" s="188" t="s">
        <v>46</v>
      </c>
      <c r="O329" s="41"/>
      <c r="P329" s="189">
        <f>O329*H329</f>
        <v>0</v>
      </c>
      <c r="Q329" s="189">
        <v>0</v>
      </c>
      <c r="R329" s="189">
        <f>Q329*H329</f>
        <v>0</v>
      </c>
      <c r="S329" s="189">
        <v>0.0009</v>
      </c>
      <c r="T329" s="190">
        <f>S329*H329</f>
        <v>0.0009</v>
      </c>
      <c r="AR329" s="23" t="s">
        <v>196</v>
      </c>
      <c r="AT329" s="23" t="s">
        <v>191</v>
      </c>
      <c r="AU329" s="23" t="s">
        <v>84</v>
      </c>
      <c r="AY329" s="23" t="s">
        <v>189</v>
      </c>
      <c r="BE329" s="191">
        <f>IF(N329="základní",J329,0)</f>
        <v>0</v>
      </c>
      <c r="BF329" s="191">
        <f>IF(N329="snížená",J329,0)</f>
        <v>0</v>
      </c>
      <c r="BG329" s="191">
        <f>IF(N329="zákl. přenesená",J329,0)</f>
        <v>0</v>
      </c>
      <c r="BH329" s="191">
        <f>IF(N329="sníž. přenesená",J329,0)</f>
        <v>0</v>
      </c>
      <c r="BI329" s="191">
        <f>IF(N329="nulová",J329,0)</f>
        <v>0</v>
      </c>
      <c r="BJ329" s="23" t="s">
        <v>82</v>
      </c>
      <c r="BK329" s="191">
        <f>ROUND(I329*H329,2)</f>
        <v>0</v>
      </c>
      <c r="BL329" s="23" t="s">
        <v>196</v>
      </c>
      <c r="BM329" s="23" t="s">
        <v>2324</v>
      </c>
    </row>
    <row r="330" spans="2:65" s="1" customFormat="1" ht="38.25" customHeight="1">
      <c r="B330" s="179"/>
      <c r="C330" s="180" t="s">
        <v>754</v>
      </c>
      <c r="D330" s="180" t="s">
        <v>191</v>
      </c>
      <c r="E330" s="181" t="s">
        <v>609</v>
      </c>
      <c r="F330" s="182" t="s">
        <v>610</v>
      </c>
      <c r="G330" s="183" t="s">
        <v>194</v>
      </c>
      <c r="H330" s="184">
        <v>1491.45</v>
      </c>
      <c r="I330" s="185"/>
      <c r="J330" s="186">
        <f>ROUND(I330*H330,2)</f>
        <v>0</v>
      </c>
      <c r="K330" s="182" t="s">
        <v>202</v>
      </c>
      <c r="L330" s="40"/>
      <c r="M330" s="187" t="s">
        <v>5</v>
      </c>
      <c r="N330" s="188" t="s">
        <v>46</v>
      </c>
      <c r="O330" s="41"/>
      <c r="P330" s="189">
        <f>O330*H330</f>
        <v>0</v>
      </c>
      <c r="Q330" s="189">
        <v>1E-05</v>
      </c>
      <c r="R330" s="189">
        <f>Q330*H330</f>
        <v>0.014914500000000002</v>
      </c>
      <c r="S330" s="189">
        <v>0</v>
      </c>
      <c r="T330" s="190">
        <f>S330*H330</f>
        <v>0</v>
      </c>
      <c r="AR330" s="23" t="s">
        <v>272</v>
      </c>
      <c r="AT330" s="23" t="s">
        <v>191</v>
      </c>
      <c r="AU330" s="23" t="s">
        <v>84</v>
      </c>
      <c r="AY330" s="23" t="s">
        <v>189</v>
      </c>
      <c r="BE330" s="191">
        <f>IF(N330="základní",J330,0)</f>
        <v>0</v>
      </c>
      <c r="BF330" s="191">
        <f>IF(N330="snížená",J330,0)</f>
        <v>0</v>
      </c>
      <c r="BG330" s="191">
        <f>IF(N330="zákl. přenesená",J330,0)</f>
        <v>0</v>
      </c>
      <c r="BH330" s="191">
        <f>IF(N330="sníž. přenesená",J330,0)</f>
        <v>0</v>
      </c>
      <c r="BI330" s="191">
        <f>IF(N330="nulová",J330,0)</f>
        <v>0</v>
      </c>
      <c r="BJ330" s="23" t="s">
        <v>82</v>
      </c>
      <c r="BK330" s="191">
        <f>ROUND(I330*H330,2)</f>
        <v>0</v>
      </c>
      <c r="BL330" s="23" t="s">
        <v>272</v>
      </c>
      <c r="BM330" s="23" t="s">
        <v>2325</v>
      </c>
    </row>
    <row r="331" spans="2:51" s="12" customFormat="1" ht="13.5">
      <c r="B331" s="192"/>
      <c r="D331" s="193" t="s">
        <v>198</v>
      </c>
      <c r="E331" s="194" t="s">
        <v>5</v>
      </c>
      <c r="F331" s="195" t="s">
        <v>2326</v>
      </c>
      <c r="H331" s="196">
        <v>1491.45</v>
      </c>
      <c r="I331" s="197"/>
      <c r="L331" s="192"/>
      <c r="M331" s="198"/>
      <c r="N331" s="199"/>
      <c r="O331" s="199"/>
      <c r="P331" s="199"/>
      <c r="Q331" s="199"/>
      <c r="R331" s="199"/>
      <c r="S331" s="199"/>
      <c r="T331" s="200"/>
      <c r="AT331" s="194" t="s">
        <v>198</v>
      </c>
      <c r="AU331" s="194" t="s">
        <v>84</v>
      </c>
      <c r="AV331" s="12" t="s">
        <v>84</v>
      </c>
      <c r="AW331" s="12" t="s">
        <v>38</v>
      </c>
      <c r="AX331" s="12" t="s">
        <v>82</v>
      </c>
      <c r="AY331" s="194" t="s">
        <v>189</v>
      </c>
    </row>
    <row r="332" spans="2:65" s="1" customFormat="1" ht="25.5" customHeight="1">
      <c r="B332" s="179"/>
      <c r="C332" s="209" t="s">
        <v>759</v>
      </c>
      <c r="D332" s="209" t="s">
        <v>291</v>
      </c>
      <c r="E332" s="210" t="s">
        <v>614</v>
      </c>
      <c r="F332" s="211" t="s">
        <v>615</v>
      </c>
      <c r="G332" s="212" t="s">
        <v>194</v>
      </c>
      <c r="H332" s="213">
        <v>1640.595</v>
      </c>
      <c r="I332" s="214"/>
      <c r="J332" s="215">
        <f>ROUND(I332*H332,2)</f>
        <v>0</v>
      </c>
      <c r="K332" s="211" t="s">
        <v>202</v>
      </c>
      <c r="L332" s="216"/>
      <c r="M332" s="217" t="s">
        <v>5</v>
      </c>
      <c r="N332" s="218" t="s">
        <v>46</v>
      </c>
      <c r="O332" s="41"/>
      <c r="P332" s="189">
        <f>O332*H332</f>
        <v>0</v>
      </c>
      <c r="Q332" s="189">
        <v>0.00017</v>
      </c>
      <c r="R332" s="189">
        <f>Q332*H332</f>
        <v>0.27890115000000004</v>
      </c>
      <c r="S332" s="189">
        <v>0</v>
      </c>
      <c r="T332" s="190">
        <f>S332*H332</f>
        <v>0</v>
      </c>
      <c r="AR332" s="23" t="s">
        <v>358</v>
      </c>
      <c r="AT332" s="23" t="s">
        <v>291</v>
      </c>
      <c r="AU332" s="23" t="s">
        <v>84</v>
      </c>
      <c r="AY332" s="23" t="s">
        <v>189</v>
      </c>
      <c r="BE332" s="191">
        <f>IF(N332="základní",J332,0)</f>
        <v>0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23" t="s">
        <v>82</v>
      </c>
      <c r="BK332" s="191">
        <f>ROUND(I332*H332,2)</f>
        <v>0</v>
      </c>
      <c r="BL332" s="23" t="s">
        <v>272</v>
      </c>
      <c r="BM332" s="23" t="s">
        <v>2327</v>
      </c>
    </row>
    <row r="333" spans="2:51" s="12" customFormat="1" ht="13.5">
      <c r="B333" s="192"/>
      <c r="D333" s="193" t="s">
        <v>198</v>
      </c>
      <c r="F333" s="195" t="s">
        <v>2328</v>
      </c>
      <c r="H333" s="196">
        <v>1640.595</v>
      </c>
      <c r="I333" s="197"/>
      <c r="L333" s="192"/>
      <c r="M333" s="198"/>
      <c r="N333" s="199"/>
      <c r="O333" s="199"/>
      <c r="P333" s="199"/>
      <c r="Q333" s="199"/>
      <c r="R333" s="199"/>
      <c r="S333" s="199"/>
      <c r="T333" s="200"/>
      <c r="AT333" s="194" t="s">
        <v>198</v>
      </c>
      <c r="AU333" s="194" t="s">
        <v>84</v>
      </c>
      <c r="AV333" s="12" t="s">
        <v>84</v>
      </c>
      <c r="AW333" s="12" t="s">
        <v>6</v>
      </c>
      <c r="AX333" s="12" t="s">
        <v>82</v>
      </c>
      <c r="AY333" s="194" t="s">
        <v>189</v>
      </c>
    </row>
    <row r="334" spans="2:65" s="1" customFormat="1" ht="38.25" customHeight="1">
      <c r="B334" s="179"/>
      <c r="C334" s="180" t="s">
        <v>763</v>
      </c>
      <c r="D334" s="180" t="s">
        <v>191</v>
      </c>
      <c r="E334" s="181" t="s">
        <v>619</v>
      </c>
      <c r="F334" s="182" t="s">
        <v>620</v>
      </c>
      <c r="G334" s="183" t="s">
        <v>621</v>
      </c>
      <c r="H334" s="219"/>
      <c r="I334" s="185"/>
      <c r="J334" s="186">
        <f>ROUND(I334*H334,2)</f>
        <v>0</v>
      </c>
      <c r="K334" s="182" t="s">
        <v>202</v>
      </c>
      <c r="L334" s="40"/>
      <c r="M334" s="187" t="s">
        <v>5</v>
      </c>
      <c r="N334" s="188" t="s">
        <v>46</v>
      </c>
      <c r="O334" s="41"/>
      <c r="P334" s="189">
        <f>O334*H334</f>
        <v>0</v>
      </c>
      <c r="Q334" s="189">
        <v>0</v>
      </c>
      <c r="R334" s="189">
        <f>Q334*H334</f>
        <v>0</v>
      </c>
      <c r="S334" s="189">
        <v>0</v>
      </c>
      <c r="T334" s="190">
        <f>S334*H334</f>
        <v>0</v>
      </c>
      <c r="AR334" s="23" t="s">
        <v>272</v>
      </c>
      <c r="AT334" s="23" t="s">
        <v>191</v>
      </c>
      <c r="AU334" s="23" t="s">
        <v>84</v>
      </c>
      <c r="AY334" s="23" t="s">
        <v>189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23" t="s">
        <v>82</v>
      </c>
      <c r="BK334" s="191">
        <f>ROUND(I334*H334,2)</f>
        <v>0</v>
      </c>
      <c r="BL334" s="23" t="s">
        <v>272</v>
      </c>
      <c r="BM334" s="23" t="s">
        <v>2329</v>
      </c>
    </row>
    <row r="335" spans="2:63" s="11" customFormat="1" ht="29.85" customHeight="1">
      <c r="B335" s="166"/>
      <c r="D335" s="167" t="s">
        <v>74</v>
      </c>
      <c r="E335" s="177" t="s">
        <v>623</v>
      </c>
      <c r="F335" s="177" t="s">
        <v>624</v>
      </c>
      <c r="I335" s="169"/>
      <c r="J335" s="178">
        <f>BK335</f>
        <v>0</v>
      </c>
      <c r="L335" s="166"/>
      <c r="M335" s="171"/>
      <c r="N335" s="172"/>
      <c r="O335" s="172"/>
      <c r="P335" s="173">
        <f>SUM(P336:P337)</f>
        <v>0</v>
      </c>
      <c r="Q335" s="172"/>
      <c r="R335" s="173">
        <f>SUM(R336:R337)</f>
        <v>0.00858</v>
      </c>
      <c r="S335" s="172"/>
      <c r="T335" s="174">
        <f>SUM(T336:T337)</f>
        <v>0</v>
      </c>
      <c r="AR335" s="167" t="s">
        <v>84</v>
      </c>
      <c r="AT335" s="175" t="s">
        <v>74</v>
      </c>
      <c r="AU335" s="175" t="s">
        <v>82</v>
      </c>
      <c r="AY335" s="167" t="s">
        <v>189</v>
      </c>
      <c r="BK335" s="176">
        <f>SUM(BK336:BK337)</f>
        <v>0</v>
      </c>
    </row>
    <row r="336" spans="2:65" s="1" customFormat="1" ht="16.5" customHeight="1">
      <c r="B336" s="179"/>
      <c r="C336" s="180" t="s">
        <v>767</v>
      </c>
      <c r="D336" s="180" t="s">
        <v>191</v>
      </c>
      <c r="E336" s="181" t="s">
        <v>2330</v>
      </c>
      <c r="F336" s="182" t="s">
        <v>2331</v>
      </c>
      <c r="G336" s="183" t="s">
        <v>322</v>
      </c>
      <c r="H336" s="184">
        <v>6</v>
      </c>
      <c r="I336" s="185"/>
      <c r="J336" s="186">
        <f>ROUND(I336*H336,2)</f>
        <v>0</v>
      </c>
      <c r="K336" s="182" t="s">
        <v>5</v>
      </c>
      <c r="L336" s="40"/>
      <c r="M336" s="187" t="s">
        <v>5</v>
      </c>
      <c r="N336" s="188" t="s">
        <v>46</v>
      </c>
      <c r="O336" s="41"/>
      <c r="P336" s="189">
        <f>O336*H336</f>
        <v>0</v>
      </c>
      <c r="Q336" s="189">
        <v>0.00143</v>
      </c>
      <c r="R336" s="189">
        <f>Q336*H336</f>
        <v>0.00858</v>
      </c>
      <c r="S336" s="189">
        <v>0</v>
      </c>
      <c r="T336" s="190">
        <f>S336*H336</f>
        <v>0</v>
      </c>
      <c r="AR336" s="23" t="s">
        <v>272</v>
      </c>
      <c r="AT336" s="23" t="s">
        <v>191</v>
      </c>
      <c r="AU336" s="23" t="s">
        <v>84</v>
      </c>
      <c r="AY336" s="23" t="s">
        <v>189</v>
      </c>
      <c r="BE336" s="191">
        <f>IF(N336="základní",J336,0)</f>
        <v>0</v>
      </c>
      <c r="BF336" s="191">
        <f>IF(N336="snížená",J336,0)</f>
        <v>0</v>
      </c>
      <c r="BG336" s="191">
        <f>IF(N336="zákl. přenesená",J336,0)</f>
        <v>0</v>
      </c>
      <c r="BH336" s="191">
        <f>IF(N336="sníž. přenesená",J336,0)</f>
        <v>0</v>
      </c>
      <c r="BI336" s="191">
        <f>IF(N336="nulová",J336,0)</f>
        <v>0</v>
      </c>
      <c r="BJ336" s="23" t="s">
        <v>82</v>
      </c>
      <c r="BK336" s="191">
        <f>ROUND(I336*H336,2)</f>
        <v>0</v>
      </c>
      <c r="BL336" s="23" t="s">
        <v>272</v>
      </c>
      <c r="BM336" s="23" t="s">
        <v>2332</v>
      </c>
    </row>
    <row r="337" spans="2:65" s="1" customFormat="1" ht="38.25" customHeight="1">
      <c r="B337" s="179"/>
      <c r="C337" s="180" t="s">
        <v>771</v>
      </c>
      <c r="D337" s="180" t="s">
        <v>191</v>
      </c>
      <c r="E337" s="181" t="s">
        <v>642</v>
      </c>
      <c r="F337" s="182" t="s">
        <v>643</v>
      </c>
      <c r="G337" s="183" t="s">
        <v>621</v>
      </c>
      <c r="H337" s="219"/>
      <c r="I337" s="185"/>
      <c r="J337" s="186">
        <f>ROUND(I337*H337,2)</f>
        <v>0</v>
      </c>
      <c r="K337" s="182" t="s">
        <v>202</v>
      </c>
      <c r="L337" s="40"/>
      <c r="M337" s="187" t="s">
        <v>5</v>
      </c>
      <c r="N337" s="188" t="s">
        <v>46</v>
      </c>
      <c r="O337" s="41"/>
      <c r="P337" s="189">
        <f>O337*H337</f>
        <v>0</v>
      </c>
      <c r="Q337" s="189">
        <v>0</v>
      </c>
      <c r="R337" s="189">
        <f>Q337*H337</f>
        <v>0</v>
      </c>
      <c r="S337" s="189">
        <v>0</v>
      </c>
      <c r="T337" s="190">
        <f>S337*H337</f>
        <v>0</v>
      </c>
      <c r="AR337" s="23" t="s">
        <v>272</v>
      </c>
      <c r="AT337" s="23" t="s">
        <v>191</v>
      </c>
      <c r="AU337" s="23" t="s">
        <v>84</v>
      </c>
      <c r="AY337" s="23" t="s">
        <v>189</v>
      </c>
      <c r="BE337" s="191">
        <f>IF(N337="základní",J337,0)</f>
        <v>0</v>
      </c>
      <c r="BF337" s="191">
        <f>IF(N337="snížená",J337,0)</f>
        <v>0</v>
      </c>
      <c r="BG337" s="191">
        <f>IF(N337="zákl. přenesená",J337,0)</f>
        <v>0</v>
      </c>
      <c r="BH337" s="191">
        <f>IF(N337="sníž. přenesená",J337,0)</f>
        <v>0</v>
      </c>
      <c r="BI337" s="191">
        <f>IF(N337="nulová",J337,0)</f>
        <v>0</v>
      </c>
      <c r="BJ337" s="23" t="s">
        <v>82</v>
      </c>
      <c r="BK337" s="191">
        <f>ROUND(I337*H337,2)</f>
        <v>0</v>
      </c>
      <c r="BL337" s="23" t="s">
        <v>272</v>
      </c>
      <c r="BM337" s="23" t="s">
        <v>2333</v>
      </c>
    </row>
    <row r="338" spans="2:63" s="11" customFormat="1" ht="29.85" customHeight="1">
      <c r="B338" s="166"/>
      <c r="D338" s="167" t="s">
        <v>74</v>
      </c>
      <c r="E338" s="177" t="s">
        <v>655</v>
      </c>
      <c r="F338" s="177" t="s">
        <v>656</v>
      </c>
      <c r="I338" s="169"/>
      <c r="J338" s="178">
        <f>BK338</f>
        <v>0</v>
      </c>
      <c r="L338" s="166"/>
      <c r="M338" s="171"/>
      <c r="N338" s="172"/>
      <c r="O338" s="172"/>
      <c r="P338" s="173">
        <f>SUM(P339:P344)</f>
        <v>0</v>
      </c>
      <c r="Q338" s="172"/>
      <c r="R338" s="173">
        <f>SUM(R339:R344)</f>
        <v>0.791624</v>
      </c>
      <c r="S338" s="172"/>
      <c r="T338" s="174">
        <f>SUM(T339:T344)</f>
        <v>11.004974999999998</v>
      </c>
      <c r="AR338" s="167" t="s">
        <v>84</v>
      </c>
      <c r="AT338" s="175" t="s">
        <v>74</v>
      </c>
      <c r="AU338" s="175" t="s">
        <v>82</v>
      </c>
      <c r="AY338" s="167" t="s">
        <v>189</v>
      </c>
      <c r="BK338" s="176">
        <f>SUM(BK339:BK344)</f>
        <v>0</v>
      </c>
    </row>
    <row r="339" spans="2:65" s="1" customFormat="1" ht="38.25" customHeight="1">
      <c r="B339" s="179"/>
      <c r="C339" s="180" t="s">
        <v>775</v>
      </c>
      <c r="D339" s="180" t="s">
        <v>191</v>
      </c>
      <c r="E339" s="181" t="s">
        <v>2334</v>
      </c>
      <c r="F339" s="182" t="s">
        <v>2335</v>
      </c>
      <c r="G339" s="183" t="s">
        <v>194</v>
      </c>
      <c r="H339" s="184">
        <v>647.265</v>
      </c>
      <c r="I339" s="185"/>
      <c r="J339" s="186">
        <f>ROUND(I339*H339,2)</f>
        <v>0</v>
      </c>
      <c r="K339" s="182" t="s">
        <v>202</v>
      </c>
      <c r="L339" s="40"/>
      <c r="M339" s="187" t="s">
        <v>5</v>
      </c>
      <c r="N339" s="188" t="s">
        <v>46</v>
      </c>
      <c r="O339" s="41"/>
      <c r="P339" s="189">
        <f>O339*H339</f>
        <v>0</v>
      </c>
      <c r="Q339" s="189">
        <v>0</v>
      </c>
      <c r="R339" s="189">
        <f>Q339*H339</f>
        <v>0</v>
      </c>
      <c r="S339" s="189">
        <v>0.015</v>
      </c>
      <c r="T339" s="190">
        <f>S339*H339</f>
        <v>9.708974999999999</v>
      </c>
      <c r="AR339" s="23" t="s">
        <v>272</v>
      </c>
      <c r="AT339" s="23" t="s">
        <v>191</v>
      </c>
      <c r="AU339" s="23" t="s">
        <v>84</v>
      </c>
      <c r="AY339" s="23" t="s">
        <v>189</v>
      </c>
      <c r="BE339" s="191">
        <f>IF(N339="základní",J339,0)</f>
        <v>0</v>
      </c>
      <c r="BF339" s="191">
        <f>IF(N339="snížená",J339,0)</f>
        <v>0</v>
      </c>
      <c r="BG339" s="191">
        <f>IF(N339="zákl. přenesená",J339,0)</f>
        <v>0</v>
      </c>
      <c r="BH339" s="191">
        <f>IF(N339="sníž. přenesená",J339,0)</f>
        <v>0</v>
      </c>
      <c r="BI339" s="191">
        <f>IF(N339="nulová",J339,0)</f>
        <v>0</v>
      </c>
      <c r="BJ339" s="23" t="s">
        <v>82</v>
      </c>
      <c r="BK339" s="191">
        <f>ROUND(I339*H339,2)</f>
        <v>0</v>
      </c>
      <c r="BL339" s="23" t="s">
        <v>272</v>
      </c>
      <c r="BM339" s="23" t="s">
        <v>2336</v>
      </c>
    </row>
    <row r="340" spans="2:65" s="1" customFormat="1" ht="25.5" customHeight="1">
      <c r="B340" s="179"/>
      <c r="C340" s="180" t="s">
        <v>780</v>
      </c>
      <c r="D340" s="180" t="s">
        <v>191</v>
      </c>
      <c r="E340" s="181" t="s">
        <v>2337</v>
      </c>
      <c r="F340" s="182" t="s">
        <v>2338</v>
      </c>
      <c r="G340" s="183" t="s">
        <v>194</v>
      </c>
      <c r="H340" s="184">
        <v>50.39</v>
      </c>
      <c r="I340" s="185"/>
      <c r="J340" s="186">
        <f>ROUND(I340*H340,2)</f>
        <v>0</v>
      </c>
      <c r="K340" s="182" t="s">
        <v>287</v>
      </c>
      <c r="L340" s="40"/>
      <c r="M340" s="187" t="s">
        <v>5</v>
      </c>
      <c r="N340" s="188" t="s">
        <v>46</v>
      </c>
      <c r="O340" s="41"/>
      <c r="P340" s="189">
        <f>O340*H340</f>
        <v>0</v>
      </c>
      <c r="Q340" s="189">
        <v>5E-05</v>
      </c>
      <c r="R340" s="189">
        <f>Q340*H340</f>
        <v>0.0025195</v>
      </c>
      <c r="S340" s="189">
        <v>0</v>
      </c>
      <c r="T340" s="190">
        <f>S340*H340</f>
        <v>0</v>
      </c>
      <c r="AR340" s="23" t="s">
        <v>272</v>
      </c>
      <c r="AT340" s="23" t="s">
        <v>191</v>
      </c>
      <c r="AU340" s="23" t="s">
        <v>84</v>
      </c>
      <c r="AY340" s="23" t="s">
        <v>189</v>
      </c>
      <c r="BE340" s="191">
        <f>IF(N340="základní",J340,0)</f>
        <v>0</v>
      </c>
      <c r="BF340" s="191">
        <f>IF(N340="snížená",J340,0)</f>
        <v>0</v>
      </c>
      <c r="BG340" s="191">
        <f>IF(N340="zákl. přenesená",J340,0)</f>
        <v>0</v>
      </c>
      <c r="BH340" s="191">
        <f>IF(N340="sníž. přenesená",J340,0)</f>
        <v>0</v>
      </c>
      <c r="BI340" s="191">
        <f>IF(N340="nulová",J340,0)</f>
        <v>0</v>
      </c>
      <c r="BJ340" s="23" t="s">
        <v>82</v>
      </c>
      <c r="BK340" s="191">
        <f>ROUND(I340*H340,2)</f>
        <v>0</v>
      </c>
      <c r="BL340" s="23" t="s">
        <v>272</v>
      </c>
      <c r="BM340" s="23" t="s">
        <v>2339</v>
      </c>
    </row>
    <row r="341" spans="2:51" s="12" customFormat="1" ht="13.5">
      <c r="B341" s="192"/>
      <c r="D341" s="193" t="s">
        <v>198</v>
      </c>
      <c r="E341" s="194" t="s">
        <v>5</v>
      </c>
      <c r="F341" s="195" t="s">
        <v>2340</v>
      </c>
      <c r="H341" s="196">
        <v>50.39</v>
      </c>
      <c r="I341" s="197"/>
      <c r="L341" s="192"/>
      <c r="M341" s="198"/>
      <c r="N341" s="199"/>
      <c r="O341" s="199"/>
      <c r="P341" s="199"/>
      <c r="Q341" s="199"/>
      <c r="R341" s="199"/>
      <c r="S341" s="199"/>
      <c r="T341" s="200"/>
      <c r="AT341" s="194" t="s">
        <v>198</v>
      </c>
      <c r="AU341" s="194" t="s">
        <v>84</v>
      </c>
      <c r="AV341" s="12" t="s">
        <v>84</v>
      </c>
      <c r="AW341" s="12" t="s">
        <v>38</v>
      </c>
      <c r="AX341" s="12" t="s">
        <v>82</v>
      </c>
      <c r="AY341" s="194" t="s">
        <v>189</v>
      </c>
    </row>
    <row r="342" spans="2:65" s="1" customFormat="1" ht="16.5" customHeight="1">
      <c r="B342" s="179"/>
      <c r="C342" s="209" t="s">
        <v>786</v>
      </c>
      <c r="D342" s="209" t="s">
        <v>291</v>
      </c>
      <c r="E342" s="210" t="s">
        <v>2341</v>
      </c>
      <c r="F342" s="211" t="s">
        <v>2342</v>
      </c>
      <c r="G342" s="212" t="s">
        <v>194</v>
      </c>
      <c r="H342" s="213">
        <v>54.421</v>
      </c>
      <c r="I342" s="214"/>
      <c r="J342" s="215">
        <f>ROUND(I342*H342,2)</f>
        <v>0</v>
      </c>
      <c r="K342" s="211" t="s">
        <v>287</v>
      </c>
      <c r="L342" s="216"/>
      <c r="M342" s="217" t="s">
        <v>5</v>
      </c>
      <c r="N342" s="218" t="s">
        <v>46</v>
      </c>
      <c r="O342" s="41"/>
      <c r="P342" s="189">
        <f>O342*H342</f>
        <v>0</v>
      </c>
      <c r="Q342" s="189">
        <v>0.0145</v>
      </c>
      <c r="R342" s="189">
        <f>Q342*H342</f>
        <v>0.7891045</v>
      </c>
      <c r="S342" s="189">
        <v>0</v>
      </c>
      <c r="T342" s="190">
        <f>S342*H342</f>
        <v>0</v>
      </c>
      <c r="AR342" s="23" t="s">
        <v>358</v>
      </c>
      <c r="AT342" s="23" t="s">
        <v>291</v>
      </c>
      <c r="AU342" s="23" t="s">
        <v>84</v>
      </c>
      <c r="AY342" s="23" t="s">
        <v>189</v>
      </c>
      <c r="BE342" s="191">
        <f>IF(N342="základní",J342,0)</f>
        <v>0</v>
      </c>
      <c r="BF342" s="191">
        <f>IF(N342="snížená",J342,0)</f>
        <v>0</v>
      </c>
      <c r="BG342" s="191">
        <f>IF(N342="zákl. přenesená",J342,0)</f>
        <v>0</v>
      </c>
      <c r="BH342" s="191">
        <f>IF(N342="sníž. přenesená",J342,0)</f>
        <v>0</v>
      </c>
      <c r="BI342" s="191">
        <f>IF(N342="nulová",J342,0)</f>
        <v>0</v>
      </c>
      <c r="BJ342" s="23" t="s">
        <v>82</v>
      </c>
      <c r="BK342" s="191">
        <f>ROUND(I342*H342,2)</f>
        <v>0</v>
      </c>
      <c r="BL342" s="23" t="s">
        <v>272</v>
      </c>
      <c r="BM342" s="23" t="s">
        <v>2343</v>
      </c>
    </row>
    <row r="343" spans="2:51" s="12" customFormat="1" ht="13.5">
      <c r="B343" s="192"/>
      <c r="D343" s="193" t="s">
        <v>198</v>
      </c>
      <c r="F343" s="195" t="s">
        <v>2344</v>
      </c>
      <c r="H343" s="196">
        <v>54.421</v>
      </c>
      <c r="I343" s="197"/>
      <c r="L343" s="192"/>
      <c r="M343" s="198"/>
      <c r="N343" s="199"/>
      <c r="O343" s="199"/>
      <c r="P343" s="199"/>
      <c r="Q343" s="199"/>
      <c r="R343" s="199"/>
      <c r="S343" s="199"/>
      <c r="T343" s="200"/>
      <c r="AT343" s="194" t="s">
        <v>198</v>
      </c>
      <c r="AU343" s="194" t="s">
        <v>84</v>
      </c>
      <c r="AV343" s="12" t="s">
        <v>84</v>
      </c>
      <c r="AW343" s="12" t="s">
        <v>6</v>
      </c>
      <c r="AX343" s="12" t="s">
        <v>82</v>
      </c>
      <c r="AY343" s="194" t="s">
        <v>189</v>
      </c>
    </row>
    <row r="344" spans="2:65" s="1" customFormat="1" ht="25.5" customHeight="1">
      <c r="B344" s="179"/>
      <c r="C344" s="180" t="s">
        <v>790</v>
      </c>
      <c r="D344" s="180" t="s">
        <v>191</v>
      </c>
      <c r="E344" s="181" t="s">
        <v>2345</v>
      </c>
      <c r="F344" s="182" t="s">
        <v>2346</v>
      </c>
      <c r="G344" s="183" t="s">
        <v>194</v>
      </c>
      <c r="H344" s="184">
        <v>43.2</v>
      </c>
      <c r="I344" s="185"/>
      <c r="J344" s="186">
        <f>ROUND(I344*H344,2)</f>
        <v>0</v>
      </c>
      <c r="K344" s="182" t="s">
        <v>287</v>
      </c>
      <c r="L344" s="40"/>
      <c r="M344" s="187" t="s">
        <v>5</v>
      </c>
      <c r="N344" s="188" t="s">
        <v>46</v>
      </c>
      <c r="O344" s="41"/>
      <c r="P344" s="189">
        <f>O344*H344</f>
        <v>0</v>
      </c>
      <c r="Q344" s="189">
        <v>0</v>
      </c>
      <c r="R344" s="189">
        <f>Q344*H344</f>
        <v>0</v>
      </c>
      <c r="S344" s="189">
        <v>0.03</v>
      </c>
      <c r="T344" s="190">
        <f>S344*H344</f>
        <v>1.296</v>
      </c>
      <c r="AR344" s="23" t="s">
        <v>272</v>
      </c>
      <c r="AT344" s="23" t="s">
        <v>191</v>
      </c>
      <c r="AU344" s="23" t="s">
        <v>84</v>
      </c>
      <c r="AY344" s="23" t="s">
        <v>189</v>
      </c>
      <c r="BE344" s="191">
        <f>IF(N344="základní",J344,0)</f>
        <v>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23" t="s">
        <v>82</v>
      </c>
      <c r="BK344" s="191">
        <f>ROUND(I344*H344,2)</f>
        <v>0</v>
      </c>
      <c r="BL344" s="23" t="s">
        <v>272</v>
      </c>
      <c r="BM344" s="23" t="s">
        <v>2347</v>
      </c>
    </row>
    <row r="345" spans="2:63" s="11" customFormat="1" ht="29.85" customHeight="1">
      <c r="B345" s="166"/>
      <c r="D345" s="167" t="s">
        <v>74</v>
      </c>
      <c r="E345" s="177" t="s">
        <v>1841</v>
      </c>
      <c r="F345" s="177" t="s">
        <v>1842</v>
      </c>
      <c r="I345" s="169"/>
      <c r="J345" s="178">
        <f>BK345</f>
        <v>0</v>
      </c>
      <c r="L345" s="166"/>
      <c r="M345" s="171"/>
      <c r="N345" s="172"/>
      <c r="O345" s="172"/>
      <c r="P345" s="173">
        <f>SUM(P346:P364)</f>
        <v>0</v>
      </c>
      <c r="Q345" s="172"/>
      <c r="R345" s="173">
        <f>SUM(R346:R364)</f>
        <v>22.845981999999996</v>
      </c>
      <c r="S345" s="172"/>
      <c r="T345" s="174">
        <f>SUM(T346:T364)</f>
        <v>0</v>
      </c>
      <c r="AR345" s="167" t="s">
        <v>84</v>
      </c>
      <c r="AT345" s="175" t="s">
        <v>74</v>
      </c>
      <c r="AU345" s="175" t="s">
        <v>82</v>
      </c>
      <c r="AY345" s="167" t="s">
        <v>189</v>
      </c>
      <c r="BK345" s="176">
        <f>SUM(BK346:BK364)</f>
        <v>0</v>
      </c>
    </row>
    <row r="346" spans="2:65" s="1" customFormat="1" ht="38.25" customHeight="1">
      <c r="B346" s="179"/>
      <c r="C346" s="180" t="s">
        <v>794</v>
      </c>
      <c r="D346" s="180" t="s">
        <v>191</v>
      </c>
      <c r="E346" s="181" t="s">
        <v>2348</v>
      </c>
      <c r="F346" s="182" t="s">
        <v>2349</v>
      </c>
      <c r="G346" s="183" t="s">
        <v>194</v>
      </c>
      <c r="H346" s="184">
        <v>82.5</v>
      </c>
      <c r="I346" s="185"/>
      <c r="J346" s="186">
        <f>ROUND(I346*H346,2)</f>
        <v>0</v>
      </c>
      <c r="K346" s="182" t="s">
        <v>287</v>
      </c>
      <c r="L346" s="40"/>
      <c r="M346" s="187" t="s">
        <v>5</v>
      </c>
      <c r="N346" s="188" t="s">
        <v>46</v>
      </c>
      <c r="O346" s="41"/>
      <c r="P346" s="189">
        <f>O346*H346</f>
        <v>0</v>
      </c>
      <c r="Q346" s="189">
        <v>0.01692</v>
      </c>
      <c r="R346" s="189">
        <f>Q346*H346</f>
        <v>1.3959000000000001</v>
      </c>
      <c r="S346" s="189">
        <v>0</v>
      </c>
      <c r="T346" s="190">
        <f>S346*H346</f>
        <v>0</v>
      </c>
      <c r="AR346" s="23" t="s">
        <v>272</v>
      </c>
      <c r="AT346" s="23" t="s">
        <v>191</v>
      </c>
      <c r="AU346" s="23" t="s">
        <v>84</v>
      </c>
      <c r="AY346" s="23" t="s">
        <v>189</v>
      </c>
      <c r="BE346" s="191">
        <f>IF(N346="základní",J346,0)</f>
        <v>0</v>
      </c>
      <c r="BF346" s="191">
        <f>IF(N346="snížená",J346,0)</f>
        <v>0</v>
      </c>
      <c r="BG346" s="191">
        <f>IF(N346="zákl. přenesená",J346,0)</f>
        <v>0</v>
      </c>
      <c r="BH346" s="191">
        <f>IF(N346="sníž. přenesená",J346,0)</f>
        <v>0</v>
      </c>
      <c r="BI346" s="191">
        <f>IF(N346="nulová",J346,0)</f>
        <v>0</v>
      </c>
      <c r="BJ346" s="23" t="s">
        <v>82</v>
      </c>
      <c r="BK346" s="191">
        <f>ROUND(I346*H346,2)</f>
        <v>0</v>
      </c>
      <c r="BL346" s="23" t="s">
        <v>272</v>
      </c>
      <c r="BM346" s="23" t="s">
        <v>2350</v>
      </c>
    </row>
    <row r="347" spans="2:65" s="1" customFormat="1" ht="25.5" customHeight="1">
      <c r="B347" s="179"/>
      <c r="C347" s="180" t="s">
        <v>798</v>
      </c>
      <c r="D347" s="180" t="s">
        <v>191</v>
      </c>
      <c r="E347" s="181" t="s">
        <v>2351</v>
      </c>
      <c r="F347" s="182" t="s">
        <v>2352</v>
      </c>
      <c r="G347" s="183" t="s">
        <v>194</v>
      </c>
      <c r="H347" s="184">
        <v>82.5</v>
      </c>
      <c r="I347" s="185"/>
      <c r="J347" s="186">
        <f>ROUND(I347*H347,2)</f>
        <v>0</v>
      </c>
      <c r="K347" s="182" t="s">
        <v>287</v>
      </c>
      <c r="L347" s="40"/>
      <c r="M347" s="187" t="s">
        <v>5</v>
      </c>
      <c r="N347" s="188" t="s">
        <v>46</v>
      </c>
      <c r="O347" s="41"/>
      <c r="P347" s="189">
        <f>O347*H347</f>
        <v>0</v>
      </c>
      <c r="Q347" s="189">
        <v>0.0001</v>
      </c>
      <c r="R347" s="189">
        <f>Q347*H347</f>
        <v>0.00825</v>
      </c>
      <c r="S347" s="189">
        <v>0</v>
      </c>
      <c r="T347" s="190">
        <f>S347*H347</f>
        <v>0</v>
      </c>
      <c r="AR347" s="23" t="s">
        <v>272</v>
      </c>
      <c r="AT347" s="23" t="s">
        <v>191</v>
      </c>
      <c r="AU347" s="23" t="s">
        <v>84</v>
      </c>
      <c r="AY347" s="23" t="s">
        <v>189</v>
      </c>
      <c r="BE347" s="191">
        <f>IF(N347="základní",J347,0)</f>
        <v>0</v>
      </c>
      <c r="BF347" s="191">
        <f>IF(N347="snížená",J347,0)</f>
        <v>0</v>
      </c>
      <c r="BG347" s="191">
        <f>IF(N347="zákl. přenesená",J347,0)</f>
        <v>0</v>
      </c>
      <c r="BH347" s="191">
        <f>IF(N347="sníž. přenesená",J347,0)</f>
        <v>0</v>
      </c>
      <c r="BI347" s="191">
        <f>IF(N347="nulová",J347,0)</f>
        <v>0</v>
      </c>
      <c r="BJ347" s="23" t="s">
        <v>82</v>
      </c>
      <c r="BK347" s="191">
        <f>ROUND(I347*H347,2)</f>
        <v>0</v>
      </c>
      <c r="BL347" s="23" t="s">
        <v>272</v>
      </c>
      <c r="BM347" s="23" t="s">
        <v>2353</v>
      </c>
    </row>
    <row r="348" spans="2:65" s="1" customFormat="1" ht="38.25" customHeight="1">
      <c r="B348" s="179"/>
      <c r="C348" s="180" t="s">
        <v>803</v>
      </c>
      <c r="D348" s="180" t="s">
        <v>191</v>
      </c>
      <c r="E348" s="181" t="s">
        <v>2354</v>
      </c>
      <c r="F348" s="182" t="s">
        <v>2355</v>
      </c>
      <c r="G348" s="183" t="s">
        <v>194</v>
      </c>
      <c r="H348" s="184">
        <v>513.05</v>
      </c>
      <c r="I348" s="185"/>
      <c r="J348" s="186">
        <f>ROUND(I348*H348,2)</f>
        <v>0</v>
      </c>
      <c r="K348" s="182" t="s">
        <v>202</v>
      </c>
      <c r="L348" s="40"/>
      <c r="M348" s="187" t="s">
        <v>5</v>
      </c>
      <c r="N348" s="188" t="s">
        <v>46</v>
      </c>
      <c r="O348" s="41"/>
      <c r="P348" s="189">
        <f>O348*H348</f>
        <v>0</v>
      </c>
      <c r="Q348" s="189">
        <v>0.01223</v>
      </c>
      <c r="R348" s="189">
        <f>Q348*H348</f>
        <v>6.274601499999999</v>
      </c>
      <c r="S348" s="189">
        <v>0</v>
      </c>
      <c r="T348" s="190">
        <f>S348*H348</f>
        <v>0</v>
      </c>
      <c r="AR348" s="23" t="s">
        <v>272</v>
      </c>
      <c r="AT348" s="23" t="s">
        <v>191</v>
      </c>
      <c r="AU348" s="23" t="s">
        <v>84</v>
      </c>
      <c r="AY348" s="23" t="s">
        <v>189</v>
      </c>
      <c r="BE348" s="191">
        <f>IF(N348="základní",J348,0)</f>
        <v>0</v>
      </c>
      <c r="BF348" s="191">
        <f>IF(N348="snížená",J348,0)</f>
        <v>0</v>
      </c>
      <c r="BG348" s="191">
        <f>IF(N348="zákl. přenesená",J348,0)</f>
        <v>0</v>
      </c>
      <c r="BH348" s="191">
        <f>IF(N348="sníž. přenesená",J348,0)</f>
        <v>0</v>
      </c>
      <c r="BI348" s="191">
        <f>IF(N348="nulová",J348,0)</f>
        <v>0</v>
      </c>
      <c r="BJ348" s="23" t="s">
        <v>82</v>
      </c>
      <c r="BK348" s="191">
        <f>ROUND(I348*H348,2)</f>
        <v>0</v>
      </c>
      <c r="BL348" s="23" t="s">
        <v>272</v>
      </c>
      <c r="BM348" s="23" t="s">
        <v>2356</v>
      </c>
    </row>
    <row r="349" spans="2:51" s="12" customFormat="1" ht="13.5">
      <c r="B349" s="192"/>
      <c r="D349" s="193" t="s">
        <v>198</v>
      </c>
      <c r="E349" s="194" t="s">
        <v>5</v>
      </c>
      <c r="F349" s="195" t="s">
        <v>2357</v>
      </c>
      <c r="H349" s="196">
        <v>232.6</v>
      </c>
      <c r="I349" s="197"/>
      <c r="L349" s="192"/>
      <c r="M349" s="198"/>
      <c r="N349" s="199"/>
      <c r="O349" s="199"/>
      <c r="P349" s="199"/>
      <c r="Q349" s="199"/>
      <c r="R349" s="199"/>
      <c r="S349" s="199"/>
      <c r="T349" s="200"/>
      <c r="AT349" s="194" t="s">
        <v>198</v>
      </c>
      <c r="AU349" s="194" t="s">
        <v>84</v>
      </c>
      <c r="AV349" s="12" t="s">
        <v>84</v>
      </c>
      <c r="AW349" s="12" t="s">
        <v>38</v>
      </c>
      <c r="AX349" s="12" t="s">
        <v>75</v>
      </c>
      <c r="AY349" s="194" t="s">
        <v>189</v>
      </c>
    </row>
    <row r="350" spans="2:51" s="12" customFormat="1" ht="13.5">
      <c r="B350" s="192"/>
      <c r="D350" s="193" t="s">
        <v>198</v>
      </c>
      <c r="E350" s="194" t="s">
        <v>5</v>
      </c>
      <c r="F350" s="195" t="s">
        <v>2358</v>
      </c>
      <c r="H350" s="196">
        <v>121.8</v>
      </c>
      <c r="I350" s="197"/>
      <c r="L350" s="192"/>
      <c r="M350" s="198"/>
      <c r="N350" s="199"/>
      <c r="O350" s="199"/>
      <c r="P350" s="199"/>
      <c r="Q350" s="199"/>
      <c r="R350" s="199"/>
      <c r="S350" s="199"/>
      <c r="T350" s="200"/>
      <c r="AT350" s="194" t="s">
        <v>198</v>
      </c>
      <c r="AU350" s="194" t="s">
        <v>84</v>
      </c>
      <c r="AV350" s="12" t="s">
        <v>84</v>
      </c>
      <c r="AW350" s="12" t="s">
        <v>38</v>
      </c>
      <c r="AX350" s="12" t="s">
        <v>75</v>
      </c>
      <c r="AY350" s="194" t="s">
        <v>189</v>
      </c>
    </row>
    <row r="351" spans="2:51" s="12" customFormat="1" ht="13.5">
      <c r="B351" s="192"/>
      <c r="D351" s="193" t="s">
        <v>198</v>
      </c>
      <c r="E351" s="194" t="s">
        <v>5</v>
      </c>
      <c r="F351" s="195" t="s">
        <v>2359</v>
      </c>
      <c r="H351" s="196">
        <v>123.9</v>
      </c>
      <c r="I351" s="197"/>
      <c r="L351" s="192"/>
      <c r="M351" s="198"/>
      <c r="N351" s="199"/>
      <c r="O351" s="199"/>
      <c r="P351" s="199"/>
      <c r="Q351" s="199"/>
      <c r="R351" s="199"/>
      <c r="S351" s="199"/>
      <c r="T351" s="200"/>
      <c r="AT351" s="194" t="s">
        <v>198</v>
      </c>
      <c r="AU351" s="194" t="s">
        <v>84</v>
      </c>
      <c r="AV351" s="12" t="s">
        <v>84</v>
      </c>
      <c r="AW351" s="12" t="s">
        <v>38</v>
      </c>
      <c r="AX351" s="12" t="s">
        <v>75</v>
      </c>
      <c r="AY351" s="194" t="s">
        <v>189</v>
      </c>
    </row>
    <row r="352" spans="2:51" s="12" customFormat="1" ht="27">
      <c r="B352" s="192"/>
      <c r="D352" s="193" t="s">
        <v>198</v>
      </c>
      <c r="E352" s="194" t="s">
        <v>5</v>
      </c>
      <c r="F352" s="195" t="s">
        <v>2360</v>
      </c>
      <c r="H352" s="196">
        <v>34.75</v>
      </c>
      <c r="I352" s="197"/>
      <c r="L352" s="192"/>
      <c r="M352" s="198"/>
      <c r="N352" s="199"/>
      <c r="O352" s="199"/>
      <c r="P352" s="199"/>
      <c r="Q352" s="199"/>
      <c r="R352" s="199"/>
      <c r="S352" s="199"/>
      <c r="T352" s="200"/>
      <c r="AT352" s="194" t="s">
        <v>198</v>
      </c>
      <c r="AU352" s="194" t="s">
        <v>84</v>
      </c>
      <c r="AV352" s="12" t="s">
        <v>84</v>
      </c>
      <c r="AW352" s="12" t="s">
        <v>38</v>
      </c>
      <c r="AX352" s="12" t="s">
        <v>75</v>
      </c>
      <c r="AY352" s="194" t="s">
        <v>189</v>
      </c>
    </row>
    <row r="353" spans="2:51" s="13" customFormat="1" ht="13.5">
      <c r="B353" s="201"/>
      <c r="D353" s="193" t="s">
        <v>198</v>
      </c>
      <c r="E353" s="202" t="s">
        <v>5</v>
      </c>
      <c r="F353" s="203" t="s">
        <v>216</v>
      </c>
      <c r="H353" s="204">
        <v>513.05</v>
      </c>
      <c r="I353" s="205"/>
      <c r="L353" s="201"/>
      <c r="M353" s="206"/>
      <c r="N353" s="207"/>
      <c r="O353" s="207"/>
      <c r="P353" s="207"/>
      <c r="Q353" s="207"/>
      <c r="R353" s="207"/>
      <c r="S353" s="207"/>
      <c r="T353" s="208"/>
      <c r="AT353" s="202" t="s">
        <v>198</v>
      </c>
      <c r="AU353" s="202" t="s">
        <v>84</v>
      </c>
      <c r="AV353" s="13" t="s">
        <v>196</v>
      </c>
      <c r="AW353" s="13" t="s">
        <v>38</v>
      </c>
      <c r="AX353" s="13" t="s">
        <v>82</v>
      </c>
      <c r="AY353" s="202" t="s">
        <v>189</v>
      </c>
    </row>
    <row r="354" spans="2:65" s="1" customFormat="1" ht="38.25" customHeight="1">
      <c r="B354" s="179"/>
      <c r="C354" s="180" t="s">
        <v>809</v>
      </c>
      <c r="D354" s="180" t="s">
        <v>191</v>
      </c>
      <c r="E354" s="181" t="s">
        <v>2361</v>
      </c>
      <c r="F354" s="182" t="s">
        <v>2362</v>
      </c>
      <c r="G354" s="183" t="s">
        <v>194</v>
      </c>
      <c r="H354" s="184">
        <v>82.75</v>
      </c>
      <c r="I354" s="185"/>
      <c r="J354" s="186">
        <f>ROUND(I354*H354,2)</f>
        <v>0</v>
      </c>
      <c r="K354" s="182" t="s">
        <v>287</v>
      </c>
      <c r="L354" s="40"/>
      <c r="M354" s="187" t="s">
        <v>5</v>
      </c>
      <c r="N354" s="188" t="s">
        <v>46</v>
      </c>
      <c r="O354" s="41"/>
      <c r="P354" s="189">
        <f>O354*H354</f>
        <v>0</v>
      </c>
      <c r="Q354" s="189">
        <v>0.01254</v>
      </c>
      <c r="R354" s="189">
        <f>Q354*H354</f>
        <v>1.037685</v>
      </c>
      <c r="S354" s="189">
        <v>0</v>
      </c>
      <c r="T354" s="190">
        <f>S354*H354</f>
        <v>0</v>
      </c>
      <c r="AR354" s="23" t="s">
        <v>272</v>
      </c>
      <c r="AT354" s="23" t="s">
        <v>191</v>
      </c>
      <c r="AU354" s="23" t="s">
        <v>84</v>
      </c>
      <c r="AY354" s="23" t="s">
        <v>189</v>
      </c>
      <c r="BE354" s="191">
        <f>IF(N354="základní",J354,0)</f>
        <v>0</v>
      </c>
      <c r="BF354" s="191">
        <f>IF(N354="snížená",J354,0)</f>
        <v>0</v>
      </c>
      <c r="BG354" s="191">
        <f>IF(N354="zákl. přenesená",J354,0)</f>
        <v>0</v>
      </c>
      <c r="BH354" s="191">
        <f>IF(N354="sníž. přenesená",J354,0)</f>
        <v>0</v>
      </c>
      <c r="BI354" s="191">
        <f>IF(N354="nulová",J354,0)</f>
        <v>0</v>
      </c>
      <c r="BJ354" s="23" t="s">
        <v>82</v>
      </c>
      <c r="BK354" s="191">
        <f>ROUND(I354*H354,2)</f>
        <v>0</v>
      </c>
      <c r="BL354" s="23" t="s">
        <v>272</v>
      </c>
      <c r="BM354" s="23" t="s">
        <v>2363</v>
      </c>
    </row>
    <row r="355" spans="2:51" s="12" customFormat="1" ht="13.5">
      <c r="B355" s="192"/>
      <c r="D355" s="193" t="s">
        <v>198</v>
      </c>
      <c r="E355" s="194" t="s">
        <v>5</v>
      </c>
      <c r="F355" s="195" t="s">
        <v>2364</v>
      </c>
      <c r="H355" s="196">
        <v>73</v>
      </c>
      <c r="I355" s="197"/>
      <c r="L355" s="192"/>
      <c r="M355" s="198"/>
      <c r="N355" s="199"/>
      <c r="O355" s="199"/>
      <c r="P355" s="199"/>
      <c r="Q355" s="199"/>
      <c r="R355" s="199"/>
      <c r="S355" s="199"/>
      <c r="T355" s="200"/>
      <c r="AT355" s="194" t="s">
        <v>198</v>
      </c>
      <c r="AU355" s="194" t="s">
        <v>84</v>
      </c>
      <c r="AV355" s="12" t="s">
        <v>84</v>
      </c>
      <c r="AW355" s="12" t="s">
        <v>38</v>
      </c>
      <c r="AX355" s="12" t="s">
        <v>75</v>
      </c>
      <c r="AY355" s="194" t="s">
        <v>189</v>
      </c>
    </row>
    <row r="356" spans="2:51" s="12" customFormat="1" ht="13.5">
      <c r="B356" s="192"/>
      <c r="D356" s="193" t="s">
        <v>198</v>
      </c>
      <c r="E356" s="194" t="s">
        <v>5</v>
      </c>
      <c r="F356" s="195" t="s">
        <v>2365</v>
      </c>
      <c r="H356" s="196">
        <v>9.75</v>
      </c>
      <c r="I356" s="197"/>
      <c r="L356" s="192"/>
      <c r="M356" s="198"/>
      <c r="N356" s="199"/>
      <c r="O356" s="199"/>
      <c r="P356" s="199"/>
      <c r="Q356" s="199"/>
      <c r="R356" s="199"/>
      <c r="S356" s="199"/>
      <c r="T356" s="200"/>
      <c r="AT356" s="194" t="s">
        <v>198</v>
      </c>
      <c r="AU356" s="194" t="s">
        <v>84</v>
      </c>
      <c r="AV356" s="12" t="s">
        <v>84</v>
      </c>
      <c r="AW356" s="12" t="s">
        <v>38</v>
      </c>
      <c r="AX356" s="12" t="s">
        <v>75</v>
      </c>
      <c r="AY356" s="194" t="s">
        <v>189</v>
      </c>
    </row>
    <row r="357" spans="2:51" s="13" customFormat="1" ht="13.5">
      <c r="B357" s="201"/>
      <c r="D357" s="193" t="s">
        <v>198</v>
      </c>
      <c r="E357" s="202" t="s">
        <v>5</v>
      </c>
      <c r="F357" s="203" t="s">
        <v>216</v>
      </c>
      <c r="H357" s="204">
        <v>82.75</v>
      </c>
      <c r="I357" s="205"/>
      <c r="L357" s="201"/>
      <c r="M357" s="206"/>
      <c r="N357" s="207"/>
      <c r="O357" s="207"/>
      <c r="P357" s="207"/>
      <c r="Q357" s="207"/>
      <c r="R357" s="207"/>
      <c r="S357" s="207"/>
      <c r="T357" s="208"/>
      <c r="AT357" s="202" t="s">
        <v>198</v>
      </c>
      <c r="AU357" s="202" t="s">
        <v>84</v>
      </c>
      <c r="AV357" s="13" t="s">
        <v>196</v>
      </c>
      <c r="AW357" s="13" t="s">
        <v>38</v>
      </c>
      <c r="AX357" s="13" t="s">
        <v>82</v>
      </c>
      <c r="AY357" s="202" t="s">
        <v>189</v>
      </c>
    </row>
    <row r="358" spans="2:65" s="1" customFormat="1" ht="38.25" customHeight="1">
      <c r="B358" s="179"/>
      <c r="C358" s="180" t="s">
        <v>814</v>
      </c>
      <c r="D358" s="180" t="s">
        <v>191</v>
      </c>
      <c r="E358" s="181" t="s">
        <v>2366</v>
      </c>
      <c r="F358" s="182" t="s">
        <v>2367</v>
      </c>
      <c r="G358" s="183" t="s">
        <v>194</v>
      </c>
      <c r="H358" s="184">
        <v>832.05</v>
      </c>
      <c r="I358" s="185"/>
      <c r="J358" s="186">
        <f>ROUND(I358*H358,2)</f>
        <v>0</v>
      </c>
      <c r="K358" s="182" t="s">
        <v>202</v>
      </c>
      <c r="L358" s="40"/>
      <c r="M358" s="187" t="s">
        <v>5</v>
      </c>
      <c r="N358" s="188" t="s">
        <v>46</v>
      </c>
      <c r="O358" s="41"/>
      <c r="P358" s="189">
        <f>O358*H358</f>
        <v>0</v>
      </c>
      <c r="Q358" s="189">
        <v>0.01681</v>
      </c>
      <c r="R358" s="189">
        <f>Q358*H358</f>
        <v>13.986760499999997</v>
      </c>
      <c r="S358" s="189">
        <v>0</v>
      </c>
      <c r="T358" s="190">
        <f>S358*H358</f>
        <v>0</v>
      </c>
      <c r="AR358" s="23" t="s">
        <v>272</v>
      </c>
      <c r="AT358" s="23" t="s">
        <v>191</v>
      </c>
      <c r="AU358" s="23" t="s">
        <v>84</v>
      </c>
      <c r="AY358" s="23" t="s">
        <v>189</v>
      </c>
      <c r="BE358" s="191">
        <f>IF(N358="základní",J358,0)</f>
        <v>0</v>
      </c>
      <c r="BF358" s="191">
        <f>IF(N358="snížená",J358,0)</f>
        <v>0</v>
      </c>
      <c r="BG358" s="191">
        <f>IF(N358="zákl. přenesená",J358,0)</f>
        <v>0</v>
      </c>
      <c r="BH358" s="191">
        <f>IF(N358="sníž. přenesená",J358,0)</f>
        <v>0</v>
      </c>
      <c r="BI358" s="191">
        <f>IF(N358="nulová",J358,0)</f>
        <v>0</v>
      </c>
      <c r="BJ358" s="23" t="s">
        <v>82</v>
      </c>
      <c r="BK358" s="191">
        <f>ROUND(I358*H358,2)</f>
        <v>0</v>
      </c>
      <c r="BL358" s="23" t="s">
        <v>272</v>
      </c>
      <c r="BM358" s="23" t="s">
        <v>2368</v>
      </c>
    </row>
    <row r="359" spans="2:51" s="12" customFormat="1" ht="13.5">
      <c r="B359" s="192"/>
      <c r="D359" s="193" t="s">
        <v>198</v>
      </c>
      <c r="E359" s="194" t="s">
        <v>5</v>
      </c>
      <c r="F359" s="195" t="s">
        <v>2369</v>
      </c>
      <c r="H359" s="196">
        <v>764.2</v>
      </c>
      <c r="I359" s="197"/>
      <c r="L359" s="192"/>
      <c r="M359" s="198"/>
      <c r="N359" s="199"/>
      <c r="O359" s="199"/>
      <c r="P359" s="199"/>
      <c r="Q359" s="199"/>
      <c r="R359" s="199"/>
      <c r="S359" s="199"/>
      <c r="T359" s="200"/>
      <c r="AT359" s="194" t="s">
        <v>198</v>
      </c>
      <c r="AU359" s="194" t="s">
        <v>84</v>
      </c>
      <c r="AV359" s="12" t="s">
        <v>84</v>
      </c>
      <c r="AW359" s="12" t="s">
        <v>38</v>
      </c>
      <c r="AX359" s="12" t="s">
        <v>75</v>
      </c>
      <c r="AY359" s="194" t="s">
        <v>189</v>
      </c>
    </row>
    <row r="360" spans="2:51" s="12" customFormat="1" ht="27">
      <c r="B360" s="192"/>
      <c r="D360" s="193" t="s">
        <v>198</v>
      </c>
      <c r="E360" s="194" t="s">
        <v>5</v>
      </c>
      <c r="F360" s="195" t="s">
        <v>2370</v>
      </c>
      <c r="H360" s="196">
        <v>67.85</v>
      </c>
      <c r="I360" s="197"/>
      <c r="L360" s="192"/>
      <c r="M360" s="198"/>
      <c r="N360" s="199"/>
      <c r="O360" s="199"/>
      <c r="P360" s="199"/>
      <c r="Q360" s="199"/>
      <c r="R360" s="199"/>
      <c r="S360" s="199"/>
      <c r="T360" s="200"/>
      <c r="AT360" s="194" t="s">
        <v>198</v>
      </c>
      <c r="AU360" s="194" t="s">
        <v>84</v>
      </c>
      <c r="AV360" s="12" t="s">
        <v>84</v>
      </c>
      <c r="AW360" s="12" t="s">
        <v>38</v>
      </c>
      <c r="AX360" s="12" t="s">
        <v>75</v>
      </c>
      <c r="AY360" s="194" t="s">
        <v>189</v>
      </c>
    </row>
    <row r="361" spans="2:51" s="13" customFormat="1" ht="13.5">
      <c r="B361" s="201"/>
      <c r="D361" s="193" t="s">
        <v>198</v>
      </c>
      <c r="E361" s="202" t="s">
        <v>5</v>
      </c>
      <c r="F361" s="203" t="s">
        <v>216</v>
      </c>
      <c r="H361" s="204">
        <v>832.05</v>
      </c>
      <c r="I361" s="205"/>
      <c r="L361" s="201"/>
      <c r="M361" s="206"/>
      <c r="N361" s="207"/>
      <c r="O361" s="207"/>
      <c r="P361" s="207"/>
      <c r="Q361" s="207"/>
      <c r="R361" s="207"/>
      <c r="S361" s="207"/>
      <c r="T361" s="208"/>
      <c r="AT361" s="202" t="s">
        <v>198</v>
      </c>
      <c r="AU361" s="202" t="s">
        <v>84</v>
      </c>
      <c r="AV361" s="13" t="s">
        <v>196</v>
      </c>
      <c r="AW361" s="13" t="s">
        <v>38</v>
      </c>
      <c r="AX361" s="13" t="s">
        <v>82</v>
      </c>
      <c r="AY361" s="202" t="s">
        <v>189</v>
      </c>
    </row>
    <row r="362" spans="2:65" s="1" customFormat="1" ht="25.5" customHeight="1">
      <c r="B362" s="179"/>
      <c r="C362" s="180" t="s">
        <v>818</v>
      </c>
      <c r="D362" s="180" t="s">
        <v>191</v>
      </c>
      <c r="E362" s="181" t="s">
        <v>1850</v>
      </c>
      <c r="F362" s="182" t="s">
        <v>1851</v>
      </c>
      <c r="G362" s="183" t="s">
        <v>194</v>
      </c>
      <c r="H362" s="184">
        <v>1427.85</v>
      </c>
      <c r="I362" s="185"/>
      <c r="J362" s="186">
        <f>ROUND(I362*H362,2)</f>
        <v>0</v>
      </c>
      <c r="K362" s="182" t="s">
        <v>202</v>
      </c>
      <c r="L362" s="40"/>
      <c r="M362" s="187" t="s">
        <v>5</v>
      </c>
      <c r="N362" s="188" t="s">
        <v>46</v>
      </c>
      <c r="O362" s="41"/>
      <c r="P362" s="189">
        <f>O362*H362</f>
        <v>0</v>
      </c>
      <c r="Q362" s="189">
        <v>0.0001</v>
      </c>
      <c r="R362" s="189">
        <f>Q362*H362</f>
        <v>0.142785</v>
      </c>
      <c r="S362" s="189">
        <v>0</v>
      </c>
      <c r="T362" s="190">
        <f>S362*H362</f>
        <v>0</v>
      </c>
      <c r="AR362" s="23" t="s">
        <v>272</v>
      </c>
      <c r="AT362" s="23" t="s">
        <v>191</v>
      </c>
      <c r="AU362" s="23" t="s">
        <v>84</v>
      </c>
      <c r="AY362" s="23" t="s">
        <v>189</v>
      </c>
      <c r="BE362" s="191">
        <f>IF(N362="základní",J362,0)</f>
        <v>0</v>
      </c>
      <c r="BF362" s="191">
        <f>IF(N362="snížená",J362,0)</f>
        <v>0</v>
      </c>
      <c r="BG362" s="191">
        <f>IF(N362="zákl. přenesená",J362,0)</f>
        <v>0</v>
      </c>
      <c r="BH362" s="191">
        <f>IF(N362="sníž. přenesená",J362,0)</f>
        <v>0</v>
      </c>
      <c r="BI362" s="191">
        <f>IF(N362="nulová",J362,0)</f>
        <v>0</v>
      </c>
      <c r="BJ362" s="23" t="s">
        <v>82</v>
      </c>
      <c r="BK362" s="191">
        <f>ROUND(I362*H362,2)</f>
        <v>0</v>
      </c>
      <c r="BL362" s="23" t="s">
        <v>272</v>
      </c>
      <c r="BM362" s="23" t="s">
        <v>2371</v>
      </c>
    </row>
    <row r="363" spans="2:51" s="12" customFormat="1" ht="13.5">
      <c r="B363" s="192"/>
      <c r="D363" s="193" t="s">
        <v>198</v>
      </c>
      <c r="E363" s="194" t="s">
        <v>5</v>
      </c>
      <c r="F363" s="195" t="s">
        <v>2372</v>
      </c>
      <c r="H363" s="196">
        <v>1427.85</v>
      </c>
      <c r="I363" s="197"/>
      <c r="L363" s="192"/>
      <c r="M363" s="198"/>
      <c r="N363" s="199"/>
      <c r="O363" s="199"/>
      <c r="P363" s="199"/>
      <c r="Q363" s="199"/>
      <c r="R363" s="199"/>
      <c r="S363" s="199"/>
      <c r="T363" s="200"/>
      <c r="AT363" s="194" t="s">
        <v>198</v>
      </c>
      <c r="AU363" s="194" t="s">
        <v>84</v>
      </c>
      <c r="AV363" s="12" t="s">
        <v>84</v>
      </c>
      <c r="AW363" s="12" t="s">
        <v>38</v>
      </c>
      <c r="AX363" s="12" t="s">
        <v>82</v>
      </c>
      <c r="AY363" s="194" t="s">
        <v>189</v>
      </c>
    </row>
    <row r="364" spans="2:65" s="1" customFormat="1" ht="25.5" customHeight="1">
      <c r="B364" s="179"/>
      <c r="C364" s="180" t="s">
        <v>825</v>
      </c>
      <c r="D364" s="180" t="s">
        <v>191</v>
      </c>
      <c r="E364" s="181" t="s">
        <v>1861</v>
      </c>
      <c r="F364" s="182" t="s">
        <v>1862</v>
      </c>
      <c r="G364" s="183" t="s">
        <v>621</v>
      </c>
      <c r="H364" s="219"/>
      <c r="I364" s="185"/>
      <c r="J364" s="186">
        <f>ROUND(I364*H364,2)</f>
        <v>0</v>
      </c>
      <c r="K364" s="182" t="s">
        <v>202</v>
      </c>
      <c r="L364" s="40"/>
      <c r="M364" s="187" t="s">
        <v>5</v>
      </c>
      <c r="N364" s="188" t="s">
        <v>46</v>
      </c>
      <c r="O364" s="41"/>
      <c r="P364" s="189">
        <f>O364*H364</f>
        <v>0</v>
      </c>
      <c r="Q364" s="189">
        <v>0</v>
      </c>
      <c r="R364" s="189">
        <f>Q364*H364</f>
        <v>0</v>
      </c>
      <c r="S364" s="189">
        <v>0</v>
      </c>
      <c r="T364" s="190">
        <f>S364*H364</f>
        <v>0</v>
      </c>
      <c r="AR364" s="23" t="s">
        <v>272</v>
      </c>
      <c r="AT364" s="23" t="s">
        <v>191</v>
      </c>
      <c r="AU364" s="23" t="s">
        <v>84</v>
      </c>
      <c r="AY364" s="23" t="s">
        <v>189</v>
      </c>
      <c r="BE364" s="191">
        <f>IF(N364="základní",J364,0)</f>
        <v>0</v>
      </c>
      <c r="BF364" s="191">
        <f>IF(N364="snížená",J364,0)</f>
        <v>0</v>
      </c>
      <c r="BG364" s="191">
        <f>IF(N364="zákl. přenesená",J364,0)</f>
        <v>0</v>
      </c>
      <c r="BH364" s="191">
        <f>IF(N364="sníž. přenesená",J364,0)</f>
        <v>0</v>
      </c>
      <c r="BI364" s="191">
        <f>IF(N364="nulová",J364,0)</f>
        <v>0</v>
      </c>
      <c r="BJ364" s="23" t="s">
        <v>82</v>
      </c>
      <c r="BK364" s="191">
        <f>ROUND(I364*H364,2)</f>
        <v>0</v>
      </c>
      <c r="BL364" s="23" t="s">
        <v>272</v>
      </c>
      <c r="BM364" s="23" t="s">
        <v>2373</v>
      </c>
    </row>
    <row r="365" spans="2:63" s="11" customFormat="1" ht="29.85" customHeight="1">
      <c r="B365" s="166"/>
      <c r="D365" s="167" t="s">
        <v>74</v>
      </c>
      <c r="E365" s="177" t="s">
        <v>684</v>
      </c>
      <c r="F365" s="177" t="s">
        <v>685</v>
      </c>
      <c r="I365" s="169"/>
      <c r="J365" s="178">
        <f>BK365</f>
        <v>0</v>
      </c>
      <c r="L365" s="166"/>
      <c r="M365" s="171"/>
      <c r="N365" s="172"/>
      <c r="O365" s="172"/>
      <c r="P365" s="173">
        <f>SUM(P366:P379)</f>
        <v>0</v>
      </c>
      <c r="Q365" s="172"/>
      <c r="R365" s="173">
        <f>SUM(R366:R379)</f>
        <v>1.7789706</v>
      </c>
      <c r="S365" s="172"/>
      <c r="T365" s="174">
        <f>SUM(T366:T379)</f>
        <v>0.4071573</v>
      </c>
      <c r="AR365" s="167" t="s">
        <v>84</v>
      </c>
      <c r="AT365" s="175" t="s">
        <v>74</v>
      </c>
      <c r="AU365" s="175" t="s">
        <v>82</v>
      </c>
      <c r="AY365" s="167" t="s">
        <v>189</v>
      </c>
      <c r="BK365" s="176">
        <f>SUM(BK366:BK379)</f>
        <v>0</v>
      </c>
    </row>
    <row r="366" spans="2:65" s="1" customFormat="1" ht="25.5" customHeight="1">
      <c r="B366" s="179"/>
      <c r="C366" s="180" t="s">
        <v>829</v>
      </c>
      <c r="D366" s="180" t="s">
        <v>191</v>
      </c>
      <c r="E366" s="181" t="s">
        <v>2374</v>
      </c>
      <c r="F366" s="182" t="s">
        <v>2375</v>
      </c>
      <c r="G366" s="183" t="s">
        <v>312</v>
      </c>
      <c r="H366" s="184">
        <v>125.28</v>
      </c>
      <c r="I366" s="185"/>
      <c r="J366" s="186">
        <f>ROUND(I366*H366,2)</f>
        <v>0</v>
      </c>
      <c r="K366" s="182" t="s">
        <v>202</v>
      </c>
      <c r="L366" s="40"/>
      <c r="M366" s="187" t="s">
        <v>5</v>
      </c>
      <c r="N366" s="188" t="s">
        <v>46</v>
      </c>
      <c r="O366" s="41"/>
      <c r="P366" s="189">
        <f>O366*H366</f>
        <v>0</v>
      </c>
      <c r="Q366" s="189">
        <v>0</v>
      </c>
      <c r="R366" s="189">
        <f>Q366*H366</f>
        <v>0</v>
      </c>
      <c r="S366" s="189">
        <v>0.00191</v>
      </c>
      <c r="T366" s="190">
        <f>S366*H366</f>
        <v>0.2392848</v>
      </c>
      <c r="AR366" s="23" t="s">
        <v>272</v>
      </c>
      <c r="AT366" s="23" t="s">
        <v>191</v>
      </c>
      <c r="AU366" s="23" t="s">
        <v>84</v>
      </c>
      <c r="AY366" s="23" t="s">
        <v>189</v>
      </c>
      <c r="BE366" s="191">
        <f>IF(N366="základní",J366,0)</f>
        <v>0</v>
      </c>
      <c r="BF366" s="191">
        <f>IF(N366="snížená",J366,0)</f>
        <v>0</v>
      </c>
      <c r="BG366" s="191">
        <f>IF(N366="zákl. přenesená",J366,0)</f>
        <v>0</v>
      </c>
      <c r="BH366" s="191">
        <f>IF(N366="sníž. přenesená",J366,0)</f>
        <v>0</v>
      </c>
      <c r="BI366" s="191">
        <f>IF(N366="nulová",J366,0)</f>
        <v>0</v>
      </c>
      <c r="BJ366" s="23" t="s">
        <v>82</v>
      </c>
      <c r="BK366" s="191">
        <f>ROUND(I366*H366,2)</f>
        <v>0</v>
      </c>
      <c r="BL366" s="23" t="s">
        <v>272</v>
      </c>
      <c r="BM366" s="23" t="s">
        <v>2376</v>
      </c>
    </row>
    <row r="367" spans="2:51" s="12" customFormat="1" ht="13.5">
      <c r="B367" s="192"/>
      <c r="D367" s="193" t="s">
        <v>198</v>
      </c>
      <c r="E367" s="194" t="s">
        <v>5</v>
      </c>
      <c r="F367" s="195" t="s">
        <v>2377</v>
      </c>
      <c r="H367" s="196">
        <v>125.28</v>
      </c>
      <c r="I367" s="197"/>
      <c r="L367" s="192"/>
      <c r="M367" s="198"/>
      <c r="N367" s="199"/>
      <c r="O367" s="199"/>
      <c r="P367" s="199"/>
      <c r="Q367" s="199"/>
      <c r="R367" s="199"/>
      <c r="S367" s="199"/>
      <c r="T367" s="200"/>
      <c r="AT367" s="194" t="s">
        <v>198</v>
      </c>
      <c r="AU367" s="194" t="s">
        <v>84</v>
      </c>
      <c r="AV367" s="12" t="s">
        <v>84</v>
      </c>
      <c r="AW367" s="12" t="s">
        <v>38</v>
      </c>
      <c r="AX367" s="12" t="s">
        <v>82</v>
      </c>
      <c r="AY367" s="194" t="s">
        <v>189</v>
      </c>
    </row>
    <row r="368" spans="2:65" s="1" customFormat="1" ht="25.5" customHeight="1">
      <c r="B368" s="179"/>
      <c r="C368" s="180" t="s">
        <v>834</v>
      </c>
      <c r="D368" s="180" t="s">
        <v>191</v>
      </c>
      <c r="E368" s="181" t="s">
        <v>2378</v>
      </c>
      <c r="F368" s="182" t="s">
        <v>2379</v>
      </c>
      <c r="G368" s="183" t="s">
        <v>322</v>
      </c>
      <c r="H368" s="184">
        <v>1</v>
      </c>
      <c r="I368" s="185"/>
      <c r="J368" s="186">
        <f>ROUND(I368*H368,2)</f>
        <v>0</v>
      </c>
      <c r="K368" s="182" t="s">
        <v>5</v>
      </c>
      <c r="L368" s="40"/>
      <c r="M368" s="187" t="s">
        <v>5</v>
      </c>
      <c r="N368" s="188" t="s">
        <v>46</v>
      </c>
      <c r="O368" s="41"/>
      <c r="P368" s="189">
        <f>O368*H368</f>
        <v>0</v>
      </c>
      <c r="Q368" s="189">
        <v>0.00906</v>
      </c>
      <c r="R368" s="189">
        <f>Q368*H368</f>
        <v>0.00906</v>
      </c>
      <c r="S368" s="189">
        <v>0</v>
      </c>
      <c r="T368" s="190">
        <f>S368*H368</f>
        <v>0</v>
      </c>
      <c r="AR368" s="23" t="s">
        <v>272</v>
      </c>
      <c r="AT368" s="23" t="s">
        <v>191</v>
      </c>
      <c r="AU368" s="23" t="s">
        <v>84</v>
      </c>
      <c r="AY368" s="23" t="s">
        <v>189</v>
      </c>
      <c r="BE368" s="191">
        <f>IF(N368="základní",J368,0)</f>
        <v>0</v>
      </c>
      <c r="BF368" s="191">
        <f>IF(N368="snížená",J368,0)</f>
        <v>0</v>
      </c>
      <c r="BG368" s="191">
        <f>IF(N368="zákl. přenesená",J368,0)</f>
        <v>0</v>
      </c>
      <c r="BH368" s="191">
        <f>IF(N368="sníž. přenesená",J368,0)</f>
        <v>0</v>
      </c>
      <c r="BI368" s="191">
        <f>IF(N368="nulová",J368,0)</f>
        <v>0</v>
      </c>
      <c r="BJ368" s="23" t="s">
        <v>82</v>
      </c>
      <c r="BK368" s="191">
        <f>ROUND(I368*H368,2)</f>
        <v>0</v>
      </c>
      <c r="BL368" s="23" t="s">
        <v>272</v>
      </c>
      <c r="BM368" s="23" t="s">
        <v>2380</v>
      </c>
    </row>
    <row r="369" spans="2:65" s="1" customFormat="1" ht="25.5" customHeight="1">
      <c r="B369" s="179"/>
      <c r="C369" s="180" t="s">
        <v>1853</v>
      </c>
      <c r="D369" s="180" t="s">
        <v>191</v>
      </c>
      <c r="E369" s="181" t="s">
        <v>2381</v>
      </c>
      <c r="F369" s="182" t="s">
        <v>2382</v>
      </c>
      <c r="G369" s="183" t="s">
        <v>312</v>
      </c>
      <c r="H369" s="184">
        <v>120.28</v>
      </c>
      <c r="I369" s="185"/>
      <c r="J369" s="186">
        <f>ROUND(I369*H369,2)</f>
        <v>0</v>
      </c>
      <c r="K369" s="182" t="s">
        <v>202</v>
      </c>
      <c r="L369" s="40"/>
      <c r="M369" s="187" t="s">
        <v>5</v>
      </c>
      <c r="N369" s="188" t="s">
        <v>46</v>
      </c>
      <c r="O369" s="41"/>
      <c r="P369" s="189">
        <f>O369*H369</f>
        <v>0</v>
      </c>
      <c r="Q369" s="189">
        <v>0.00797</v>
      </c>
      <c r="R369" s="189">
        <f>Q369*H369</f>
        <v>0.9586315999999999</v>
      </c>
      <c r="S369" s="189">
        <v>0</v>
      </c>
      <c r="T369" s="190">
        <f>S369*H369</f>
        <v>0</v>
      </c>
      <c r="AR369" s="23" t="s">
        <v>272</v>
      </c>
      <c r="AT369" s="23" t="s">
        <v>191</v>
      </c>
      <c r="AU369" s="23" t="s">
        <v>84</v>
      </c>
      <c r="AY369" s="23" t="s">
        <v>189</v>
      </c>
      <c r="BE369" s="191">
        <f>IF(N369="základní",J369,0)</f>
        <v>0</v>
      </c>
      <c r="BF369" s="191">
        <f>IF(N369="snížená",J369,0)</f>
        <v>0</v>
      </c>
      <c r="BG369" s="191">
        <f>IF(N369="zákl. přenesená",J369,0)</f>
        <v>0</v>
      </c>
      <c r="BH369" s="191">
        <f>IF(N369="sníž. přenesená",J369,0)</f>
        <v>0</v>
      </c>
      <c r="BI369" s="191">
        <f>IF(N369="nulová",J369,0)</f>
        <v>0</v>
      </c>
      <c r="BJ369" s="23" t="s">
        <v>82</v>
      </c>
      <c r="BK369" s="191">
        <f>ROUND(I369*H369,2)</f>
        <v>0</v>
      </c>
      <c r="BL369" s="23" t="s">
        <v>272</v>
      </c>
      <c r="BM369" s="23" t="s">
        <v>2383</v>
      </c>
    </row>
    <row r="370" spans="2:51" s="12" customFormat="1" ht="13.5">
      <c r="B370" s="192"/>
      <c r="D370" s="193" t="s">
        <v>198</v>
      </c>
      <c r="E370" s="194" t="s">
        <v>5</v>
      </c>
      <c r="F370" s="195" t="s">
        <v>2384</v>
      </c>
      <c r="H370" s="196">
        <v>120.28</v>
      </c>
      <c r="I370" s="197"/>
      <c r="L370" s="192"/>
      <c r="M370" s="198"/>
      <c r="N370" s="199"/>
      <c r="O370" s="199"/>
      <c r="P370" s="199"/>
      <c r="Q370" s="199"/>
      <c r="R370" s="199"/>
      <c r="S370" s="199"/>
      <c r="T370" s="200"/>
      <c r="AT370" s="194" t="s">
        <v>198</v>
      </c>
      <c r="AU370" s="194" t="s">
        <v>84</v>
      </c>
      <c r="AV370" s="12" t="s">
        <v>84</v>
      </c>
      <c r="AW370" s="12" t="s">
        <v>38</v>
      </c>
      <c r="AX370" s="12" t="s">
        <v>82</v>
      </c>
      <c r="AY370" s="194" t="s">
        <v>189</v>
      </c>
    </row>
    <row r="371" spans="2:65" s="1" customFormat="1" ht="25.5" customHeight="1">
      <c r="B371" s="179"/>
      <c r="C371" s="180" t="s">
        <v>1857</v>
      </c>
      <c r="D371" s="180" t="s">
        <v>191</v>
      </c>
      <c r="E371" s="181" t="s">
        <v>2385</v>
      </c>
      <c r="F371" s="182" t="s">
        <v>2386</v>
      </c>
      <c r="G371" s="183" t="s">
        <v>194</v>
      </c>
      <c r="H371" s="184">
        <v>3.5</v>
      </c>
      <c r="I371" s="185"/>
      <c r="J371" s="186">
        <f>ROUND(I371*H371,2)</f>
        <v>0</v>
      </c>
      <c r="K371" s="182" t="s">
        <v>202</v>
      </c>
      <c r="L371" s="40"/>
      <c r="M371" s="187" t="s">
        <v>5</v>
      </c>
      <c r="N371" s="188" t="s">
        <v>46</v>
      </c>
      <c r="O371" s="41"/>
      <c r="P371" s="189">
        <f>O371*H371</f>
        <v>0</v>
      </c>
      <c r="Q371" s="189">
        <v>0.00976</v>
      </c>
      <c r="R371" s="189">
        <f>Q371*H371</f>
        <v>0.034159999999999996</v>
      </c>
      <c r="S371" s="189">
        <v>0</v>
      </c>
      <c r="T371" s="190">
        <f>S371*H371</f>
        <v>0</v>
      </c>
      <c r="AR371" s="23" t="s">
        <v>272</v>
      </c>
      <c r="AT371" s="23" t="s">
        <v>191</v>
      </c>
      <c r="AU371" s="23" t="s">
        <v>84</v>
      </c>
      <c r="AY371" s="23" t="s">
        <v>189</v>
      </c>
      <c r="BE371" s="191">
        <f>IF(N371="základní",J371,0)</f>
        <v>0</v>
      </c>
      <c r="BF371" s="191">
        <f>IF(N371="snížená",J371,0)</f>
        <v>0</v>
      </c>
      <c r="BG371" s="191">
        <f>IF(N371="zákl. přenesená",J371,0)</f>
        <v>0</v>
      </c>
      <c r="BH371" s="191">
        <f>IF(N371="sníž. přenesená",J371,0)</f>
        <v>0</v>
      </c>
      <c r="BI371" s="191">
        <f>IF(N371="nulová",J371,0)</f>
        <v>0</v>
      </c>
      <c r="BJ371" s="23" t="s">
        <v>82</v>
      </c>
      <c r="BK371" s="191">
        <f>ROUND(I371*H371,2)</f>
        <v>0</v>
      </c>
      <c r="BL371" s="23" t="s">
        <v>272</v>
      </c>
      <c r="BM371" s="23" t="s">
        <v>2387</v>
      </c>
    </row>
    <row r="372" spans="2:51" s="12" customFormat="1" ht="13.5">
      <c r="B372" s="192"/>
      <c r="D372" s="193" t="s">
        <v>198</v>
      </c>
      <c r="E372" s="194" t="s">
        <v>5</v>
      </c>
      <c r="F372" s="195" t="s">
        <v>2388</v>
      </c>
      <c r="H372" s="196">
        <v>3.5</v>
      </c>
      <c r="I372" s="197"/>
      <c r="L372" s="192"/>
      <c r="M372" s="198"/>
      <c r="N372" s="199"/>
      <c r="O372" s="199"/>
      <c r="P372" s="199"/>
      <c r="Q372" s="199"/>
      <c r="R372" s="199"/>
      <c r="S372" s="199"/>
      <c r="T372" s="200"/>
      <c r="AT372" s="194" t="s">
        <v>198</v>
      </c>
      <c r="AU372" s="194" t="s">
        <v>84</v>
      </c>
      <c r="AV372" s="12" t="s">
        <v>84</v>
      </c>
      <c r="AW372" s="12" t="s">
        <v>38</v>
      </c>
      <c r="AX372" s="12" t="s">
        <v>82</v>
      </c>
      <c r="AY372" s="194" t="s">
        <v>189</v>
      </c>
    </row>
    <row r="373" spans="2:65" s="1" customFormat="1" ht="25.5" customHeight="1">
      <c r="B373" s="179"/>
      <c r="C373" s="180" t="s">
        <v>1860</v>
      </c>
      <c r="D373" s="180" t="s">
        <v>191</v>
      </c>
      <c r="E373" s="181" t="s">
        <v>2389</v>
      </c>
      <c r="F373" s="182" t="s">
        <v>2390</v>
      </c>
      <c r="G373" s="183" t="s">
        <v>312</v>
      </c>
      <c r="H373" s="184">
        <v>123.4</v>
      </c>
      <c r="I373" s="185"/>
      <c r="J373" s="186">
        <f>ROUND(I373*H373,2)</f>
        <v>0</v>
      </c>
      <c r="K373" s="182" t="s">
        <v>202</v>
      </c>
      <c r="L373" s="40"/>
      <c r="M373" s="187" t="s">
        <v>5</v>
      </c>
      <c r="N373" s="188" t="s">
        <v>46</v>
      </c>
      <c r="O373" s="41"/>
      <c r="P373" s="189">
        <f>O373*H373</f>
        <v>0</v>
      </c>
      <c r="Q373" s="189">
        <v>0.00269</v>
      </c>
      <c r="R373" s="189">
        <f>Q373*H373</f>
        <v>0.331946</v>
      </c>
      <c r="S373" s="189">
        <v>0</v>
      </c>
      <c r="T373" s="190">
        <f>S373*H373</f>
        <v>0</v>
      </c>
      <c r="AR373" s="23" t="s">
        <v>272</v>
      </c>
      <c r="AT373" s="23" t="s">
        <v>191</v>
      </c>
      <c r="AU373" s="23" t="s">
        <v>84</v>
      </c>
      <c r="AY373" s="23" t="s">
        <v>189</v>
      </c>
      <c r="BE373" s="191">
        <f>IF(N373="základní",J373,0)</f>
        <v>0</v>
      </c>
      <c r="BF373" s="191">
        <f>IF(N373="snížená",J373,0)</f>
        <v>0</v>
      </c>
      <c r="BG373" s="191">
        <f>IF(N373="zákl. přenesená",J373,0)</f>
        <v>0</v>
      </c>
      <c r="BH373" s="191">
        <f>IF(N373="sníž. přenesená",J373,0)</f>
        <v>0</v>
      </c>
      <c r="BI373" s="191">
        <f>IF(N373="nulová",J373,0)</f>
        <v>0</v>
      </c>
      <c r="BJ373" s="23" t="s">
        <v>82</v>
      </c>
      <c r="BK373" s="191">
        <f>ROUND(I373*H373,2)</f>
        <v>0</v>
      </c>
      <c r="BL373" s="23" t="s">
        <v>272</v>
      </c>
      <c r="BM373" s="23" t="s">
        <v>2391</v>
      </c>
    </row>
    <row r="374" spans="2:51" s="12" customFormat="1" ht="13.5">
      <c r="B374" s="192"/>
      <c r="D374" s="193" t="s">
        <v>198</v>
      </c>
      <c r="E374" s="194" t="s">
        <v>5</v>
      </c>
      <c r="F374" s="195" t="s">
        <v>2392</v>
      </c>
      <c r="H374" s="196">
        <v>123.4</v>
      </c>
      <c r="I374" s="197"/>
      <c r="L374" s="192"/>
      <c r="M374" s="198"/>
      <c r="N374" s="199"/>
      <c r="O374" s="199"/>
      <c r="P374" s="199"/>
      <c r="Q374" s="199"/>
      <c r="R374" s="199"/>
      <c r="S374" s="199"/>
      <c r="T374" s="200"/>
      <c r="AT374" s="194" t="s">
        <v>198</v>
      </c>
      <c r="AU374" s="194" t="s">
        <v>84</v>
      </c>
      <c r="AV374" s="12" t="s">
        <v>84</v>
      </c>
      <c r="AW374" s="12" t="s">
        <v>38</v>
      </c>
      <c r="AX374" s="12" t="s">
        <v>82</v>
      </c>
      <c r="AY374" s="194" t="s">
        <v>189</v>
      </c>
    </row>
    <row r="375" spans="2:65" s="1" customFormat="1" ht="25.5" customHeight="1">
      <c r="B375" s="179"/>
      <c r="C375" s="180" t="s">
        <v>1864</v>
      </c>
      <c r="D375" s="180" t="s">
        <v>191</v>
      </c>
      <c r="E375" s="181" t="s">
        <v>723</v>
      </c>
      <c r="F375" s="182" t="s">
        <v>2393</v>
      </c>
      <c r="G375" s="183" t="s">
        <v>312</v>
      </c>
      <c r="H375" s="184">
        <v>124.35</v>
      </c>
      <c r="I375" s="185"/>
      <c r="J375" s="186">
        <f>ROUND(I375*H375,2)</f>
        <v>0</v>
      </c>
      <c r="K375" s="182" t="s">
        <v>5</v>
      </c>
      <c r="L375" s="40"/>
      <c r="M375" s="187" t="s">
        <v>5</v>
      </c>
      <c r="N375" s="188" t="s">
        <v>46</v>
      </c>
      <c r="O375" s="41"/>
      <c r="P375" s="189">
        <f>O375*H375</f>
        <v>0</v>
      </c>
      <c r="Q375" s="189">
        <v>0.00358</v>
      </c>
      <c r="R375" s="189">
        <f>Q375*H375</f>
        <v>0.445173</v>
      </c>
      <c r="S375" s="189">
        <v>0</v>
      </c>
      <c r="T375" s="190">
        <f>S375*H375</f>
        <v>0</v>
      </c>
      <c r="AR375" s="23" t="s">
        <v>272</v>
      </c>
      <c r="AT375" s="23" t="s">
        <v>191</v>
      </c>
      <c r="AU375" s="23" t="s">
        <v>84</v>
      </c>
      <c r="AY375" s="23" t="s">
        <v>189</v>
      </c>
      <c r="BE375" s="191">
        <f>IF(N375="základní",J375,0)</f>
        <v>0</v>
      </c>
      <c r="BF375" s="191">
        <f>IF(N375="snížená",J375,0)</f>
        <v>0</v>
      </c>
      <c r="BG375" s="191">
        <f>IF(N375="zákl. přenesená",J375,0)</f>
        <v>0</v>
      </c>
      <c r="BH375" s="191">
        <f>IF(N375="sníž. přenesená",J375,0)</f>
        <v>0</v>
      </c>
      <c r="BI375" s="191">
        <f>IF(N375="nulová",J375,0)</f>
        <v>0</v>
      </c>
      <c r="BJ375" s="23" t="s">
        <v>82</v>
      </c>
      <c r="BK375" s="191">
        <f>ROUND(I375*H375,2)</f>
        <v>0</v>
      </c>
      <c r="BL375" s="23" t="s">
        <v>272</v>
      </c>
      <c r="BM375" s="23" t="s">
        <v>2394</v>
      </c>
    </row>
    <row r="376" spans="2:51" s="12" customFormat="1" ht="13.5">
      <c r="B376" s="192"/>
      <c r="D376" s="193" t="s">
        <v>198</v>
      </c>
      <c r="E376" s="194" t="s">
        <v>5</v>
      </c>
      <c r="F376" s="195" t="s">
        <v>2395</v>
      </c>
      <c r="H376" s="196">
        <v>124.35</v>
      </c>
      <c r="I376" s="197"/>
      <c r="L376" s="192"/>
      <c r="M376" s="198"/>
      <c r="N376" s="199"/>
      <c r="O376" s="199"/>
      <c r="P376" s="199"/>
      <c r="Q376" s="199"/>
      <c r="R376" s="199"/>
      <c r="S376" s="199"/>
      <c r="T376" s="200"/>
      <c r="AT376" s="194" t="s">
        <v>198</v>
      </c>
      <c r="AU376" s="194" t="s">
        <v>84</v>
      </c>
      <c r="AV376" s="12" t="s">
        <v>84</v>
      </c>
      <c r="AW376" s="12" t="s">
        <v>38</v>
      </c>
      <c r="AX376" s="12" t="s">
        <v>82</v>
      </c>
      <c r="AY376" s="194" t="s">
        <v>189</v>
      </c>
    </row>
    <row r="377" spans="2:65" s="1" customFormat="1" ht="16.5" customHeight="1">
      <c r="B377" s="179"/>
      <c r="C377" s="180" t="s">
        <v>1867</v>
      </c>
      <c r="D377" s="180" t="s">
        <v>191</v>
      </c>
      <c r="E377" s="181" t="s">
        <v>728</v>
      </c>
      <c r="F377" s="182" t="s">
        <v>729</v>
      </c>
      <c r="G377" s="183" t="s">
        <v>312</v>
      </c>
      <c r="H377" s="184">
        <v>124.35</v>
      </c>
      <c r="I377" s="185"/>
      <c r="J377" s="186">
        <f>ROUND(I377*H377,2)</f>
        <v>0</v>
      </c>
      <c r="K377" s="182" t="s">
        <v>209</v>
      </c>
      <c r="L377" s="40"/>
      <c r="M377" s="187" t="s">
        <v>5</v>
      </c>
      <c r="N377" s="188" t="s">
        <v>46</v>
      </c>
      <c r="O377" s="41"/>
      <c r="P377" s="189">
        <f>O377*H377</f>
        <v>0</v>
      </c>
      <c r="Q377" s="189">
        <v>0</v>
      </c>
      <c r="R377" s="189">
        <f>Q377*H377</f>
        <v>0</v>
      </c>
      <c r="S377" s="189">
        <v>0.00135</v>
      </c>
      <c r="T377" s="190">
        <f>S377*H377</f>
        <v>0.1678725</v>
      </c>
      <c r="AR377" s="23" t="s">
        <v>272</v>
      </c>
      <c r="AT377" s="23" t="s">
        <v>191</v>
      </c>
      <c r="AU377" s="23" t="s">
        <v>84</v>
      </c>
      <c r="AY377" s="23" t="s">
        <v>189</v>
      </c>
      <c r="BE377" s="191">
        <f>IF(N377="základní",J377,0)</f>
        <v>0</v>
      </c>
      <c r="BF377" s="191">
        <f>IF(N377="snížená",J377,0)</f>
        <v>0</v>
      </c>
      <c r="BG377" s="191">
        <f>IF(N377="zákl. přenesená",J377,0)</f>
        <v>0</v>
      </c>
      <c r="BH377" s="191">
        <f>IF(N377="sníž. přenesená",J377,0)</f>
        <v>0</v>
      </c>
      <c r="BI377" s="191">
        <f>IF(N377="nulová",J377,0)</f>
        <v>0</v>
      </c>
      <c r="BJ377" s="23" t="s">
        <v>82</v>
      </c>
      <c r="BK377" s="191">
        <f>ROUND(I377*H377,2)</f>
        <v>0</v>
      </c>
      <c r="BL377" s="23" t="s">
        <v>272</v>
      </c>
      <c r="BM377" s="23" t="s">
        <v>2396</v>
      </c>
    </row>
    <row r="378" spans="2:51" s="12" customFormat="1" ht="13.5">
      <c r="B378" s="192"/>
      <c r="D378" s="193" t="s">
        <v>198</v>
      </c>
      <c r="E378" s="194" t="s">
        <v>5</v>
      </c>
      <c r="F378" s="195" t="s">
        <v>2397</v>
      </c>
      <c r="H378" s="196">
        <v>124.35</v>
      </c>
      <c r="I378" s="197"/>
      <c r="L378" s="192"/>
      <c r="M378" s="198"/>
      <c r="N378" s="199"/>
      <c r="O378" s="199"/>
      <c r="P378" s="199"/>
      <c r="Q378" s="199"/>
      <c r="R378" s="199"/>
      <c r="S378" s="199"/>
      <c r="T378" s="200"/>
      <c r="AT378" s="194" t="s">
        <v>198</v>
      </c>
      <c r="AU378" s="194" t="s">
        <v>84</v>
      </c>
      <c r="AV378" s="12" t="s">
        <v>84</v>
      </c>
      <c r="AW378" s="12" t="s">
        <v>38</v>
      </c>
      <c r="AX378" s="12" t="s">
        <v>82</v>
      </c>
      <c r="AY378" s="194" t="s">
        <v>189</v>
      </c>
    </row>
    <row r="379" spans="2:65" s="1" customFormat="1" ht="38.25" customHeight="1">
      <c r="B379" s="179"/>
      <c r="C379" s="180" t="s">
        <v>1870</v>
      </c>
      <c r="D379" s="180" t="s">
        <v>191</v>
      </c>
      <c r="E379" s="181" t="s">
        <v>740</v>
      </c>
      <c r="F379" s="182" t="s">
        <v>741</v>
      </c>
      <c r="G379" s="183" t="s">
        <v>621</v>
      </c>
      <c r="H379" s="219"/>
      <c r="I379" s="185"/>
      <c r="J379" s="186">
        <f>ROUND(I379*H379,2)</f>
        <v>0</v>
      </c>
      <c r="K379" s="182" t="s">
        <v>202</v>
      </c>
      <c r="L379" s="40"/>
      <c r="M379" s="187" t="s">
        <v>5</v>
      </c>
      <c r="N379" s="188" t="s">
        <v>46</v>
      </c>
      <c r="O379" s="41"/>
      <c r="P379" s="189">
        <f>O379*H379</f>
        <v>0</v>
      </c>
      <c r="Q379" s="189">
        <v>0</v>
      </c>
      <c r="R379" s="189">
        <f>Q379*H379</f>
        <v>0</v>
      </c>
      <c r="S379" s="189">
        <v>0</v>
      </c>
      <c r="T379" s="190">
        <f>S379*H379</f>
        <v>0</v>
      </c>
      <c r="AR379" s="23" t="s">
        <v>272</v>
      </c>
      <c r="AT379" s="23" t="s">
        <v>191</v>
      </c>
      <c r="AU379" s="23" t="s">
        <v>84</v>
      </c>
      <c r="AY379" s="23" t="s">
        <v>189</v>
      </c>
      <c r="BE379" s="191">
        <f>IF(N379="základní",J379,0)</f>
        <v>0</v>
      </c>
      <c r="BF379" s="191">
        <f>IF(N379="snížená",J379,0)</f>
        <v>0</v>
      </c>
      <c r="BG379" s="191">
        <f>IF(N379="zákl. přenesená",J379,0)</f>
        <v>0</v>
      </c>
      <c r="BH379" s="191">
        <f>IF(N379="sníž. přenesená",J379,0)</f>
        <v>0</v>
      </c>
      <c r="BI379" s="191">
        <f>IF(N379="nulová",J379,0)</f>
        <v>0</v>
      </c>
      <c r="BJ379" s="23" t="s">
        <v>82</v>
      </c>
      <c r="BK379" s="191">
        <f>ROUND(I379*H379,2)</f>
        <v>0</v>
      </c>
      <c r="BL379" s="23" t="s">
        <v>272</v>
      </c>
      <c r="BM379" s="23" t="s">
        <v>2398</v>
      </c>
    </row>
    <row r="380" spans="2:63" s="11" customFormat="1" ht="29.85" customHeight="1">
      <c r="B380" s="166"/>
      <c r="D380" s="167" t="s">
        <v>74</v>
      </c>
      <c r="E380" s="177" t="s">
        <v>2399</v>
      </c>
      <c r="F380" s="177" t="s">
        <v>2400</v>
      </c>
      <c r="I380" s="169"/>
      <c r="J380" s="178">
        <f>BK380</f>
        <v>0</v>
      </c>
      <c r="L380" s="166"/>
      <c r="M380" s="171"/>
      <c r="N380" s="172"/>
      <c r="O380" s="172"/>
      <c r="P380" s="173">
        <f>SUM(P381:P382)</f>
        <v>0</v>
      </c>
      <c r="Q380" s="172"/>
      <c r="R380" s="173">
        <f>SUM(R381:R382)</f>
        <v>0.08724099999999999</v>
      </c>
      <c r="S380" s="172"/>
      <c r="T380" s="174">
        <f>SUM(T381:T382)</f>
        <v>0</v>
      </c>
      <c r="AR380" s="167" t="s">
        <v>84</v>
      </c>
      <c r="AT380" s="175" t="s">
        <v>74</v>
      </c>
      <c r="AU380" s="175" t="s">
        <v>82</v>
      </c>
      <c r="AY380" s="167" t="s">
        <v>189</v>
      </c>
      <c r="BK380" s="176">
        <f>SUM(BK381:BK382)</f>
        <v>0</v>
      </c>
    </row>
    <row r="381" spans="2:65" s="1" customFormat="1" ht="16.5" customHeight="1">
      <c r="B381" s="179"/>
      <c r="C381" s="180" t="s">
        <v>1873</v>
      </c>
      <c r="D381" s="180" t="s">
        <v>191</v>
      </c>
      <c r="E381" s="181" t="s">
        <v>2401</v>
      </c>
      <c r="F381" s="182" t="s">
        <v>2402</v>
      </c>
      <c r="G381" s="183" t="s">
        <v>194</v>
      </c>
      <c r="H381" s="184">
        <v>623.15</v>
      </c>
      <c r="I381" s="185"/>
      <c r="J381" s="186">
        <f>ROUND(I381*H381,2)</f>
        <v>0</v>
      </c>
      <c r="K381" s="182" t="s">
        <v>202</v>
      </c>
      <c r="L381" s="40"/>
      <c r="M381" s="187" t="s">
        <v>5</v>
      </c>
      <c r="N381" s="188" t="s">
        <v>46</v>
      </c>
      <c r="O381" s="41"/>
      <c r="P381" s="189">
        <f>O381*H381</f>
        <v>0</v>
      </c>
      <c r="Q381" s="189">
        <v>0.00014</v>
      </c>
      <c r="R381" s="189">
        <f>Q381*H381</f>
        <v>0.08724099999999999</v>
      </c>
      <c r="S381" s="189">
        <v>0</v>
      </c>
      <c r="T381" s="190">
        <f>S381*H381</f>
        <v>0</v>
      </c>
      <c r="AR381" s="23" t="s">
        <v>272</v>
      </c>
      <c r="AT381" s="23" t="s">
        <v>191</v>
      </c>
      <c r="AU381" s="23" t="s">
        <v>84</v>
      </c>
      <c r="AY381" s="23" t="s">
        <v>189</v>
      </c>
      <c r="BE381" s="191">
        <f>IF(N381="základní",J381,0)</f>
        <v>0</v>
      </c>
      <c r="BF381" s="191">
        <f>IF(N381="snížená",J381,0)</f>
        <v>0</v>
      </c>
      <c r="BG381" s="191">
        <f>IF(N381="zákl. přenesená",J381,0)</f>
        <v>0</v>
      </c>
      <c r="BH381" s="191">
        <f>IF(N381="sníž. přenesená",J381,0)</f>
        <v>0</v>
      </c>
      <c r="BI381" s="191">
        <f>IF(N381="nulová",J381,0)</f>
        <v>0</v>
      </c>
      <c r="BJ381" s="23" t="s">
        <v>82</v>
      </c>
      <c r="BK381" s="191">
        <f>ROUND(I381*H381,2)</f>
        <v>0</v>
      </c>
      <c r="BL381" s="23" t="s">
        <v>272</v>
      </c>
      <c r="BM381" s="23" t="s">
        <v>2403</v>
      </c>
    </row>
    <row r="382" spans="2:51" s="12" customFormat="1" ht="13.5">
      <c r="B382" s="192"/>
      <c r="D382" s="193" t="s">
        <v>198</v>
      </c>
      <c r="E382" s="194" t="s">
        <v>5</v>
      </c>
      <c r="F382" s="195" t="s">
        <v>2173</v>
      </c>
      <c r="H382" s="196">
        <v>623.15</v>
      </c>
      <c r="I382" s="197"/>
      <c r="L382" s="192"/>
      <c r="M382" s="198"/>
      <c r="N382" s="199"/>
      <c r="O382" s="199"/>
      <c r="P382" s="199"/>
      <c r="Q382" s="199"/>
      <c r="R382" s="199"/>
      <c r="S382" s="199"/>
      <c r="T382" s="200"/>
      <c r="AT382" s="194" t="s">
        <v>198</v>
      </c>
      <c r="AU382" s="194" t="s">
        <v>84</v>
      </c>
      <c r="AV382" s="12" t="s">
        <v>84</v>
      </c>
      <c r="AW382" s="12" t="s">
        <v>38</v>
      </c>
      <c r="AX382" s="12" t="s">
        <v>82</v>
      </c>
      <c r="AY382" s="194" t="s">
        <v>189</v>
      </c>
    </row>
    <row r="383" spans="2:63" s="11" customFormat="1" ht="29.85" customHeight="1">
      <c r="B383" s="166"/>
      <c r="D383" s="167" t="s">
        <v>74</v>
      </c>
      <c r="E383" s="177" t="s">
        <v>743</v>
      </c>
      <c r="F383" s="177" t="s">
        <v>744</v>
      </c>
      <c r="I383" s="169"/>
      <c r="J383" s="178">
        <f>BK383</f>
        <v>0</v>
      </c>
      <c r="L383" s="166"/>
      <c r="M383" s="171"/>
      <c r="N383" s="172"/>
      <c r="O383" s="172"/>
      <c r="P383" s="173">
        <f>SUM(P384:P401)</f>
        <v>0</v>
      </c>
      <c r="Q383" s="172"/>
      <c r="R383" s="173">
        <f>SUM(R384:R401)</f>
        <v>0.80268625</v>
      </c>
      <c r="S383" s="172"/>
      <c r="T383" s="174">
        <f>SUM(T384:T401)</f>
        <v>36.8253</v>
      </c>
      <c r="AR383" s="167" t="s">
        <v>84</v>
      </c>
      <c r="AT383" s="175" t="s">
        <v>74</v>
      </c>
      <c r="AU383" s="175" t="s">
        <v>82</v>
      </c>
      <c r="AY383" s="167" t="s">
        <v>189</v>
      </c>
      <c r="BK383" s="176">
        <f>SUM(BK384:BK401)</f>
        <v>0</v>
      </c>
    </row>
    <row r="384" spans="2:65" s="1" customFormat="1" ht="16.5" customHeight="1">
      <c r="B384" s="179"/>
      <c r="C384" s="180" t="s">
        <v>1875</v>
      </c>
      <c r="D384" s="180" t="s">
        <v>191</v>
      </c>
      <c r="E384" s="181" t="s">
        <v>2404</v>
      </c>
      <c r="F384" s="182" t="s">
        <v>2405</v>
      </c>
      <c r="G384" s="183" t="s">
        <v>322</v>
      </c>
      <c r="H384" s="184">
        <v>1</v>
      </c>
      <c r="I384" s="185"/>
      <c r="J384" s="186">
        <f>ROUND(I384*H384,2)</f>
        <v>0</v>
      </c>
      <c r="K384" s="182" t="s">
        <v>5</v>
      </c>
      <c r="L384" s="40"/>
      <c r="M384" s="187" t="s">
        <v>5</v>
      </c>
      <c r="N384" s="188" t="s">
        <v>46</v>
      </c>
      <c r="O384" s="41"/>
      <c r="P384" s="189">
        <f>O384*H384</f>
        <v>0</v>
      </c>
      <c r="Q384" s="189">
        <v>0.00042</v>
      </c>
      <c r="R384" s="189">
        <f>Q384*H384</f>
        <v>0.00042</v>
      </c>
      <c r="S384" s="189">
        <v>0</v>
      </c>
      <c r="T384" s="190">
        <f>S384*H384</f>
        <v>0</v>
      </c>
      <c r="AR384" s="23" t="s">
        <v>272</v>
      </c>
      <c r="AT384" s="23" t="s">
        <v>191</v>
      </c>
      <c r="AU384" s="23" t="s">
        <v>84</v>
      </c>
      <c r="AY384" s="23" t="s">
        <v>189</v>
      </c>
      <c r="BE384" s="191">
        <f>IF(N384="základní",J384,0)</f>
        <v>0</v>
      </c>
      <c r="BF384" s="191">
        <f>IF(N384="snížená",J384,0)</f>
        <v>0</v>
      </c>
      <c r="BG384" s="191">
        <f>IF(N384="zákl. přenesená",J384,0)</f>
        <v>0</v>
      </c>
      <c r="BH384" s="191">
        <f>IF(N384="sníž. přenesená",J384,0)</f>
        <v>0</v>
      </c>
      <c r="BI384" s="191">
        <f>IF(N384="nulová",J384,0)</f>
        <v>0</v>
      </c>
      <c r="BJ384" s="23" t="s">
        <v>82</v>
      </c>
      <c r="BK384" s="191">
        <f>ROUND(I384*H384,2)</f>
        <v>0</v>
      </c>
      <c r="BL384" s="23" t="s">
        <v>272</v>
      </c>
      <c r="BM384" s="23" t="s">
        <v>2406</v>
      </c>
    </row>
    <row r="385" spans="2:65" s="1" customFormat="1" ht="16.5" customHeight="1">
      <c r="B385" s="179"/>
      <c r="C385" s="180" t="s">
        <v>1879</v>
      </c>
      <c r="D385" s="180" t="s">
        <v>191</v>
      </c>
      <c r="E385" s="181" t="s">
        <v>2407</v>
      </c>
      <c r="F385" s="182" t="s">
        <v>2408</v>
      </c>
      <c r="G385" s="183" t="s">
        <v>194</v>
      </c>
      <c r="H385" s="184">
        <v>1122</v>
      </c>
      <c r="I385" s="185"/>
      <c r="J385" s="186">
        <f>ROUND(I385*H385,2)</f>
        <v>0</v>
      </c>
      <c r="K385" s="182" t="s">
        <v>202</v>
      </c>
      <c r="L385" s="40"/>
      <c r="M385" s="187" t="s">
        <v>5</v>
      </c>
      <c r="N385" s="188" t="s">
        <v>46</v>
      </c>
      <c r="O385" s="41"/>
      <c r="P385" s="189">
        <f>O385*H385</f>
        <v>0</v>
      </c>
      <c r="Q385" s="189">
        <v>0</v>
      </c>
      <c r="R385" s="189">
        <f>Q385*H385</f>
        <v>0</v>
      </c>
      <c r="S385" s="189">
        <v>0.02465</v>
      </c>
      <c r="T385" s="190">
        <f>S385*H385</f>
        <v>27.6573</v>
      </c>
      <c r="AR385" s="23" t="s">
        <v>196</v>
      </c>
      <c r="AT385" s="23" t="s">
        <v>191</v>
      </c>
      <c r="AU385" s="23" t="s">
        <v>84</v>
      </c>
      <c r="AY385" s="23" t="s">
        <v>189</v>
      </c>
      <c r="BE385" s="191">
        <f>IF(N385="základní",J385,0)</f>
        <v>0</v>
      </c>
      <c r="BF385" s="191">
        <f>IF(N385="snížená",J385,0)</f>
        <v>0</v>
      </c>
      <c r="BG385" s="191">
        <f>IF(N385="zákl. přenesená",J385,0)</f>
        <v>0</v>
      </c>
      <c r="BH385" s="191">
        <f>IF(N385="sníž. přenesená",J385,0)</f>
        <v>0</v>
      </c>
      <c r="BI385" s="191">
        <f>IF(N385="nulová",J385,0)</f>
        <v>0</v>
      </c>
      <c r="BJ385" s="23" t="s">
        <v>82</v>
      </c>
      <c r="BK385" s="191">
        <f>ROUND(I385*H385,2)</f>
        <v>0</v>
      </c>
      <c r="BL385" s="23" t="s">
        <v>196</v>
      </c>
      <c r="BM385" s="23" t="s">
        <v>2409</v>
      </c>
    </row>
    <row r="386" spans="2:51" s="12" customFormat="1" ht="27">
      <c r="B386" s="192"/>
      <c r="D386" s="193" t="s">
        <v>198</v>
      </c>
      <c r="E386" s="194" t="s">
        <v>5</v>
      </c>
      <c r="F386" s="195" t="s">
        <v>2410</v>
      </c>
      <c r="H386" s="196">
        <v>381.5</v>
      </c>
      <c r="I386" s="197"/>
      <c r="L386" s="192"/>
      <c r="M386" s="198"/>
      <c r="N386" s="199"/>
      <c r="O386" s="199"/>
      <c r="P386" s="199"/>
      <c r="Q386" s="199"/>
      <c r="R386" s="199"/>
      <c r="S386" s="199"/>
      <c r="T386" s="200"/>
      <c r="AT386" s="194" t="s">
        <v>198</v>
      </c>
      <c r="AU386" s="194" t="s">
        <v>84</v>
      </c>
      <c r="AV386" s="12" t="s">
        <v>84</v>
      </c>
      <c r="AW386" s="12" t="s">
        <v>38</v>
      </c>
      <c r="AX386" s="12" t="s">
        <v>75</v>
      </c>
      <c r="AY386" s="194" t="s">
        <v>189</v>
      </c>
    </row>
    <row r="387" spans="2:51" s="12" customFormat="1" ht="13.5">
      <c r="B387" s="192"/>
      <c r="D387" s="193" t="s">
        <v>198</v>
      </c>
      <c r="E387" s="194" t="s">
        <v>5</v>
      </c>
      <c r="F387" s="195" t="s">
        <v>2411</v>
      </c>
      <c r="H387" s="196">
        <v>360.9</v>
      </c>
      <c r="I387" s="197"/>
      <c r="L387" s="192"/>
      <c r="M387" s="198"/>
      <c r="N387" s="199"/>
      <c r="O387" s="199"/>
      <c r="P387" s="199"/>
      <c r="Q387" s="199"/>
      <c r="R387" s="199"/>
      <c r="S387" s="199"/>
      <c r="T387" s="200"/>
      <c r="AT387" s="194" t="s">
        <v>198</v>
      </c>
      <c r="AU387" s="194" t="s">
        <v>84</v>
      </c>
      <c r="AV387" s="12" t="s">
        <v>84</v>
      </c>
      <c r="AW387" s="12" t="s">
        <v>38</v>
      </c>
      <c r="AX387" s="12" t="s">
        <v>75</v>
      </c>
      <c r="AY387" s="194" t="s">
        <v>189</v>
      </c>
    </row>
    <row r="388" spans="2:51" s="12" customFormat="1" ht="13.5">
      <c r="B388" s="192"/>
      <c r="D388" s="193" t="s">
        <v>198</v>
      </c>
      <c r="E388" s="194" t="s">
        <v>5</v>
      </c>
      <c r="F388" s="195" t="s">
        <v>2412</v>
      </c>
      <c r="H388" s="196">
        <v>379.6</v>
      </c>
      <c r="I388" s="197"/>
      <c r="L388" s="192"/>
      <c r="M388" s="198"/>
      <c r="N388" s="199"/>
      <c r="O388" s="199"/>
      <c r="P388" s="199"/>
      <c r="Q388" s="199"/>
      <c r="R388" s="199"/>
      <c r="S388" s="199"/>
      <c r="T388" s="200"/>
      <c r="AT388" s="194" t="s">
        <v>198</v>
      </c>
      <c r="AU388" s="194" t="s">
        <v>84</v>
      </c>
      <c r="AV388" s="12" t="s">
        <v>84</v>
      </c>
      <c r="AW388" s="12" t="s">
        <v>38</v>
      </c>
      <c r="AX388" s="12" t="s">
        <v>75</v>
      </c>
      <c r="AY388" s="194" t="s">
        <v>189</v>
      </c>
    </row>
    <row r="389" spans="2:51" s="13" customFormat="1" ht="13.5">
      <c r="B389" s="201"/>
      <c r="D389" s="193" t="s">
        <v>198</v>
      </c>
      <c r="E389" s="202" t="s">
        <v>5</v>
      </c>
      <c r="F389" s="203" t="s">
        <v>216</v>
      </c>
      <c r="H389" s="204">
        <v>1122</v>
      </c>
      <c r="I389" s="205"/>
      <c r="L389" s="201"/>
      <c r="M389" s="206"/>
      <c r="N389" s="207"/>
      <c r="O389" s="207"/>
      <c r="P389" s="207"/>
      <c r="Q389" s="207"/>
      <c r="R389" s="207"/>
      <c r="S389" s="207"/>
      <c r="T389" s="208"/>
      <c r="AT389" s="202" t="s">
        <v>198</v>
      </c>
      <c r="AU389" s="202" t="s">
        <v>84</v>
      </c>
      <c r="AV389" s="13" t="s">
        <v>196</v>
      </c>
      <c r="AW389" s="13" t="s">
        <v>38</v>
      </c>
      <c r="AX389" s="13" t="s">
        <v>82</v>
      </c>
      <c r="AY389" s="202" t="s">
        <v>189</v>
      </c>
    </row>
    <row r="390" spans="2:65" s="1" customFormat="1" ht="16.5" customHeight="1">
      <c r="B390" s="179"/>
      <c r="C390" s="180" t="s">
        <v>1881</v>
      </c>
      <c r="D390" s="180" t="s">
        <v>191</v>
      </c>
      <c r="E390" s="181" t="s">
        <v>2413</v>
      </c>
      <c r="F390" s="182" t="s">
        <v>2414</v>
      </c>
      <c r="G390" s="183" t="s">
        <v>194</v>
      </c>
      <c r="H390" s="184">
        <v>1122</v>
      </c>
      <c r="I390" s="185"/>
      <c r="J390" s="186">
        <f>ROUND(I390*H390,2)</f>
        <v>0</v>
      </c>
      <c r="K390" s="182" t="s">
        <v>202</v>
      </c>
      <c r="L390" s="40"/>
      <c r="M390" s="187" t="s">
        <v>5</v>
      </c>
      <c r="N390" s="188" t="s">
        <v>46</v>
      </c>
      <c r="O390" s="41"/>
      <c r="P390" s="189">
        <f>O390*H390</f>
        <v>0</v>
      </c>
      <c r="Q390" s="189">
        <v>0</v>
      </c>
      <c r="R390" s="189">
        <f>Q390*H390</f>
        <v>0</v>
      </c>
      <c r="S390" s="189">
        <v>0.008</v>
      </c>
      <c r="T390" s="190">
        <f>S390*H390</f>
        <v>8.976</v>
      </c>
      <c r="AR390" s="23" t="s">
        <v>272</v>
      </c>
      <c r="AT390" s="23" t="s">
        <v>191</v>
      </c>
      <c r="AU390" s="23" t="s">
        <v>84</v>
      </c>
      <c r="AY390" s="23" t="s">
        <v>189</v>
      </c>
      <c r="BE390" s="191">
        <f>IF(N390="základní",J390,0)</f>
        <v>0</v>
      </c>
      <c r="BF390" s="191">
        <f>IF(N390="snížená",J390,0)</f>
        <v>0</v>
      </c>
      <c r="BG390" s="191">
        <f>IF(N390="zákl. přenesená",J390,0)</f>
        <v>0</v>
      </c>
      <c r="BH390" s="191">
        <f>IF(N390="sníž. přenesená",J390,0)</f>
        <v>0</v>
      </c>
      <c r="BI390" s="191">
        <f>IF(N390="nulová",J390,0)</f>
        <v>0</v>
      </c>
      <c r="BJ390" s="23" t="s">
        <v>82</v>
      </c>
      <c r="BK390" s="191">
        <f>ROUND(I390*H390,2)</f>
        <v>0</v>
      </c>
      <c r="BL390" s="23" t="s">
        <v>272</v>
      </c>
      <c r="BM390" s="23" t="s">
        <v>2415</v>
      </c>
    </row>
    <row r="391" spans="2:65" s="1" customFormat="1" ht="25.5" customHeight="1">
      <c r="B391" s="179"/>
      <c r="C391" s="180" t="s">
        <v>1883</v>
      </c>
      <c r="D391" s="180" t="s">
        <v>191</v>
      </c>
      <c r="E391" s="181" t="s">
        <v>746</v>
      </c>
      <c r="F391" s="182" t="s">
        <v>747</v>
      </c>
      <c r="G391" s="183" t="s">
        <v>322</v>
      </c>
      <c r="H391" s="184">
        <v>4</v>
      </c>
      <c r="I391" s="185"/>
      <c r="J391" s="186">
        <f>ROUND(I391*H391,2)</f>
        <v>0</v>
      </c>
      <c r="K391" s="182" t="s">
        <v>202</v>
      </c>
      <c r="L391" s="40"/>
      <c r="M391" s="187" t="s">
        <v>5</v>
      </c>
      <c r="N391" s="188" t="s">
        <v>46</v>
      </c>
      <c r="O391" s="41"/>
      <c r="P391" s="189">
        <f>O391*H391</f>
        <v>0</v>
      </c>
      <c r="Q391" s="189">
        <v>0</v>
      </c>
      <c r="R391" s="189">
        <f>Q391*H391</f>
        <v>0</v>
      </c>
      <c r="S391" s="189">
        <v>0.003</v>
      </c>
      <c r="T391" s="190">
        <f>S391*H391</f>
        <v>0.012</v>
      </c>
      <c r="AR391" s="23" t="s">
        <v>272</v>
      </c>
      <c r="AT391" s="23" t="s">
        <v>191</v>
      </c>
      <c r="AU391" s="23" t="s">
        <v>84</v>
      </c>
      <c r="AY391" s="23" t="s">
        <v>189</v>
      </c>
      <c r="BE391" s="191">
        <f>IF(N391="základní",J391,0)</f>
        <v>0</v>
      </c>
      <c r="BF391" s="191">
        <f>IF(N391="snížená",J391,0)</f>
        <v>0</v>
      </c>
      <c r="BG391" s="191">
        <f>IF(N391="zákl. přenesená",J391,0)</f>
        <v>0</v>
      </c>
      <c r="BH391" s="191">
        <f>IF(N391="sníž. přenesená",J391,0)</f>
        <v>0</v>
      </c>
      <c r="BI391" s="191">
        <f>IF(N391="nulová",J391,0)</f>
        <v>0</v>
      </c>
      <c r="BJ391" s="23" t="s">
        <v>82</v>
      </c>
      <c r="BK391" s="191">
        <f>ROUND(I391*H391,2)</f>
        <v>0</v>
      </c>
      <c r="BL391" s="23" t="s">
        <v>272</v>
      </c>
      <c r="BM391" s="23" t="s">
        <v>2416</v>
      </c>
    </row>
    <row r="392" spans="2:65" s="1" customFormat="1" ht="25.5" customHeight="1">
      <c r="B392" s="179"/>
      <c r="C392" s="180" t="s">
        <v>1885</v>
      </c>
      <c r="D392" s="180" t="s">
        <v>191</v>
      </c>
      <c r="E392" s="181" t="s">
        <v>750</v>
      </c>
      <c r="F392" s="182" t="s">
        <v>751</v>
      </c>
      <c r="G392" s="183" t="s">
        <v>322</v>
      </c>
      <c r="H392" s="184">
        <v>36</v>
      </c>
      <c r="I392" s="185"/>
      <c r="J392" s="186">
        <f>ROUND(I392*H392,2)</f>
        <v>0</v>
      </c>
      <c r="K392" s="182" t="s">
        <v>202</v>
      </c>
      <c r="L392" s="40"/>
      <c r="M392" s="187" t="s">
        <v>5</v>
      </c>
      <c r="N392" s="188" t="s">
        <v>46</v>
      </c>
      <c r="O392" s="41"/>
      <c r="P392" s="189">
        <f>O392*H392</f>
        <v>0</v>
      </c>
      <c r="Q392" s="189">
        <v>0</v>
      </c>
      <c r="R392" s="189">
        <f>Q392*H392</f>
        <v>0</v>
      </c>
      <c r="S392" s="189">
        <v>0.005</v>
      </c>
      <c r="T392" s="190">
        <f>S392*H392</f>
        <v>0.18</v>
      </c>
      <c r="AR392" s="23" t="s">
        <v>272</v>
      </c>
      <c r="AT392" s="23" t="s">
        <v>191</v>
      </c>
      <c r="AU392" s="23" t="s">
        <v>84</v>
      </c>
      <c r="AY392" s="23" t="s">
        <v>189</v>
      </c>
      <c r="BE392" s="191">
        <f>IF(N392="základní",J392,0)</f>
        <v>0</v>
      </c>
      <c r="BF392" s="191">
        <f>IF(N392="snížená",J392,0)</f>
        <v>0</v>
      </c>
      <c r="BG392" s="191">
        <f>IF(N392="zákl. přenesená",J392,0)</f>
        <v>0</v>
      </c>
      <c r="BH392" s="191">
        <f>IF(N392="sníž. přenesená",J392,0)</f>
        <v>0</v>
      </c>
      <c r="BI392" s="191">
        <f>IF(N392="nulová",J392,0)</f>
        <v>0</v>
      </c>
      <c r="BJ392" s="23" t="s">
        <v>82</v>
      </c>
      <c r="BK392" s="191">
        <f>ROUND(I392*H392,2)</f>
        <v>0</v>
      </c>
      <c r="BL392" s="23" t="s">
        <v>272</v>
      </c>
      <c r="BM392" s="23" t="s">
        <v>2417</v>
      </c>
    </row>
    <row r="393" spans="2:65" s="1" customFormat="1" ht="16.5" customHeight="1">
      <c r="B393" s="179"/>
      <c r="C393" s="180" t="s">
        <v>1887</v>
      </c>
      <c r="D393" s="180" t="s">
        <v>191</v>
      </c>
      <c r="E393" s="181" t="s">
        <v>755</v>
      </c>
      <c r="F393" s="182" t="s">
        <v>1897</v>
      </c>
      <c r="G393" s="183" t="s">
        <v>194</v>
      </c>
      <c r="H393" s="184">
        <v>246.465</v>
      </c>
      <c r="I393" s="185"/>
      <c r="J393" s="186">
        <f>ROUND(I393*H393,2)</f>
        <v>0</v>
      </c>
      <c r="K393" s="182" t="s">
        <v>5</v>
      </c>
      <c r="L393" s="40"/>
      <c r="M393" s="187" t="s">
        <v>5</v>
      </c>
      <c r="N393" s="188" t="s">
        <v>46</v>
      </c>
      <c r="O393" s="41"/>
      <c r="P393" s="189">
        <f>O393*H393</f>
        <v>0</v>
      </c>
      <c r="Q393" s="189">
        <v>0.00025</v>
      </c>
      <c r="R393" s="189">
        <f>Q393*H393</f>
        <v>0.061616250000000004</v>
      </c>
      <c r="S393" s="189">
        <v>0</v>
      </c>
      <c r="T393" s="190">
        <f>S393*H393</f>
        <v>0</v>
      </c>
      <c r="AR393" s="23" t="s">
        <v>272</v>
      </c>
      <c r="AT393" s="23" t="s">
        <v>191</v>
      </c>
      <c r="AU393" s="23" t="s">
        <v>84</v>
      </c>
      <c r="AY393" s="23" t="s">
        <v>189</v>
      </c>
      <c r="BE393" s="191">
        <f>IF(N393="základní",J393,0)</f>
        <v>0</v>
      </c>
      <c r="BF393" s="191">
        <f>IF(N393="snížená",J393,0)</f>
        <v>0</v>
      </c>
      <c r="BG393" s="191">
        <f>IF(N393="zákl. přenesená",J393,0)</f>
        <v>0</v>
      </c>
      <c r="BH393" s="191">
        <f>IF(N393="sníž. přenesená",J393,0)</f>
        <v>0</v>
      </c>
      <c r="BI393" s="191">
        <f>IF(N393="nulová",J393,0)</f>
        <v>0</v>
      </c>
      <c r="BJ393" s="23" t="s">
        <v>82</v>
      </c>
      <c r="BK393" s="191">
        <f>ROUND(I393*H393,2)</f>
        <v>0</v>
      </c>
      <c r="BL393" s="23" t="s">
        <v>272</v>
      </c>
      <c r="BM393" s="23" t="s">
        <v>2418</v>
      </c>
    </row>
    <row r="394" spans="2:51" s="12" customFormat="1" ht="13.5">
      <c r="B394" s="192"/>
      <c r="D394" s="193" t="s">
        <v>198</v>
      </c>
      <c r="E394" s="194" t="s">
        <v>5</v>
      </c>
      <c r="F394" s="195" t="s">
        <v>2419</v>
      </c>
      <c r="H394" s="196">
        <v>246.465</v>
      </c>
      <c r="I394" s="197"/>
      <c r="L394" s="192"/>
      <c r="M394" s="198"/>
      <c r="N394" s="199"/>
      <c r="O394" s="199"/>
      <c r="P394" s="199"/>
      <c r="Q394" s="199"/>
      <c r="R394" s="199"/>
      <c r="S394" s="199"/>
      <c r="T394" s="200"/>
      <c r="AT394" s="194" t="s">
        <v>198</v>
      </c>
      <c r="AU394" s="194" t="s">
        <v>84</v>
      </c>
      <c r="AV394" s="12" t="s">
        <v>84</v>
      </c>
      <c r="AW394" s="12" t="s">
        <v>38</v>
      </c>
      <c r="AX394" s="12" t="s">
        <v>82</v>
      </c>
      <c r="AY394" s="194" t="s">
        <v>189</v>
      </c>
    </row>
    <row r="395" spans="2:65" s="1" customFormat="1" ht="16.5" customHeight="1">
      <c r="B395" s="179"/>
      <c r="C395" s="180" t="s">
        <v>1615</v>
      </c>
      <c r="D395" s="180" t="s">
        <v>191</v>
      </c>
      <c r="E395" s="181" t="s">
        <v>2420</v>
      </c>
      <c r="F395" s="182" t="s">
        <v>2421</v>
      </c>
      <c r="G395" s="183" t="s">
        <v>322</v>
      </c>
      <c r="H395" s="184">
        <v>1</v>
      </c>
      <c r="I395" s="185"/>
      <c r="J395" s="186">
        <f>ROUND(I395*H395,2)</f>
        <v>0</v>
      </c>
      <c r="K395" s="182" t="s">
        <v>5</v>
      </c>
      <c r="L395" s="40"/>
      <c r="M395" s="187" t="s">
        <v>5</v>
      </c>
      <c r="N395" s="188" t="s">
        <v>46</v>
      </c>
      <c r="O395" s="41"/>
      <c r="P395" s="189">
        <f>O395*H395</f>
        <v>0</v>
      </c>
      <c r="Q395" s="189">
        <v>0.00025</v>
      </c>
      <c r="R395" s="189">
        <f>Q395*H395</f>
        <v>0.00025</v>
      </c>
      <c r="S395" s="189">
        <v>0</v>
      </c>
      <c r="T395" s="190">
        <f>S395*H395</f>
        <v>0</v>
      </c>
      <c r="AR395" s="23" t="s">
        <v>272</v>
      </c>
      <c r="AT395" s="23" t="s">
        <v>191</v>
      </c>
      <c r="AU395" s="23" t="s">
        <v>84</v>
      </c>
      <c r="AY395" s="23" t="s">
        <v>189</v>
      </c>
      <c r="BE395" s="191">
        <f>IF(N395="základní",J395,0)</f>
        <v>0</v>
      </c>
      <c r="BF395" s="191">
        <f>IF(N395="snížená",J395,0)</f>
        <v>0</v>
      </c>
      <c r="BG395" s="191">
        <f>IF(N395="zákl. přenesená",J395,0)</f>
        <v>0</v>
      </c>
      <c r="BH395" s="191">
        <f>IF(N395="sníž. přenesená",J395,0)</f>
        <v>0</v>
      </c>
      <c r="BI395" s="191">
        <f>IF(N395="nulová",J395,0)</f>
        <v>0</v>
      </c>
      <c r="BJ395" s="23" t="s">
        <v>82</v>
      </c>
      <c r="BK395" s="191">
        <f>ROUND(I395*H395,2)</f>
        <v>0</v>
      </c>
      <c r="BL395" s="23" t="s">
        <v>272</v>
      </c>
      <c r="BM395" s="23" t="s">
        <v>2422</v>
      </c>
    </row>
    <row r="396" spans="2:65" s="1" customFormat="1" ht="25.5" customHeight="1">
      <c r="B396" s="179"/>
      <c r="C396" s="180" t="s">
        <v>1894</v>
      </c>
      <c r="D396" s="180" t="s">
        <v>191</v>
      </c>
      <c r="E396" s="181" t="s">
        <v>764</v>
      </c>
      <c r="F396" s="182" t="s">
        <v>765</v>
      </c>
      <c r="G396" s="183" t="s">
        <v>322</v>
      </c>
      <c r="H396" s="184">
        <v>4</v>
      </c>
      <c r="I396" s="185"/>
      <c r="J396" s="186">
        <f>ROUND(I396*H396,2)</f>
        <v>0</v>
      </c>
      <c r="K396" s="182" t="s">
        <v>202</v>
      </c>
      <c r="L396" s="40"/>
      <c r="M396" s="187" t="s">
        <v>5</v>
      </c>
      <c r="N396" s="188" t="s">
        <v>46</v>
      </c>
      <c r="O396" s="41"/>
      <c r="P396" s="189">
        <f>O396*H396</f>
        <v>0</v>
      </c>
      <c r="Q396" s="189">
        <v>0</v>
      </c>
      <c r="R396" s="189">
        <f>Q396*H396</f>
        <v>0</v>
      </c>
      <c r="S396" s="189">
        <v>0</v>
      </c>
      <c r="T396" s="190">
        <f>S396*H396</f>
        <v>0</v>
      </c>
      <c r="AR396" s="23" t="s">
        <v>272</v>
      </c>
      <c r="AT396" s="23" t="s">
        <v>191</v>
      </c>
      <c r="AU396" s="23" t="s">
        <v>84</v>
      </c>
      <c r="AY396" s="23" t="s">
        <v>189</v>
      </c>
      <c r="BE396" s="191">
        <f>IF(N396="základní",J396,0)</f>
        <v>0</v>
      </c>
      <c r="BF396" s="191">
        <f>IF(N396="snížená",J396,0)</f>
        <v>0</v>
      </c>
      <c r="BG396" s="191">
        <f>IF(N396="zákl. přenesená",J396,0)</f>
        <v>0</v>
      </c>
      <c r="BH396" s="191">
        <f>IF(N396="sníž. přenesená",J396,0)</f>
        <v>0</v>
      </c>
      <c r="BI396" s="191">
        <f>IF(N396="nulová",J396,0)</f>
        <v>0</v>
      </c>
      <c r="BJ396" s="23" t="s">
        <v>82</v>
      </c>
      <c r="BK396" s="191">
        <f>ROUND(I396*H396,2)</f>
        <v>0</v>
      </c>
      <c r="BL396" s="23" t="s">
        <v>272</v>
      </c>
      <c r="BM396" s="23" t="s">
        <v>2423</v>
      </c>
    </row>
    <row r="397" spans="2:65" s="1" customFormat="1" ht="25.5" customHeight="1">
      <c r="B397" s="179"/>
      <c r="C397" s="180" t="s">
        <v>1896</v>
      </c>
      <c r="D397" s="180" t="s">
        <v>191</v>
      </c>
      <c r="E397" s="181" t="s">
        <v>768</v>
      </c>
      <c r="F397" s="182" t="s">
        <v>769</v>
      </c>
      <c r="G397" s="183" t="s">
        <v>322</v>
      </c>
      <c r="H397" s="184">
        <v>5</v>
      </c>
      <c r="I397" s="185"/>
      <c r="J397" s="186">
        <f>ROUND(I397*H397,2)</f>
        <v>0</v>
      </c>
      <c r="K397" s="182" t="s">
        <v>202</v>
      </c>
      <c r="L397" s="40"/>
      <c r="M397" s="187" t="s">
        <v>5</v>
      </c>
      <c r="N397" s="188" t="s">
        <v>46</v>
      </c>
      <c r="O397" s="41"/>
      <c r="P397" s="189">
        <f>O397*H397</f>
        <v>0</v>
      </c>
      <c r="Q397" s="189">
        <v>0</v>
      </c>
      <c r="R397" s="189">
        <f>Q397*H397</f>
        <v>0</v>
      </c>
      <c r="S397" s="189">
        <v>0</v>
      </c>
      <c r="T397" s="190">
        <f>S397*H397</f>
        <v>0</v>
      </c>
      <c r="AR397" s="23" t="s">
        <v>272</v>
      </c>
      <c r="AT397" s="23" t="s">
        <v>191</v>
      </c>
      <c r="AU397" s="23" t="s">
        <v>84</v>
      </c>
      <c r="AY397" s="23" t="s">
        <v>189</v>
      </c>
      <c r="BE397" s="191">
        <f>IF(N397="základní",J397,0)</f>
        <v>0</v>
      </c>
      <c r="BF397" s="191">
        <f>IF(N397="snížená",J397,0)</f>
        <v>0</v>
      </c>
      <c r="BG397" s="191">
        <f>IF(N397="zákl. přenesená",J397,0)</f>
        <v>0</v>
      </c>
      <c r="BH397" s="191">
        <f>IF(N397="sníž. přenesená",J397,0)</f>
        <v>0</v>
      </c>
      <c r="BI397" s="191">
        <f>IF(N397="nulová",J397,0)</f>
        <v>0</v>
      </c>
      <c r="BJ397" s="23" t="s">
        <v>82</v>
      </c>
      <c r="BK397" s="191">
        <f>ROUND(I397*H397,2)</f>
        <v>0</v>
      </c>
      <c r="BL397" s="23" t="s">
        <v>272</v>
      </c>
      <c r="BM397" s="23" t="s">
        <v>2424</v>
      </c>
    </row>
    <row r="398" spans="2:65" s="1" customFormat="1" ht="25.5" customHeight="1">
      <c r="B398" s="179"/>
      <c r="C398" s="180" t="s">
        <v>1900</v>
      </c>
      <c r="D398" s="180" t="s">
        <v>191</v>
      </c>
      <c r="E398" s="181" t="s">
        <v>772</v>
      </c>
      <c r="F398" s="182" t="s">
        <v>773</v>
      </c>
      <c r="G398" s="183" t="s">
        <v>322</v>
      </c>
      <c r="H398" s="184">
        <v>31</v>
      </c>
      <c r="I398" s="185"/>
      <c r="J398" s="186">
        <f>ROUND(I398*H398,2)</f>
        <v>0</v>
      </c>
      <c r="K398" s="182" t="s">
        <v>202</v>
      </c>
      <c r="L398" s="40"/>
      <c r="M398" s="187" t="s">
        <v>5</v>
      </c>
      <c r="N398" s="188" t="s">
        <v>46</v>
      </c>
      <c r="O398" s="41"/>
      <c r="P398" s="189">
        <f>O398*H398</f>
        <v>0</v>
      </c>
      <c r="Q398" s="189">
        <v>0</v>
      </c>
      <c r="R398" s="189">
        <f>Q398*H398</f>
        <v>0</v>
      </c>
      <c r="S398" s="189">
        <v>0</v>
      </c>
      <c r="T398" s="190">
        <f>S398*H398</f>
        <v>0</v>
      </c>
      <c r="AR398" s="23" t="s">
        <v>272</v>
      </c>
      <c r="AT398" s="23" t="s">
        <v>191</v>
      </c>
      <c r="AU398" s="23" t="s">
        <v>84</v>
      </c>
      <c r="AY398" s="23" t="s">
        <v>189</v>
      </c>
      <c r="BE398" s="191">
        <f>IF(N398="základní",J398,0)</f>
        <v>0</v>
      </c>
      <c r="BF398" s="191">
        <f>IF(N398="snížená",J398,0)</f>
        <v>0</v>
      </c>
      <c r="BG398" s="191">
        <f>IF(N398="zákl. přenesená",J398,0)</f>
        <v>0</v>
      </c>
      <c r="BH398" s="191">
        <f>IF(N398="sníž. přenesená",J398,0)</f>
        <v>0</v>
      </c>
      <c r="BI398" s="191">
        <f>IF(N398="nulová",J398,0)</f>
        <v>0</v>
      </c>
      <c r="BJ398" s="23" t="s">
        <v>82</v>
      </c>
      <c r="BK398" s="191">
        <f>ROUND(I398*H398,2)</f>
        <v>0</v>
      </c>
      <c r="BL398" s="23" t="s">
        <v>272</v>
      </c>
      <c r="BM398" s="23" t="s">
        <v>2425</v>
      </c>
    </row>
    <row r="399" spans="2:65" s="1" customFormat="1" ht="25.5" customHeight="1">
      <c r="B399" s="179"/>
      <c r="C399" s="209" t="s">
        <v>1903</v>
      </c>
      <c r="D399" s="209" t="s">
        <v>291</v>
      </c>
      <c r="E399" s="210" t="s">
        <v>776</v>
      </c>
      <c r="F399" s="211" t="s">
        <v>1093</v>
      </c>
      <c r="G399" s="212" t="s">
        <v>312</v>
      </c>
      <c r="H399" s="213">
        <v>123.4</v>
      </c>
      <c r="I399" s="214"/>
      <c r="J399" s="215">
        <f>ROUND(I399*H399,2)</f>
        <v>0</v>
      </c>
      <c r="K399" s="211" t="s">
        <v>202</v>
      </c>
      <c r="L399" s="216"/>
      <c r="M399" s="217" t="s">
        <v>5</v>
      </c>
      <c r="N399" s="218" t="s">
        <v>46</v>
      </c>
      <c r="O399" s="41"/>
      <c r="P399" s="189">
        <f>O399*H399</f>
        <v>0</v>
      </c>
      <c r="Q399" s="189">
        <v>0.006</v>
      </c>
      <c r="R399" s="189">
        <f>Q399*H399</f>
        <v>0.7404000000000001</v>
      </c>
      <c r="S399" s="189">
        <v>0</v>
      </c>
      <c r="T399" s="190">
        <f>S399*H399</f>
        <v>0</v>
      </c>
      <c r="AR399" s="23" t="s">
        <v>358</v>
      </c>
      <c r="AT399" s="23" t="s">
        <v>291</v>
      </c>
      <c r="AU399" s="23" t="s">
        <v>84</v>
      </c>
      <c r="AY399" s="23" t="s">
        <v>189</v>
      </c>
      <c r="BE399" s="191">
        <f>IF(N399="základní",J399,0)</f>
        <v>0</v>
      </c>
      <c r="BF399" s="191">
        <f>IF(N399="snížená",J399,0)</f>
        <v>0</v>
      </c>
      <c r="BG399" s="191">
        <f>IF(N399="zákl. přenesená",J399,0)</f>
        <v>0</v>
      </c>
      <c r="BH399" s="191">
        <f>IF(N399="sníž. přenesená",J399,0)</f>
        <v>0</v>
      </c>
      <c r="BI399" s="191">
        <f>IF(N399="nulová",J399,0)</f>
        <v>0</v>
      </c>
      <c r="BJ399" s="23" t="s">
        <v>82</v>
      </c>
      <c r="BK399" s="191">
        <f>ROUND(I399*H399,2)</f>
        <v>0</v>
      </c>
      <c r="BL399" s="23" t="s">
        <v>272</v>
      </c>
      <c r="BM399" s="23" t="s">
        <v>2426</v>
      </c>
    </row>
    <row r="400" spans="2:51" s="12" customFormat="1" ht="13.5">
      <c r="B400" s="192"/>
      <c r="D400" s="193" t="s">
        <v>198</v>
      </c>
      <c r="E400" s="194" t="s">
        <v>5</v>
      </c>
      <c r="F400" s="195" t="s">
        <v>2095</v>
      </c>
      <c r="H400" s="196">
        <v>123.4</v>
      </c>
      <c r="I400" s="197"/>
      <c r="L400" s="192"/>
      <c r="M400" s="198"/>
      <c r="N400" s="199"/>
      <c r="O400" s="199"/>
      <c r="P400" s="199"/>
      <c r="Q400" s="199"/>
      <c r="R400" s="199"/>
      <c r="S400" s="199"/>
      <c r="T400" s="200"/>
      <c r="AT400" s="194" t="s">
        <v>198</v>
      </c>
      <c r="AU400" s="194" t="s">
        <v>84</v>
      </c>
      <c r="AV400" s="12" t="s">
        <v>84</v>
      </c>
      <c r="AW400" s="12" t="s">
        <v>38</v>
      </c>
      <c r="AX400" s="12" t="s">
        <v>82</v>
      </c>
      <c r="AY400" s="194" t="s">
        <v>189</v>
      </c>
    </row>
    <row r="401" spans="2:65" s="1" customFormat="1" ht="38.25" customHeight="1">
      <c r="B401" s="179"/>
      <c r="C401" s="180" t="s">
        <v>1907</v>
      </c>
      <c r="D401" s="180" t="s">
        <v>191</v>
      </c>
      <c r="E401" s="181" t="s">
        <v>781</v>
      </c>
      <c r="F401" s="182" t="s">
        <v>782</v>
      </c>
      <c r="G401" s="183" t="s">
        <v>621</v>
      </c>
      <c r="H401" s="219"/>
      <c r="I401" s="185"/>
      <c r="J401" s="186">
        <f>ROUND(I401*H401,2)</f>
        <v>0</v>
      </c>
      <c r="K401" s="182" t="s">
        <v>376</v>
      </c>
      <c r="L401" s="40"/>
      <c r="M401" s="187" t="s">
        <v>5</v>
      </c>
      <c r="N401" s="188" t="s">
        <v>46</v>
      </c>
      <c r="O401" s="41"/>
      <c r="P401" s="189">
        <f>O401*H401</f>
        <v>0</v>
      </c>
      <c r="Q401" s="189">
        <v>0</v>
      </c>
      <c r="R401" s="189">
        <f>Q401*H401</f>
        <v>0</v>
      </c>
      <c r="S401" s="189">
        <v>0</v>
      </c>
      <c r="T401" s="190">
        <f>S401*H401</f>
        <v>0</v>
      </c>
      <c r="AR401" s="23" t="s">
        <v>272</v>
      </c>
      <c r="AT401" s="23" t="s">
        <v>191</v>
      </c>
      <c r="AU401" s="23" t="s">
        <v>84</v>
      </c>
      <c r="AY401" s="23" t="s">
        <v>189</v>
      </c>
      <c r="BE401" s="191">
        <f>IF(N401="základní",J401,0)</f>
        <v>0</v>
      </c>
      <c r="BF401" s="191">
        <f>IF(N401="snížená",J401,0)</f>
        <v>0</v>
      </c>
      <c r="BG401" s="191">
        <f>IF(N401="zákl. přenesená",J401,0)</f>
        <v>0</v>
      </c>
      <c r="BH401" s="191">
        <f>IF(N401="sníž. přenesená",J401,0)</f>
        <v>0</v>
      </c>
      <c r="BI401" s="191">
        <f>IF(N401="nulová",J401,0)</f>
        <v>0</v>
      </c>
      <c r="BJ401" s="23" t="s">
        <v>82</v>
      </c>
      <c r="BK401" s="191">
        <f>ROUND(I401*H401,2)</f>
        <v>0</v>
      </c>
      <c r="BL401" s="23" t="s">
        <v>272</v>
      </c>
      <c r="BM401" s="23" t="s">
        <v>2427</v>
      </c>
    </row>
    <row r="402" spans="2:63" s="11" customFormat="1" ht="29.85" customHeight="1">
      <c r="B402" s="166"/>
      <c r="D402" s="167" t="s">
        <v>74</v>
      </c>
      <c r="E402" s="177" t="s">
        <v>784</v>
      </c>
      <c r="F402" s="177" t="s">
        <v>785</v>
      </c>
      <c r="I402" s="169"/>
      <c r="J402" s="178">
        <f>BK402</f>
        <v>0</v>
      </c>
      <c r="L402" s="166"/>
      <c r="M402" s="171"/>
      <c r="N402" s="172"/>
      <c r="O402" s="172"/>
      <c r="P402" s="173">
        <f>SUM(P403:P411)</f>
        <v>0</v>
      </c>
      <c r="Q402" s="172"/>
      <c r="R402" s="173">
        <f>SUM(R403:R411)</f>
        <v>0</v>
      </c>
      <c r="S402" s="172"/>
      <c r="T402" s="174">
        <f>SUM(T403:T411)</f>
        <v>4.620855000000001</v>
      </c>
      <c r="AR402" s="167" t="s">
        <v>84</v>
      </c>
      <c r="AT402" s="175" t="s">
        <v>74</v>
      </c>
      <c r="AU402" s="175" t="s">
        <v>82</v>
      </c>
      <c r="AY402" s="167" t="s">
        <v>189</v>
      </c>
      <c r="BK402" s="176">
        <f>SUM(BK403:BK411)</f>
        <v>0</v>
      </c>
    </row>
    <row r="403" spans="2:65" s="1" customFormat="1" ht="25.5" customHeight="1">
      <c r="B403" s="179"/>
      <c r="C403" s="180" t="s">
        <v>1909</v>
      </c>
      <c r="D403" s="180" t="s">
        <v>191</v>
      </c>
      <c r="E403" s="181" t="s">
        <v>2428</v>
      </c>
      <c r="F403" s="182" t="s">
        <v>2429</v>
      </c>
      <c r="G403" s="183" t="s">
        <v>322</v>
      </c>
      <c r="H403" s="184">
        <v>2</v>
      </c>
      <c r="I403" s="185"/>
      <c r="J403" s="186">
        <f>ROUND(I403*H403,2)</f>
        <v>0</v>
      </c>
      <c r="K403" s="182" t="s">
        <v>5</v>
      </c>
      <c r="L403" s="40"/>
      <c r="M403" s="187" t="s">
        <v>5</v>
      </c>
      <c r="N403" s="188" t="s">
        <v>46</v>
      </c>
      <c r="O403" s="41"/>
      <c r="P403" s="189">
        <f>O403*H403</f>
        <v>0</v>
      </c>
      <c r="Q403" s="189">
        <v>0</v>
      </c>
      <c r="R403" s="189">
        <f>Q403*H403</f>
        <v>0</v>
      </c>
      <c r="S403" s="189">
        <v>0</v>
      </c>
      <c r="T403" s="190">
        <f>S403*H403</f>
        <v>0</v>
      </c>
      <c r="AR403" s="23" t="s">
        <v>272</v>
      </c>
      <c r="AT403" s="23" t="s">
        <v>191</v>
      </c>
      <c r="AU403" s="23" t="s">
        <v>84</v>
      </c>
      <c r="AY403" s="23" t="s">
        <v>189</v>
      </c>
      <c r="BE403" s="191">
        <f>IF(N403="základní",J403,0)</f>
        <v>0</v>
      </c>
      <c r="BF403" s="191">
        <f>IF(N403="snížená",J403,0)</f>
        <v>0</v>
      </c>
      <c r="BG403" s="191">
        <f>IF(N403="zákl. přenesená",J403,0)</f>
        <v>0</v>
      </c>
      <c r="BH403" s="191">
        <f>IF(N403="sníž. přenesená",J403,0)</f>
        <v>0</v>
      </c>
      <c r="BI403" s="191">
        <f>IF(N403="nulová",J403,0)</f>
        <v>0</v>
      </c>
      <c r="BJ403" s="23" t="s">
        <v>82</v>
      </c>
      <c r="BK403" s="191">
        <f>ROUND(I403*H403,2)</f>
        <v>0</v>
      </c>
      <c r="BL403" s="23" t="s">
        <v>272</v>
      </c>
      <c r="BM403" s="23" t="s">
        <v>2430</v>
      </c>
    </row>
    <row r="404" spans="2:65" s="1" customFormat="1" ht="16.5" customHeight="1">
      <c r="B404" s="179"/>
      <c r="C404" s="180" t="s">
        <v>1911</v>
      </c>
      <c r="D404" s="180" t="s">
        <v>191</v>
      </c>
      <c r="E404" s="181" t="s">
        <v>787</v>
      </c>
      <c r="F404" s="182" t="s">
        <v>2431</v>
      </c>
      <c r="G404" s="183" t="s">
        <v>322</v>
      </c>
      <c r="H404" s="184">
        <v>2</v>
      </c>
      <c r="I404" s="185"/>
      <c r="J404" s="186">
        <f>ROUND(I404*H404,2)</f>
        <v>0</v>
      </c>
      <c r="K404" s="182" t="s">
        <v>5</v>
      </c>
      <c r="L404" s="40"/>
      <c r="M404" s="187" t="s">
        <v>5</v>
      </c>
      <c r="N404" s="188" t="s">
        <v>46</v>
      </c>
      <c r="O404" s="41"/>
      <c r="P404" s="189">
        <f>O404*H404</f>
        <v>0</v>
      </c>
      <c r="Q404" s="189">
        <v>0</v>
      </c>
      <c r="R404" s="189">
        <f>Q404*H404</f>
        <v>0</v>
      </c>
      <c r="S404" s="189">
        <v>0</v>
      </c>
      <c r="T404" s="190">
        <f>S404*H404</f>
        <v>0</v>
      </c>
      <c r="AR404" s="23" t="s">
        <v>196</v>
      </c>
      <c r="AT404" s="23" t="s">
        <v>191</v>
      </c>
      <c r="AU404" s="23" t="s">
        <v>84</v>
      </c>
      <c r="AY404" s="23" t="s">
        <v>189</v>
      </c>
      <c r="BE404" s="191">
        <f>IF(N404="základní",J404,0)</f>
        <v>0</v>
      </c>
      <c r="BF404" s="191">
        <f>IF(N404="snížená",J404,0)</f>
        <v>0</v>
      </c>
      <c r="BG404" s="191">
        <f>IF(N404="zákl. přenesená",J404,0)</f>
        <v>0</v>
      </c>
      <c r="BH404" s="191">
        <f>IF(N404="sníž. přenesená",J404,0)</f>
        <v>0</v>
      </c>
      <c r="BI404" s="191">
        <f>IF(N404="nulová",J404,0)</f>
        <v>0</v>
      </c>
      <c r="BJ404" s="23" t="s">
        <v>82</v>
      </c>
      <c r="BK404" s="191">
        <f>ROUND(I404*H404,2)</f>
        <v>0</v>
      </c>
      <c r="BL404" s="23" t="s">
        <v>196</v>
      </c>
      <c r="BM404" s="23" t="s">
        <v>2432</v>
      </c>
    </row>
    <row r="405" spans="2:65" s="1" customFormat="1" ht="16.5" customHeight="1">
      <c r="B405" s="179"/>
      <c r="C405" s="180" t="s">
        <v>1913</v>
      </c>
      <c r="D405" s="180" t="s">
        <v>191</v>
      </c>
      <c r="E405" s="181" t="s">
        <v>1928</v>
      </c>
      <c r="F405" s="182" t="s">
        <v>2433</v>
      </c>
      <c r="G405" s="183" t="s">
        <v>322</v>
      </c>
      <c r="H405" s="184">
        <v>5</v>
      </c>
      <c r="I405" s="185"/>
      <c r="J405" s="186">
        <f>ROUND(I405*H405,2)</f>
        <v>0</v>
      </c>
      <c r="K405" s="182" t="s">
        <v>5</v>
      </c>
      <c r="L405" s="40"/>
      <c r="M405" s="187" t="s">
        <v>5</v>
      </c>
      <c r="N405" s="188" t="s">
        <v>46</v>
      </c>
      <c r="O405" s="41"/>
      <c r="P405" s="189">
        <f>O405*H405</f>
        <v>0</v>
      </c>
      <c r="Q405" s="189">
        <v>0</v>
      </c>
      <c r="R405" s="189">
        <f>Q405*H405</f>
        <v>0</v>
      </c>
      <c r="S405" s="189">
        <v>0</v>
      </c>
      <c r="T405" s="190">
        <f>S405*H405</f>
        <v>0</v>
      </c>
      <c r="AR405" s="23" t="s">
        <v>272</v>
      </c>
      <c r="AT405" s="23" t="s">
        <v>191</v>
      </c>
      <c r="AU405" s="23" t="s">
        <v>84</v>
      </c>
      <c r="AY405" s="23" t="s">
        <v>189</v>
      </c>
      <c r="BE405" s="191">
        <f>IF(N405="základní",J405,0)</f>
        <v>0</v>
      </c>
      <c r="BF405" s="191">
        <f>IF(N405="snížená",J405,0)</f>
        <v>0</v>
      </c>
      <c r="BG405" s="191">
        <f>IF(N405="zákl. přenesená",J405,0)</f>
        <v>0</v>
      </c>
      <c r="BH405" s="191">
        <f>IF(N405="sníž. přenesená",J405,0)</f>
        <v>0</v>
      </c>
      <c r="BI405" s="191">
        <f>IF(N405="nulová",J405,0)</f>
        <v>0</v>
      </c>
      <c r="BJ405" s="23" t="s">
        <v>82</v>
      </c>
      <c r="BK405" s="191">
        <f>ROUND(I405*H405,2)</f>
        <v>0</v>
      </c>
      <c r="BL405" s="23" t="s">
        <v>272</v>
      </c>
      <c r="BM405" s="23" t="s">
        <v>2434</v>
      </c>
    </row>
    <row r="406" spans="2:65" s="1" customFormat="1" ht="25.5" customHeight="1">
      <c r="B406" s="179"/>
      <c r="C406" s="180" t="s">
        <v>1915</v>
      </c>
      <c r="D406" s="180" t="s">
        <v>191</v>
      </c>
      <c r="E406" s="181" t="s">
        <v>2435</v>
      </c>
      <c r="F406" s="182" t="s">
        <v>2436</v>
      </c>
      <c r="G406" s="183" t="s">
        <v>322</v>
      </c>
      <c r="H406" s="184">
        <v>4</v>
      </c>
      <c r="I406" s="185"/>
      <c r="J406" s="186">
        <f>ROUND(I406*H406,2)</f>
        <v>0</v>
      </c>
      <c r="K406" s="182" t="s">
        <v>5</v>
      </c>
      <c r="L406" s="40"/>
      <c r="M406" s="187" t="s">
        <v>5</v>
      </c>
      <c r="N406" s="188" t="s">
        <v>46</v>
      </c>
      <c r="O406" s="41"/>
      <c r="P406" s="189">
        <f>O406*H406</f>
        <v>0</v>
      </c>
      <c r="Q406" s="189">
        <v>0</v>
      </c>
      <c r="R406" s="189">
        <f>Q406*H406</f>
        <v>0</v>
      </c>
      <c r="S406" s="189">
        <v>0</v>
      </c>
      <c r="T406" s="190">
        <f>S406*H406</f>
        <v>0</v>
      </c>
      <c r="AR406" s="23" t="s">
        <v>272</v>
      </c>
      <c r="AT406" s="23" t="s">
        <v>191</v>
      </c>
      <c r="AU406" s="23" t="s">
        <v>84</v>
      </c>
      <c r="AY406" s="23" t="s">
        <v>189</v>
      </c>
      <c r="BE406" s="191">
        <f>IF(N406="základní",J406,0)</f>
        <v>0</v>
      </c>
      <c r="BF406" s="191">
        <f>IF(N406="snížená",J406,0)</f>
        <v>0</v>
      </c>
      <c r="BG406" s="191">
        <f>IF(N406="zákl. přenesená",J406,0)</f>
        <v>0</v>
      </c>
      <c r="BH406" s="191">
        <f>IF(N406="sníž. přenesená",J406,0)</f>
        <v>0</v>
      </c>
      <c r="BI406" s="191">
        <f>IF(N406="nulová",J406,0)</f>
        <v>0</v>
      </c>
      <c r="BJ406" s="23" t="s">
        <v>82</v>
      </c>
      <c r="BK406" s="191">
        <f>ROUND(I406*H406,2)</f>
        <v>0</v>
      </c>
      <c r="BL406" s="23" t="s">
        <v>272</v>
      </c>
      <c r="BM406" s="23" t="s">
        <v>2437</v>
      </c>
    </row>
    <row r="407" spans="2:65" s="1" customFormat="1" ht="16.5" customHeight="1">
      <c r="B407" s="179"/>
      <c r="C407" s="180" t="s">
        <v>1920</v>
      </c>
      <c r="D407" s="180" t="s">
        <v>191</v>
      </c>
      <c r="E407" s="181" t="s">
        <v>1932</v>
      </c>
      <c r="F407" s="182" t="s">
        <v>1933</v>
      </c>
      <c r="G407" s="183" t="s">
        <v>194</v>
      </c>
      <c r="H407" s="184">
        <v>647.265</v>
      </c>
      <c r="I407" s="185"/>
      <c r="J407" s="186">
        <f>ROUND(I407*H407,2)</f>
        <v>0</v>
      </c>
      <c r="K407" s="182" t="s">
        <v>202</v>
      </c>
      <c r="L407" s="40"/>
      <c r="M407" s="187" t="s">
        <v>5</v>
      </c>
      <c r="N407" s="188" t="s">
        <v>46</v>
      </c>
      <c r="O407" s="41"/>
      <c r="P407" s="189">
        <f>O407*H407</f>
        <v>0</v>
      </c>
      <c r="Q407" s="189">
        <v>0</v>
      </c>
      <c r="R407" s="189">
        <f>Q407*H407</f>
        <v>0</v>
      </c>
      <c r="S407" s="189">
        <v>0.007</v>
      </c>
      <c r="T407" s="190">
        <f>S407*H407</f>
        <v>4.530855</v>
      </c>
      <c r="AR407" s="23" t="s">
        <v>272</v>
      </c>
      <c r="AT407" s="23" t="s">
        <v>191</v>
      </c>
      <c r="AU407" s="23" t="s">
        <v>84</v>
      </c>
      <c r="AY407" s="23" t="s">
        <v>189</v>
      </c>
      <c r="BE407" s="191">
        <f>IF(N407="základní",J407,0)</f>
        <v>0</v>
      </c>
      <c r="BF407" s="191">
        <f>IF(N407="snížená",J407,0)</f>
        <v>0</v>
      </c>
      <c r="BG407" s="191">
        <f>IF(N407="zákl. přenesená",J407,0)</f>
        <v>0</v>
      </c>
      <c r="BH407" s="191">
        <f>IF(N407="sníž. přenesená",J407,0)</f>
        <v>0</v>
      </c>
      <c r="BI407" s="191">
        <f>IF(N407="nulová",J407,0)</f>
        <v>0</v>
      </c>
      <c r="BJ407" s="23" t="s">
        <v>82</v>
      </c>
      <c r="BK407" s="191">
        <f>ROUND(I407*H407,2)</f>
        <v>0</v>
      </c>
      <c r="BL407" s="23" t="s">
        <v>272</v>
      </c>
      <c r="BM407" s="23" t="s">
        <v>2438</v>
      </c>
    </row>
    <row r="408" spans="2:51" s="12" customFormat="1" ht="13.5">
      <c r="B408" s="192"/>
      <c r="D408" s="193" t="s">
        <v>198</v>
      </c>
      <c r="E408" s="194" t="s">
        <v>5</v>
      </c>
      <c r="F408" s="195" t="s">
        <v>2439</v>
      </c>
      <c r="H408" s="196">
        <v>647.265</v>
      </c>
      <c r="I408" s="197"/>
      <c r="L408" s="192"/>
      <c r="M408" s="198"/>
      <c r="N408" s="199"/>
      <c r="O408" s="199"/>
      <c r="P408" s="199"/>
      <c r="Q408" s="199"/>
      <c r="R408" s="199"/>
      <c r="S408" s="199"/>
      <c r="T408" s="200"/>
      <c r="AT408" s="194" t="s">
        <v>198</v>
      </c>
      <c r="AU408" s="194" t="s">
        <v>84</v>
      </c>
      <c r="AV408" s="12" t="s">
        <v>84</v>
      </c>
      <c r="AW408" s="12" t="s">
        <v>38</v>
      </c>
      <c r="AX408" s="12" t="s">
        <v>82</v>
      </c>
      <c r="AY408" s="194" t="s">
        <v>189</v>
      </c>
    </row>
    <row r="409" spans="2:65" s="1" customFormat="1" ht="25.5" customHeight="1">
      <c r="B409" s="179"/>
      <c r="C409" s="180" t="s">
        <v>1923</v>
      </c>
      <c r="D409" s="180" t="s">
        <v>191</v>
      </c>
      <c r="E409" s="181" t="s">
        <v>799</v>
      </c>
      <c r="F409" s="182" t="s">
        <v>800</v>
      </c>
      <c r="G409" s="183" t="s">
        <v>801</v>
      </c>
      <c r="H409" s="184">
        <v>89</v>
      </c>
      <c r="I409" s="185"/>
      <c r="J409" s="186">
        <f>ROUND(I409*H409,2)</f>
        <v>0</v>
      </c>
      <c r="K409" s="182" t="s">
        <v>202</v>
      </c>
      <c r="L409" s="40"/>
      <c r="M409" s="187" t="s">
        <v>5</v>
      </c>
      <c r="N409" s="188" t="s">
        <v>46</v>
      </c>
      <c r="O409" s="41"/>
      <c r="P409" s="189">
        <f>O409*H409</f>
        <v>0</v>
      </c>
      <c r="Q409" s="189">
        <v>0</v>
      </c>
      <c r="R409" s="189">
        <f>Q409*H409</f>
        <v>0</v>
      </c>
      <c r="S409" s="189">
        <v>0.001</v>
      </c>
      <c r="T409" s="190">
        <f>S409*H409</f>
        <v>0.089</v>
      </c>
      <c r="AR409" s="23" t="s">
        <v>272</v>
      </c>
      <c r="AT409" s="23" t="s">
        <v>191</v>
      </c>
      <c r="AU409" s="23" t="s">
        <v>84</v>
      </c>
      <c r="AY409" s="23" t="s">
        <v>189</v>
      </c>
      <c r="BE409" s="191">
        <f>IF(N409="základní",J409,0)</f>
        <v>0</v>
      </c>
      <c r="BF409" s="191">
        <f>IF(N409="snížená",J409,0)</f>
        <v>0</v>
      </c>
      <c r="BG409" s="191">
        <f>IF(N409="zákl. přenesená",J409,0)</f>
        <v>0</v>
      </c>
      <c r="BH409" s="191">
        <f>IF(N409="sníž. přenesená",J409,0)</f>
        <v>0</v>
      </c>
      <c r="BI409" s="191">
        <f>IF(N409="nulová",J409,0)</f>
        <v>0</v>
      </c>
      <c r="BJ409" s="23" t="s">
        <v>82</v>
      </c>
      <c r="BK409" s="191">
        <f>ROUND(I409*H409,2)</f>
        <v>0</v>
      </c>
      <c r="BL409" s="23" t="s">
        <v>272</v>
      </c>
      <c r="BM409" s="23" t="s">
        <v>2440</v>
      </c>
    </row>
    <row r="410" spans="2:65" s="1" customFormat="1" ht="16.5" customHeight="1">
      <c r="B410" s="179"/>
      <c r="C410" s="180" t="s">
        <v>1927</v>
      </c>
      <c r="D410" s="180" t="s">
        <v>191</v>
      </c>
      <c r="E410" s="181" t="s">
        <v>2441</v>
      </c>
      <c r="F410" s="182" t="s">
        <v>2442</v>
      </c>
      <c r="G410" s="183" t="s">
        <v>322</v>
      </c>
      <c r="H410" s="184">
        <v>1</v>
      </c>
      <c r="I410" s="185"/>
      <c r="J410" s="186">
        <f>ROUND(I410*H410,2)</f>
        <v>0</v>
      </c>
      <c r="K410" s="182" t="s">
        <v>5</v>
      </c>
      <c r="L410" s="40"/>
      <c r="M410" s="187" t="s">
        <v>5</v>
      </c>
      <c r="N410" s="188" t="s">
        <v>46</v>
      </c>
      <c r="O410" s="41"/>
      <c r="P410" s="189">
        <f>O410*H410</f>
        <v>0</v>
      </c>
      <c r="Q410" s="189">
        <v>0</v>
      </c>
      <c r="R410" s="189">
        <f>Q410*H410</f>
        <v>0</v>
      </c>
      <c r="S410" s="189">
        <v>0.001</v>
      </c>
      <c r="T410" s="190">
        <f>S410*H410</f>
        <v>0.001</v>
      </c>
      <c r="AR410" s="23" t="s">
        <v>272</v>
      </c>
      <c r="AT410" s="23" t="s">
        <v>191</v>
      </c>
      <c r="AU410" s="23" t="s">
        <v>84</v>
      </c>
      <c r="AY410" s="23" t="s">
        <v>189</v>
      </c>
      <c r="BE410" s="191">
        <f>IF(N410="základní",J410,0)</f>
        <v>0</v>
      </c>
      <c r="BF410" s="191">
        <f>IF(N410="snížená",J410,0)</f>
        <v>0</v>
      </c>
      <c r="BG410" s="191">
        <f>IF(N410="zákl. přenesená",J410,0)</f>
        <v>0</v>
      </c>
      <c r="BH410" s="191">
        <f>IF(N410="sníž. přenesená",J410,0)</f>
        <v>0</v>
      </c>
      <c r="BI410" s="191">
        <f>IF(N410="nulová",J410,0)</f>
        <v>0</v>
      </c>
      <c r="BJ410" s="23" t="s">
        <v>82</v>
      </c>
      <c r="BK410" s="191">
        <f>ROUND(I410*H410,2)</f>
        <v>0</v>
      </c>
      <c r="BL410" s="23" t="s">
        <v>272</v>
      </c>
      <c r="BM410" s="23" t="s">
        <v>2443</v>
      </c>
    </row>
    <row r="411" spans="2:65" s="1" customFormat="1" ht="38.25" customHeight="1">
      <c r="B411" s="179"/>
      <c r="C411" s="180" t="s">
        <v>1931</v>
      </c>
      <c r="D411" s="180" t="s">
        <v>191</v>
      </c>
      <c r="E411" s="181" t="s">
        <v>804</v>
      </c>
      <c r="F411" s="182" t="s">
        <v>805</v>
      </c>
      <c r="G411" s="183" t="s">
        <v>621</v>
      </c>
      <c r="H411" s="219"/>
      <c r="I411" s="185"/>
      <c r="J411" s="186">
        <f>ROUND(I411*H411,2)</f>
        <v>0</v>
      </c>
      <c r="K411" s="182" t="s">
        <v>287</v>
      </c>
      <c r="L411" s="40"/>
      <c r="M411" s="187" t="s">
        <v>5</v>
      </c>
      <c r="N411" s="188" t="s">
        <v>46</v>
      </c>
      <c r="O411" s="41"/>
      <c r="P411" s="189">
        <f>O411*H411</f>
        <v>0</v>
      </c>
      <c r="Q411" s="189">
        <v>0</v>
      </c>
      <c r="R411" s="189">
        <f>Q411*H411</f>
        <v>0</v>
      </c>
      <c r="S411" s="189">
        <v>0</v>
      </c>
      <c r="T411" s="190">
        <f>S411*H411</f>
        <v>0</v>
      </c>
      <c r="AR411" s="23" t="s">
        <v>272</v>
      </c>
      <c r="AT411" s="23" t="s">
        <v>191</v>
      </c>
      <c r="AU411" s="23" t="s">
        <v>84</v>
      </c>
      <c r="AY411" s="23" t="s">
        <v>189</v>
      </c>
      <c r="BE411" s="191">
        <f>IF(N411="základní",J411,0)</f>
        <v>0</v>
      </c>
      <c r="BF411" s="191">
        <f>IF(N411="snížená",J411,0)</f>
        <v>0</v>
      </c>
      <c r="BG411" s="191">
        <f>IF(N411="zákl. přenesená",J411,0)</f>
        <v>0</v>
      </c>
      <c r="BH411" s="191">
        <f>IF(N411="sníž. přenesená",J411,0)</f>
        <v>0</v>
      </c>
      <c r="BI411" s="191">
        <f>IF(N411="nulová",J411,0)</f>
        <v>0</v>
      </c>
      <c r="BJ411" s="23" t="s">
        <v>82</v>
      </c>
      <c r="BK411" s="191">
        <f>ROUND(I411*H411,2)</f>
        <v>0</v>
      </c>
      <c r="BL411" s="23" t="s">
        <v>272</v>
      </c>
      <c r="BM411" s="23" t="s">
        <v>2444</v>
      </c>
    </row>
    <row r="412" spans="2:63" s="11" customFormat="1" ht="29.85" customHeight="1">
      <c r="B412" s="166"/>
      <c r="D412" s="167" t="s">
        <v>74</v>
      </c>
      <c r="E412" s="177" t="s">
        <v>1259</v>
      </c>
      <c r="F412" s="177" t="s">
        <v>1260</v>
      </c>
      <c r="I412" s="169"/>
      <c r="J412" s="178">
        <f>BK412</f>
        <v>0</v>
      </c>
      <c r="L412" s="166"/>
      <c r="M412" s="171"/>
      <c r="N412" s="172"/>
      <c r="O412" s="172"/>
      <c r="P412" s="173">
        <f>SUM(P413:P417)</f>
        <v>0</v>
      </c>
      <c r="Q412" s="172"/>
      <c r="R412" s="173">
        <f>SUM(R413:R417)</f>
        <v>0.16472160000000002</v>
      </c>
      <c r="S412" s="172"/>
      <c r="T412" s="174">
        <f>SUM(T413:T417)</f>
        <v>0.12960000000000002</v>
      </c>
      <c r="AR412" s="167" t="s">
        <v>84</v>
      </c>
      <c r="AT412" s="175" t="s">
        <v>74</v>
      </c>
      <c r="AU412" s="175" t="s">
        <v>82</v>
      </c>
      <c r="AY412" s="167" t="s">
        <v>189</v>
      </c>
      <c r="BK412" s="176">
        <f>SUM(BK413:BK417)</f>
        <v>0</v>
      </c>
    </row>
    <row r="413" spans="2:65" s="1" customFormat="1" ht="16.5" customHeight="1">
      <c r="B413" s="179"/>
      <c r="C413" s="180" t="s">
        <v>1936</v>
      </c>
      <c r="D413" s="180" t="s">
        <v>191</v>
      </c>
      <c r="E413" s="181" t="s">
        <v>2445</v>
      </c>
      <c r="F413" s="182" t="s">
        <v>2446</v>
      </c>
      <c r="G413" s="183" t="s">
        <v>194</v>
      </c>
      <c r="H413" s="184">
        <v>43.2</v>
      </c>
      <c r="I413" s="185"/>
      <c r="J413" s="186">
        <f>ROUND(I413*H413,2)</f>
        <v>0</v>
      </c>
      <c r="K413" s="182" t="s">
        <v>287</v>
      </c>
      <c r="L413" s="40"/>
      <c r="M413" s="187" t="s">
        <v>5</v>
      </c>
      <c r="N413" s="188" t="s">
        <v>46</v>
      </c>
      <c r="O413" s="41"/>
      <c r="P413" s="189">
        <f>O413*H413</f>
        <v>0</v>
      </c>
      <c r="Q413" s="189">
        <v>0</v>
      </c>
      <c r="R413" s="189">
        <f>Q413*H413</f>
        <v>0</v>
      </c>
      <c r="S413" s="189">
        <v>0.003</v>
      </c>
      <c r="T413" s="190">
        <f>S413*H413</f>
        <v>0.12960000000000002</v>
      </c>
      <c r="AR413" s="23" t="s">
        <v>272</v>
      </c>
      <c r="AT413" s="23" t="s">
        <v>191</v>
      </c>
      <c r="AU413" s="23" t="s">
        <v>84</v>
      </c>
      <c r="AY413" s="23" t="s">
        <v>189</v>
      </c>
      <c r="BE413" s="191">
        <f>IF(N413="základní",J413,0)</f>
        <v>0</v>
      </c>
      <c r="BF413" s="191">
        <f>IF(N413="snížená",J413,0)</f>
        <v>0</v>
      </c>
      <c r="BG413" s="191">
        <f>IF(N413="zákl. přenesená",J413,0)</f>
        <v>0</v>
      </c>
      <c r="BH413" s="191">
        <f>IF(N413="sníž. přenesená",J413,0)</f>
        <v>0</v>
      </c>
      <c r="BI413" s="191">
        <f>IF(N413="nulová",J413,0)</f>
        <v>0</v>
      </c>
      <c r="BJ413" s="23" t="s">
        <v>82</v>
      </c>
      <c r="BK413" s="191">
        <f>ROUND(I413*H413,2)</f>
        <v>0</v>
      </c>
      <c r="BL413" s="23" t="s">
        <v>272</v>
      </c>
      <c r="BM413" s="23" t="s">
        <v>2447</v>
      </c>
    </row>
    <row r="414" spans="2:65" s="1" customFormat="1" ht="25.5" customHeight="1">
      <c r="B414" s="179"/>
      <c r="C414" s="180" t="s">
        <v>1938</v>
      </c>
      <c r="D414" s="180" t="s">
        <v>191</v>
      </c>
      <c r="E414" s="181" t="s">
        <v>2448</v>
      </c>
      <c r="F414" s="182" t="s">
        <v>2449</v>
      </c>
      <c r="G414" s="183" t="s">
        <v>194</v>
      </c>
      <c r="H414" s="184">
        <v>43.2</v>
      </c>
      <c r="I414" s="185"/>
      <c r="J414" s="186">
        <f>ROUND(I414*H414,2)</f>
        <v>0</v>
      </c>
      <c r="K414" s="182" t="s">
        <v>287</v>
      </c>
      <c r="L414" s="40"/>
      <c r="M414" s="187" t="s">
        <v>5</v>
      </c>
      <c r="N414" s="188" t="s">
        <v>46</v>
      </c>
      <c r="O414" s="41"/>
      <c r="P414" s="189">
        <f>O414*H414</f>
        <v>0</v>
      </c>
      <c r="Q414" s="189">
        <v>0.0007</v>
      </c>
      <c r="R414" s="189">
        <f>Q414*H414</f>
        <v>0.030240000000000003</v>
      </c>
      <c r="S414" s="189">
        <v>0</v>
      </c>
      <c r="T414" s="190">
        <f>S414*H414</f>
        <v>0</v>
      </c>
      <c r="AR414" s="23" t="s">
        <v>272</v>
      </c>
      <c r="AT414" s="23" t="s">
        <v>191</v>
      </c>
      <c r="AU414" s="23" t="s">
        <v>84</v>
      </c>
      <c r="AY414" s="23" t="s">
        <v>189</v>
      </c>
      <c r="BE414" s="191">
        <f>IF(N414="základní",J414,0)</f>
        <v>0</v>
      </c>
      <c r="BF414" s="191">
        <f>IF(N414="snížená",J414,0)</f>
        <v>0</v>
      </c>
      <c r="BG414" s="191">
        <f>IF(N414="zákl. přenesená",J414,0)</f>
        <v>0</v>
      </c>
      <c r="BH414" s="191">
        <f>IF(N414="sníž. přenesená",J414,0)</f>
        <v>0</v>
      </c>
      <c r="BI414" s="191">
        <f>IF(N414="nulová",J414,0)</f>
        <v>0</v>
      </c>
      <c r="BJ414" s="23" t="s">
        <v>82</v>
      </c>
      <c r="BK414" s="191">
        <f>ROUND(I414*H414,2)</f>
        <v>0</v>
      </c>
      <c r="BL414" s="23" t="s">
        <v>272</v>
      </c>
      <c r="BM414" s="23" t="s">
        <v>2450</v>
      </c>
    </row>
    <row r="415" spans="2:65" s="1" customFormat="1" ht="16.5" customHeight="1">
      <c r="B415" s="179"/>
      <c r="C415" s="209" t="s">
        <v>1940</v>
      </c>
      <c r="D415" s="209" t="s">
        <v>291</v>
      </c>
      <c r="E415" s="210" t="s">
        <v>1264</v>
      </c>
      <c r="F415" s="211" t="s">
        <v>1265</v>
      </c>
      <c r="G415" s="212" t="s">
        <v>194</v>
      </c>
      <c r="H415" s="213">
        <v>47.52</v>
      </c>
      <c r="I415" s="214"/>
      <c r="J415" s="215">
        <f>ROUND(I415*H415,2)</f>
        <v>0</v>
      </c>
      <c r="K415" s="211" t="s">
        <v>287</v>
      </c>
      <c r="L415" s="216"/>
      <c r="M415" s="217" t="s">
        <v>5</v>
      </c>
      <c r="N415" s="218" t="s">
        <v>46</v>
      </c>
      <c r="O415" s="41"/>
      <c r="P415" s="189">
        <f>O415*H415</f>
        <v>0</v>
      </c>
      <c r="Q415" s="189">
        <v>0.00283</v>
      </c>
      <c r="R415" s="189">
        <f>Q415*H415</f>
        <v>0.1344816</v>
      </c>
      <c r="S415" s="189">
        <v>0</v>
      </c>
      <c r="T415" s="190">
        <f>S415*H415</f>
        <v>0</v>
      </c>
      <c r="AR415" s="23" t="s">
        <v>358</v>
      </c>
      <c r="AT415" s="23" t="s">
        <v>291</v>
      </c>
      <c r="AU415" s="23" t="s">
        <v>84</v>
      </c>
      <c r="AY415" s="23" t="s">
        <v>189</v>
      </c>
      <c r="BE415" s="191">
        <f>IF(N415="základní",J415,0)</f>
        <v>0</v>
      </c>
      <c r="BF415" s="191">
        <f>IF(N415="snížená",J415,0)</f>
        <v>0</v>
      </c>
      <c r="BG415" s="191">
        <f>IF(N415="zákl. přenesená",J415,0)</f>
        <v>0</v>
      </c>
      <c r="BH415" s="191">
        <f>IF(N415="sníž. přenesená",J415,0)</f>
        <v>0</v>
      </c>
      <c r="BI415" s="191">
        <f>IF(N415="nulová",J415,0)</f>
        <v>0</v>
      </c>
      <c r="BJ415" s="23" t="s">
        <v>82</v>
      </c>
      <c r="BK415" s="191">
        <f>ROUND(I415*H415,2)</f>
        <v>0</v>
      </c>
      <c r="BL415" s="23" t="s">
        <v>272</v>
      </c>
      <c r="BM415" s="23" t="s">
        <v>2451</v>
      </c>
    </row>
    <row r="416" spans="2:51" s="12" customFormat="1" ht="13.5">
      <c r="B416" s="192"/>
      <c r="D416" s="193" t="s">
        <v>198</v>
      </c>
      <c r="F416" s="195" t="s">
        <v>2452</v>
      </c>
      <c r="H416" s="196">
        <v>47.52</v>
      </c>
      <c r="I416" s="197"/>
      <c r="L416" s="192"/>
      <c r="M416" s="198"/>
      <c r="N416" s="199"/>
      <c r="O416" s="199"/>
      <c r="P416" s="199"/>
      <c r="Q416" s="199"/>
      <c r="R416" s="199"/>
      <c r="S416" s="199"/>
      <c r="T416" s="200"/>
      <c r="AT416" s="194" t="s">
        <v>198</v>
      </c>
      <c r="AU416" s="194" t="s">
        <v>84</v>
      </c>
      <c r="AV416" s="12" t="s">
        <v>84</v>
      </c>
      <c r="AW416" s="12" t="s">
        <v>6</v>
      </c>
      <c r="AX416" s="12" t="s">
        <v>82</v>
      </c>
      <c r="AY416" s="194" t="s">
        <v>189</v>
      </c>
    </row>
    <row r="417" spans="2:65" s="1" customFormat="1" ht="38.25" customHeight="1">
      <c r="B417" s="179"/>
      <c r="C417" s="180" t="s">
        <v>1943</v>
      </c>
      <c r="D417" s="180" t="s">
        <v>191</v>
      </c>
      <c r="E417" s="181" t="s">
        <v>1268</v>
      </c>
      <c r="F417" s="182" t="s">
        <v>1269</v>
      </c>
      <c r="G417" s="183" t="s">
        <v>621</v>
      </c>
      <c r="H417" s="219"/>
      <c r="I417" s="185"/>
      <c r="J417" s="186">
        <f>ROUND(I417*H417,2)</f>
        <v>0</v>
      </c>
      <c r="K417" s="182" t="s">
        <v>287</v>
      </c>
      <c r="L417" s="40"/>
      <c r="M417" s="187" t="s">
        <v>5</v>
      </c>
      <c r="N417" s="188" t="s">
        <v>46</v>
      </c>
      <c r="O417" s="41"/>
      <c r="P417" s="189">
        <f>O417*H417</f>
        <v>0</v>
      </c>
      <c r="Q417" s="189">
        <v>0</v>
      </c>
      <c r="R417" s="189">
        <f>Q417*H417</f>
        <v>0</v>
      </c>
      <c r="S417" s="189">
        <v>0</v>
      </c>
      <c r="T417" s="190">
        <f>S417*H417</f>
        <v>0</v>
      </c>
      <c r="AR417" s="23" t="s">
        <v>272</v>
      </c>
      <c r="AT417" s="23" t="s">
        <v>191</v>
      </c>
      <c r="AU417" s="23" t="s">
        <v>84</v>
      </c>
      <c r="AY417" s="23" t="s">
        <v>189</v>
      </c>
      <c r="BE417" s="191">
        <f>IF(N417="základní",J417,0)</f>
        <v>0</v>
      </c>
      <c r="BF417" s="191">
        <f>IF(N417="snížená",J417,0)</f>
        <v>0</v>
      </c>
      <c r="BG417" s="191">
        <f>IF(N417="zákl. přenesená",J417,0)</f>
        <v>0</v>
      </c>
      <c r="BH417" s="191">
        <f>IF(N417="sníž. přenesená",J417,0)</f>
        <v>0</v>
      </c>
      <c r="BI417" s="191">
        <f>IF(N417="nulová",J417,0)</f>
        <v>0</v>
      </c>
      <c r="BJ417" s="23" t="s">
        <v>82</v>
      </c>
      <c r="BK417" s="191">
        <f>ROUND(I417*H417,2)</f>
        <v>0</v>
      </c>
      <c r="BL417" s="23" t="s">
        <v>272</v>
      </c>
      <c r="BM417" s="23" t="s">
        <v>2453</v>
      </c>
    </row>
    <row r="418" spans="2:63" s="11" customFormat="1" ht="29.85" customHeight="1">
      <c r="B418" s="166"/>
      <c r="D418" s="167" t="s">
        <v>74</v>
      </c>
      <c r="E418" s="177" t="s">
        <v>823</v>
      </c>
      <c r="F418" s="177" t="s">
        <v>824</v>
      </c>
      <c r="I418" s="169"/>
      <c r="J418" s="178">
        <f>BK418</f>
        <v>0</v>
      </c>
      <c r="L418" s="166"/>
      <c r="M418" s="171"/>
      <c r="N418" s="172"/>
      <c r="O418" s="172"/>
      <c r="P418" s="173">
        <f>SUM(P419:P428)</f>
        <v>0</v>
      </c>
      <c r="Q418" s="172"/>
      <c r="R418" s="173">
        <f>SUM(R419:R428)</f>
        <v>0.21575149999999996</v>
      </c>
      <c r="S418" s="172"/>
      <c r="T418" s="174">
        <f>SUM(T419:T428)</f>
        <v>0</v>
      </c>
      <c r="AR418" s="167" t="s">
        <v>84</v>
      </c>
      <c r="AT418" s="175" t="s">
        <v>74</v>
      </c>
      <c r="AU418" s="175" t="s">
        <v>82</v>
      </c>
      <c r="AY418" s="167" t="s">
        <v>189</v>
      </c>
      <c r="BK418" s="176">
        <f>SUM(BK419:BK428)</f>
        <v>0</v>
      </c>
    </row>
    <row r="419" spans="2:65" s="1" customFormat="1" ht="25.5" customHeight="1">
      <c r="B419" s="179"/>
      <c r="C419" s="180" t="s">
        <v>1946</v>
      </c>
      <c r="D419" s="180" t="s">
        <v>191</v>
      </c>
      <c r="E419" s="181" t="s">
        <v>826</v>
      </c>
      <c r="F419" s="182" t="s">
        <v>827</v>
      </c>
      <c r="G419" s="183" t="s">
        <v>194</v>
      </c>
      <c r="H419" s="184">
        <v>280.863</v>
      </c>
      <c r="I419" s="185"/>
      <c r="J419" s="186">
        <f>ROUND(I419*H419,2)</f>
        <v>0</v>
      </c>
      <c r="K419" s="182" t="s">
        <v>202</v>
      </c>
      <c r="L419" s="40"/>
      <c r="M419" s="187" t="s">
        <v>5</v>
      </c>
      <c r="N419" s="188" t="s">
        <v>46</v>
      </c>
      <c r="O419" s="41"/>
      <c r="P419" s="189">
        <f>O419*H419</f>
        <v>0</v>
      </c>
      <c r="Q419" s="189">
        <v>0</v>
      </c>
      <c r="R419" s="189">
        <f>Q419*H419</f>
        <v>0</v>
      </c>
      <c r="S419" s="189">
        <v>0</v>
      </c>
      <c r="T419" s="190">
        <f>S419*H419</f>
        <v>0</v>
      </c>
      <c r="AR419" s="23" t="s">
        <v>272</v>
      </c>
      <c r="AT419" s="23" t="s">
        <v>191</v>
      </c>
      <c r="AU419" s="23" t="s">
        <v>84</v>
      </c>
      <c r="AY419" s="23" t="s">
        <v>189</v>
      </c>
      <c r="BE419" s="191">
        <f>IF(N419="základní",J419,0)</f>
        <v>0</v>
      </c>
      <c r="BF419" s="191">
        <f>IF(N419="snížená",J419,0)</f>
        <v>0</v>
      </c>
      <c r="BG419" s="191">
        <f>IF(N419="zákl. přenesená",J419,0)</f>
        <v>0</v>
      </c>
      <c r="BH419" s="191">
        <f>IF(N419="sníž. přenesená",J419,0)</f>
        <v>0</v>
      </c>
      <c r="BI419" s="191">
        <f>IF(N419="nulová",J419,0)</f>
        <v>0</v>
      </c>
      <c r="BJ419" s="23" t="s">
        <v>82</v>
      </c>
      <c r="BK419" s="191">
        <f>ROUND(I419*H419,2)</f>
        <v>0</v>
      </c>
      <c r="BL419" s="23" t="s">
        <v>272</v>
      </c>
      <c r="BM419" s="23" t="s">
        <v>2454</v>
      </c>
    </row>
    <row r="420" spans="2:51" s="12" customFormat="1" ht="13.5">
      <c r="B420" s="192"/>
      <c r="D420" s="193" t="s">
        <v>198</v>
      </c>
      <c r="E420" s="194" t="s">
        <v>5</v>
      </c>
      <c r="F420" s="195" t="s">
        <v>2455</v>
      </c>
      <c r="H420" s="196">
        <v>280.863</v>
      </c>
      <c r="I420" s="197"/>
      <c r="L420" s="192"/>
      <c r="M420" s="198"/>
      <c r="N420" s="199"/>
      <c r="O420" s="199"/>
      <c r="P420" s="199"/>
      <c r="Q420" s="199"/>
      <c r="R420" s="199"/>
      <c r="S420" s="199"/>
      <c r="T420" s="200"/>
      <c r="AT420" s="194" t="s">
        <v>198</v>
      </c>
      <c r="AU420" s="194" t="s">
        <v>84</v>
      </c>
      <c r="AV420" s="12" t="s">
        <v>84</v>
      </c>
      <c r="AW420" s="12" t="s">
        <v>38</v>
      </c>
      <c r="AX420" s="12" t="s">
        <v>82</v>
      </c>
      <c r="AY420" s="194" t="s">
        <v>189</v>
      </c>
    </row>
    <row r="421" spans="2:65" s="1" customFormat="1" ht="38.25" customHeight="1">
      <c r="B421" s="179"/>
      <c r="C421" s="209" t="s">
        <v>1949</v>
      </c>
      <c r="D421" s="209" t="s">
        <v>291</v>
      </c>
      <c r="E421" s="210" t="s">
        <v>830</v>
      </c>
      <c r="F421" s="211" t="s">
        <v>2456</v>
      </c>
      <c r="G421" s="212" t="s">
        <v>194</v>
      </c>
      <c r="H421" s="213">
        <v>294.906</v>
      </c>
      <c r="I421" s="214"/>
      <c r="J421" s="215">
        <f>ROUND(I421*H421,2)</f>
        <v>0</v>
      </c>
      <c r="K421" s="211" t="s">
        <v>202</v>
      </c>
      <c r="L421" s="216"/>
      <c r="M421" s="217" t="s">
        <v>5</v>
      </c>
      <c r="N421" s="218" t="s">
        <v>46</v>
      </c>
      <c r="O421" s="41"/>
      <c r="P421" s="189">
        <f>O421*H421</f>
        <v>0</v>
      </c>
      <c r="Q421" s="189">
        <v>0</v>
      </c>
      <c r="R421" s="189">
        <f>Q421*H421</f>
        <v>0</v>
      </c>
      <c r="S421" s="189">
        <v>0</v>
      </c>
      <c r="T421" s="190">
        <f>S421*H421</f>
        <v>0</v>
      </c>
      <c r="AR421" s="23" t="s">
        <v>358</v>
      </c>
      <c r="AT421" s="23" t="s">
        <v>291</v>
      </c>
      <c r="AU421" s="23" t="s">
        <v>84</v>
      </c>
      <c r="AY421" s="23" t="s">
        <v>189</v>
      </c>
      <c r="BE421" s="191">
        <f>IF(N421="základní",J421,0)</f>
        <v>0</v>
      </c>
      <c r="BF421" s="191">
        <f>IF(N421="snížená",J421,0)</f>
        <v>0</v>
      </c>
      <c r="BG421" s="191">
        <f>IF(N421="zákl. přenesená",J421,0)</f>
        <v>0</v>
      </c>
      <c r="BH421" s="191">
        <f>IF(N421="sníž. přenesená",J421,0)</f>
        <v>0</v>
      </c>
      <c r="BI421" s="191">
        <f>IF(N421="nulová",J421,0)</f>
        <v>0</v>
      </c>
      <c r="BJ421" s="23" t="s">
        <v>82</v>
      </c>
      <c r="BK421" s="191">
        <f>ROUND(I421*H421,2)</f>
        <v>0</v>
      </c>
      <c r="BL421" s="23" t="s">
        <v>272</v>
      </c>
      <c r="BM421" s="23" t="s">
        <v>2457</v>
      </c>
    </row>
    <row r="422" spans="2:51" s="12" customFormat="1" ht="13.5">
      <c r="B422" s="192"/>
      <c r="D422" s="193" t="s">
        <v>198</v>
      </c>
      <c r="F422" s="195" t="s">
        <v>2458</v>
      </c>
      <c r="H422" s="196">
        <v>294.906</v>
      </c>
      <c r="I422" s="197"/>
      <c r="L422" s="192"/>
      <c r="M422" s="198"/>
      <c r="N422" s="199"/>
      <c r="O422" s="199"/>
      <c r="P422" s="199"/>
      <c r="Q422" s="199"/>
      <c r="R422" s="199"/>
      <c r="S422" s="199"/>
      <c r="T422" s="200"/>
      <c r="AT422" s="194" t="s">
        <v>198</v>
      </c>
      <c r="AU422" s="194" t="s">
        <v>84</v>
      </c>
      <c r="AV422" s="12" t="s">
        <v>84</v>
      </c>
      <c r="AW422" s="12" t="s">
        <v>6</v>
      </c>
      <c r="AX422" s="12" t="s">
        <v>82</v>
      </c>
      <c r="AY422" s="194" t="s">
        <v>189</v>
      </c>
    </row>
    <row r="423" spans="2:65" s="1" customFormat="1" ht="25.5" customHeight="1">
      <c r="B423" s="179"/>
      <c r="C423" s="180" t="s">
        <v>2459</v>
      </c>
      <c r="D423" s="180" t="s">
        <v>191</v>
      </c>
      <c r="E423" s="181" t="s">
        <v>2460</v>
      </c>
      <c r="F423" s="182" t="s">
        <v>2461</v>
      </c>
      <c r="G423" s="183" t="s">
        <v>194</v>
      </c>
      <c r="H423" s="184">
        <v>1427.85</v>
      </c>
      <c r="I423" s="185"/>
      <c r="J423" s="186">
        <f>ROUND(I423*H423,2)</f>
        <v>0</v>
      </c>
      <c r="K423" s="182" t="s">
        <v>202</v>
      </c>
      <c r="L423" s="40"/>
      <c r="M423" s="187" t="s">
        <v>5</v>
      </c>
      <c r="N423" s="188" t="s">
        <v>46</v>
      </c>
      <c r="O423" s="41"/>
      <c r="P423" s="189">
        <f>O423*H423</f>
        <v>0</v>
      </c>
      <c r="Q423" s="189">
        <v>0.00013</v>
      </c>
      <c r="R423" s="189">
        <f>Q423*H423</f>
        <v>0.18562049999999997</v>
      </c>
      <c r="S423" s="189">
        <v>0</v>
      </c>
      <c r="T423" s="190">
        <f>S423*H423</f>
        <v>0</v>
      </c>
      <c r="AR423" s="23" t="s">
        <v>272</v>
      </c>
      <c r="AT423" s="23" t="s">
        <v>191</v>
      </c>
      <c r="AU423" s="23" t="s">
        <v>84</v>
      </c>
      <c r="AY423" s="23" t="s">
        <v>189</v>
      </c>
      <c r="BE423" s="191">
        <f>IF(N423="základní",J423,0)</f>
        <v>0</v>
      </c>
      <c r="BF423" s="191">
        <f>IF(N423="snížená",J423,0)</f>
        <v>0</v>
      </c>
      <c r="BG423" s="191">
        <f>IF(N423="zákl. přenesená",J423,0)</f>
        <v>0</v>
      </c>
      <c r="BH423" s="191">
        <f>IF(N423="sníž. přenesená",J423,0)</f>
        <v>0</v>
      </c>
      <c r="BI423" s="191">
        <f>IF(N423="nulová",J423,0)</f>
        <v>0</v>
      </c>
      <c r="BJ423" s="23" t="s">
        <v>82</v>
      </c>
      <c r="BK423" s="191">
        <f>ROUND(I423*H423,2)</f>
        <v>0</v>
      </c>
      <c r="BL423" s="23" t="s">
        <v>272</v>
      </c>
      <c r="BM423" s="23" t="s">
        <v>2462</v>
      </c>
    </row>
    <row r="424" spans="2:51" s="12" customFormat="1" ht="13.5">
      <c r="B424" s="192"/>
      <c r="D424" s="193" t="s">
        <v>198</v>
      </c>
      <c r="E424" s="194" t="s">
        <v>5</v>
      </c>
      <c r="F424" s="195" t="s">
        <v>2463</v>
      </c>
      <c r="H424" s="196">
        <v>1427.85</v>
      </c>
      <c r="I424" s="197"/>
      <c r="L424" s="192"/>
      <c r="M424" s="198"/>
      <c r="N424" s="199"/>
      <c r="O424" s="199"/>
      <c r="P424" s="199"/>
      <c r="Q424" s="199"/>
      <c r="R424" s="199"/>
      <c r="S424" s="199"/>
      <c r="T424" s="200"/>
      <c r="AT424" s="194" t="s">
        <v>198</v>
      </c>
      <c r="AU424" s="194" t="s">
        <v>84</v>
      </c>
      <c r="AV424" s="12" t="s">
        <v>84</v>
      </c>
      <c r="AW424" s="12" t="s">
        <v>38</v>
      </c>
      <c r="AX424" s="12" t="s">
        <v>82</v>
      </c>
      <c r="AY424" s="194" t="s">
        <v>189</v>
      </c>
    </row>
    <row r="425" spans="2:65" s="1" customFormat="1" ht="25.5" customHeight="1">
      <c r="B425" s="179"/>
      <c r="C425" s="180" t="s">
        <v>2464</v>
      </c>
      <c r="D425" s="180" t="s">
        <v>191</v>
      </c>
      <c r="E425" s="181" t="s">
        <v>835</v>
      </c>
      <c r="F425" s="182" t="s">
        <v>836</v>
      </c>
      <c r="G425" s="183" t="s">
        <v>194</v>
      </c>
      <c r="H425" s="184">
        <v>103.9</v>
      </c>
      <c r="I425" s="185"/>
      <c r="J425" s="186">
        <f>ROUND(I425*H425,2)</f>
        <v>0</v>
      </c>
      <c r="K425" s="182" t="s">
        <v>202</v>
      </c>
      <c r="L425" s="40"/>
      <c r="M425" s="187" t="s">
        <v>5</v>
      </c>
      <c r="N425" s="188" t="s">
        <v>46</v>
      </c>
      <c r="O425" s="41"/>
      <c r="P425" s="189">
        <f>O425*H425</f>
        <v>0</v>
      </c>
      <c r="Q425" s="189">
        <v>0.00029</v>
      </c>
      <c r="R425" s="189">
        <f>Q425*H425</f>
        <v>0.030131</v>
      </c>
      <c r="S425" s="189">
        <v>0</v>
      </c>
      <c r="T425" s="190">
        <f>S425*H425</f>
        <v>0</v>
      </c>
      <c r="AR425" s="23" t="s">
        <v>272</v>
      </c>
      <c r="AT425" s="23" t="s">
        <v>191</v>
      </c>
      <c r="AU425" s="23" t="s">
        <v>84</v>
      </c>
      <c r="AY425" s="23" t="s">
        <v>189</v>
      </c>
      <c r="BE425" s="191">
        <f>IF(N425="základní",J425,0)</f>
        <v>0</v>
      </c>
      <c r="BF425" s="191">
        <f>IF(N425="snížená",J425,0)</f>
        <v>0</v>
      </c>
      <c r="BG425" s="191">
        <f>IF(N425="zákl. přenesená",J425,0)</f>
        <v>0</v>
      </c>
      <c r="BH425" s="191">
        <f>IF(N425="sníž. přenesená",J425,0)</f>
        <v>0</v>
      </c>
      <c r="BI425" s="191">
        <f>IF(N425="nulová",J425,0)</f>
        <v>0</v>
      </c>
      <c r="BJ425" s="23" t="s">
        <v>82</v>
      </c>
      <c r="BK425" s="191">
        <f>ROUND(I425*H425,2)</f>
        <v>0</v>
      </c>
      <c r="BL425" s="23" t="s">
        <v>272</v>
      </c>
      <c r="BM425" s="23" t="s">
        <v>2465</v>
      </c>
    </row>
    <row r="426" spans="2:51" s="12" customFormat="1" ht="13.5">
      <c r="B426" s="192"/>
      <c r="D426" s="193" t="s">
        <v>198</v>
      </c>
      <c r="E426" s="194" t="s">
        <v>5</v>
      </c>
      <c r="F426" s="195" t="s">
        <v>2466</v>
      </c>
      <c r="H426" s="196">
        <v>66.28</v>
      </c>
      <c r="I426" s="197"/>
      <c r="L426" s="192"/>
      <c r="M426" s="198"/>
      <c r="N426" s="199"/>
      <c r="O426" s="199"/>
      <c r="P426" s="199"/>
      <c r="Q426" s="199"/>
      <c r="R426" s="199"/>
      <c r="S426" s="199"/>
      <c r="T426" s="200"/>
      <c r="AT426" s="194" t="s">
        <v>198</v>
      </c>
      <c r="AU426" s="194" t="s">
        <v>84</v>
      </c>
      <c r="AV426" s="12" t="s">
        <v>84</v>
      </c>
      <c r="AW426" s="12" t="s">
        <v>38</v>
      </c>
      <c r="AX426" s="12" t="s">
        <v>75</v>
      </c>
      <c r="AY426" s="194" t="s">
        <v>189</v>
      </c>
    </row>
    <row r="427" spans="2:51" s="12" customFormat="1" ht="27">
      <c r="B427" s="192"/>
      <c r="D427" s="193" t="s">
        <v>198</v>
      </c>
      <c r="E427" s="194" t="s">
        <v>5</v>
      </c>
      <c r="F427" s="195" t="s">
        <v>2467</v>
      </c>
      <c r="H427" s="196">
        <v>37.62</v>
      </c>
      <c r="I427" s="197"/>
      <c r="L427" s="192"/>
      <c r="M427" s="198"/>
      <c r="N427" s="199"/>
      <c r="O427" s="199"/>
      <c r="P427" s="199"/>
      <c r="Q427" s="199"/>
      <c r="R427" s="199"/>
      <c r="S427" s="199"/>
      <c r="T427" s="200"/>
      <c r="AT427" s="194" t="s">
        <v>198</v>
      </c>
      <c r="AU427" s="194" t="s">
        <v>84</v>
      </c>
      <c r="AV427" s="12" t="s">
        <v>84</v>
      </c>
      <c r="AW427" s="12" t="s">
        <v>38</v>
      </c>
      <c r="AX427" s="12" t="s">
        <v>75</v>
      </c>
      <c r="AY427" s="194" t="s">
        <v>189</v>
      </c>
    </row>
    <row r="428" spans="2:51" s="13" customFormat="1" ht="13.5">
      <c r="B428" s="201"/>
      <c r="D428" s="193" t="s">
        <v>198</v>
      </c>
      <c r="E428" s="202" t="s">
        <v>5</v>
      </c>
      <c r="F428" s="203" t="s">
        <v>216</v>
      </c>
      <c r="H428" s="204">
        <v>103.9</v>
      </c>
      <c r="I428" s="205"/>
      <c r="L428" s="201"/>
      <c r="M428" s="206"/>
      <c r="N428" s="207"/>
      <c r="O428" s="207"/>
      <c r="P428" s="207"/>
      <c r="Q428" s="207"/>
      <c r="R428" s="207"/>
      <c r="S428" s="207"/>
      <c r="T428" s="208"/>
      <c r="AT428" s="202" t="s">
        <v>198</v>
      </c>
      <c r="AU428" s="202" t="s">
        <v>84</v>
      </c>
      <c r="AV428" s="13" t="s">
        <v>196</v>
      </c>
      <c r="AW428" s="13" t="s">
        <v>38</v>
      </c>
      <c r="AX428" s="13" t="s">
        <v>82</v>
      </c>
      <c r="AY428" s="202" t="s">
        <v>189</v>
      </c>
    </row>
    <row r="429" spans="2:63" s="11" customFormat="1" ht="29.85" customHeight="1">
      <c r="B429" s="166"/>
      <c r="D429" s="167" t="s">
        <v>74</v>
      </c>
      <c r="E429" s="177" t="s">
        <v>2468</v>
      </c>
      <c r="F429" s="177" t="s">
        <v>2469</v>
      </c>
      <c r="I429" s="169"/>
      <c r="J429" s="178">
        <f>BK429</f>
        <v>0</v>
      </c>
      <c r="L429" s="166"/>
      <c r="M429" s="171"/>
      <c r="N429" s="172"/>
      <c r="O429" s="172"/>
      <c r="P429" s="173">
        <f>SUM(P430:P435)</f>
        <v>0</v>
      </c>
      <c r="Q429" s="172"/>
      <c r="R429" s="173">
        <f>SUM(R430:R435)</f>
        <v>0.07242</v>
      </c>
      <c r="S429" s="172"/>
      <c r="T429" s="174">
        <f>SUM(T430:T435)</f>
        <v>0</v>
      </c>
      <c r="AR429" s="167" t="s">
        <v>84</v>
      </c>
      <c r="AT429" s="175" t="s">
        <v>74</v>
      </c>
      <c r="AU429" s="175" t="s">
        <v>82</v>
      </c>
      <c r="AY429" s="167" t="s">
        <v>189</v>
      </c>
      <c r="BK429" s="176">
        <f>SUM(BK430:BK435)</f>
        <v>0</v>
      </c>
    </row>
    <row r="430" spans="2:65" s="1" customFormat="1" ht="25.5" customHeight="1">
      <c r="B430" s="179"/>
      <c r="C430" s="180" t="s">
        <v>2470</v>
      </c>
      <c r="D430" s="180" t="s">
        <v>191</v>
      </c>
      <c r="E430" s="181" t="s">
        <v>2471</v>
      </c>
      <c r="F430" s="182" t="s">
        <v>2472</v>
      </c>
      <c r="G430" s="183" t="s">
        <v>194</v>
      </c>
      <c r="H430" s="184">
        <v>85.2</v>
      </c>
      <c r="I430" s="185"/>
      <c r="J430" s="186">
        <f>ROUND(I430*H430,2)</f>
        <v>0</v>
      </c>
      <c r="K430" s="182" t="s">
        <v>287</v>
      </c>
      <c r="L430" s="40"/>
      <c r="M430" s="187" t="s">
        <v>5</v>
      </c>
      <c r="N430" s="188" t="s">
        <v>46</v>
      </c>
      <c r="O430" s="41"/>
      <c r="P430" s="189">
        <f>O430*H430</f>
        <v>0</v>
      </c>
      <c r="Q430" s="189">
        <v>0</v>
      </c>
      <c r="R430" s="189">
        <f>Q430*H430</f>
        <v>0</v>
      </c>
      <c r="S430" s="189">
        <v>0</v>
      </c>
      <c r="T430" s="190">
        <f>S430*H430</f>
        <v>0</v>
      </c>
      <c r="AR430" s="23" t="s">
        <v>196</v>
      </c>
      <c r="AT430" s="23" t="s">
        <v>191</v>
      </c>
      <c r="AU430" s="23" t="s">
        <v>84</v>
      </c>
      <c r="AY430" s="23" t="s">
        <v>189</v>
      </c>
      <c r="BE430" s="191">
        <f>IF(N430="základní",J430,0)</f>
        <v>0</v>
      </c>
      <c r="BF430" s="191">
        <f>IF(N430="snížená",J430,0)</f>
        <v>0</v>
      </c>
      <c r="BG430" s="191">
        <f>IF(N430="zákl. přenesená",J430,0)</f>
        <v>0</v>
      </c>
      <c r="BH430" s="191">
        <f>IF(N430="sníž. přenesená",J430,0)</f>
        <v>0</v>
      </c>
      <c r="BI430" s="191">
        <f>IF(N430="nulová",J430,0)</f>
        <v>0</v>
      </c>
      <c r="BJ430" s="23" t="s">
        <v>82</v>
      </c>
      <c r="BK430" s="191">
        <f>ROUND(I430*H430,2)</f>
        <v>0</v>
      </c>
      <c r="BL430" s="23" t="s">
        <v>196</v>
      </c>
      <c r="BM430" s="23" t="s">
        <v>2473</v>
      </c>
    </row>
    <row r="431" spans="2:51" s="12" customFormat="1" ht="13.5">
      <c r="B431" s="192"/>
      <c r="D431" s="193" t="s">
        <v>198</v>
      </c>
      <c r="E431" s="194" t="s">
        <v>5</v>
      </c>
      <c r="F431" s="195" t="s">
        <v>2474</v>
      </c>
      <c r="H431" s="196">
        <v>85.2</v>
      </c>
      <c r="I431" s="197"/>
      <c r="L431" s="192"/>
      <c r="M431" s="198"/>
      <c r="N431" s="199"/>
      <c r="O431" s="199"/>
      <c r="P431" s="199"/>
      <c r="Q431" s="199"/>
      <c r="R431" s="199"/>
      <c r="S431" s="199"/>
      <c r="T431" s="200"/>
      <c r="AT431" s="194" t="s">
        <v>198</v>
      </c>
      <c r="AU431" s="194" t="s">
        <v>84</v>
      </c>
      <c r="AV431" s="12" t="s">
        <v>84</v>
      </c>
      <c r="AW431" s="12" t="s">
        <v>38</v>
      </c>
      <c r="AX431" s="12" t="s">
        <v>82</v>
      </c>
      <c r="AY431" s="194" t="s">
        <v>189</v>
      </c>
    </row>
    <row r="432" spans="2:65" s="1" customFormat="1" ht="16.5" customHeight="1">
      <c r="B432" s="179"/>
      <c r="C432" s="209" t="s">
        <v>2475</v>
      </c>
      <c r="D432" s="209" t="s">
        <v>291</v>
      </c>
      <c r="E432" s="210" t="s">
        <v>2476</v>
      </c>
      <c r="F432" s="211" t="s">
        <v>2477</v>
      </c>
      <c r="G432" s="212" t="s">
        <v>194</v>
      </c>
      <c r="H432" s="213">
        <v>85.2</v>
      </c>
      <c r="I432" s="214"/>
      <c r="J432" s="215">
        <f>ROUND(I432*H432,2)</f>
        <v>0</v>
      </c>
      <c r="K432" s="211" t="s">
        <v>5</v>
      </c>
      <c r="L432" s="216"/>
      <c r="M432" s="217" t="s">
        <v>5</v>
      </c>
      <c r="N432" s="218" t="s">
        <v>46</v>
      </c>
      <c r="O432" s="41"/>
      <c r="P432" s="189">
        <f>O432*H432</f>
        <v>0</v>
      </c>
      <c r="Q432" s="189">
        <v>0.00085</v>
      </c>
      <c r="R432" s="189">
        <f>Q432*H432</f>
        <v>0.07242</v>
      </c>
      <c r="S432" s="189">
        <v>0</v>
      </c>
      <c r="T432" s="190">
        <f>S432*H432</f>
        <v>0</v>
      </c>
      <c r="AR432" s="23" t="s">
        <v>229</v>
      </c>
      <c r="AT432" s="23" t="s">
        <v>291</v>
      </c>
      <c r="AU432" s="23" t="s">
        <v>84</v>
      </c>
      <c r="AY432" s="23" t="s">
        <v>189</v>
      </c>
      <c r="BE432" s="191">
        <f>IF(N432="základní",J432,0)</f>
        <v>0</v>
      </c>
      <c r="BF432" s="191">
        <f>IF(N432="snížená",J432,0)</f>
        <v>0</v>
      </c>
      <c r="BG432" s="191">
        <f>IF(N432="zákl. přenesená",J432,0)</f>
        <v>0</v>
      </c>
      <c r="BH432" s="191">
        <f>IF(N432="sníž. přenesená",J432,0)</f>
        <v>0</v>
      </c>
      <c r="BI432" s="191">
        <f>IF(N432="nulová",J432,0)</f>
        <v>0</v>
      </c>
      <c r="BJ432" s="23" t="s">
        <v>82</v>
      </c>
      <c r="BK432" s="191">
        <f>ROUND(I432*H432,2)</f>
        <v>0</v>
      </c>
      <c r="BL432" s="23" t="s">
        <v>196</v>
      </c>
      <c r="BM432" s="23" t="s">
        <v>2478</v>
      </c>
    </row>
    <row r="433" spans="2:65" s="1" customFormat="1" ht="25.5" customHeight="1">
      <c r="B433" s="179"/>
      <c r="C433" s="180" t="s">
        <v>2479</v>
      </c>
      <c r="D433" s="180" t="s">
        <v>191</v>
      </c>
      <c r="E433" s="181" t="s">
        <v>2480</v>
      </c>
      <c r="F433" s="182" t="s">
        <v>2481</v>
      </c>
      <c r="G433" s="183" t="s">
        <v>243</v>
      </c>
      <c r="H433" s="184">
        <v>1</v>
      </c>
      <c r="I433" s="185"/>
      <c r="J433" s="186">
        <f>ROUND(I433*H433,2)</f>
        <v>0</v>
      </c>
      <c r="K433" s="182" t="s">
        <v>5</v>
      </c>
      <c r="L433" s="40"/>
      <c r="M433" s="187" t="s">
        <v>5</v>
      </c>
      <c r="N433" s="188" t="s">
        <v>46</v>
      </c>
      <c r="O433" s="41"/>
      <c r="P433" s="189">
        <f>O433*H433</f>
        <v>0</v>
      </c>
      <c r="Q433" s="189">
        <v>0</v>
      </c>
      <c r="R433" s="189">
        <f>Q433*H433</f>
        <v>0</v>
      </c>
      <c r="S433" s="189">
        <v>0</v>
      </c>
      <c r="T433" s="190">
        <f>S433*H433</f>
        <v>0</v>
      </c>
      <c r="AR433" s="23" t="s">
        <v>272</v>
      </c>
      <c r="AT433" s="23" t="s">
        <v>191</v>
      </c>
      <c r="AU433" s="23" t="s">
        <v>84</v>
      </c>
      <c r="AY433" s="23" t="s">
        <v>189</v>
      </c>
      <c r="BE433" s="191">
        <f>IF(N433="základní",J433,0)</f>
        <v>0</v>
      </c>
      <c r="BF433" s="191">
        <f>IF(N433="snížená",J433,0)</f>
        <v>0</v>
      </c>
      <c r="BG433" s="191">
        <f>IF(N433="zákl. přenesená",J433,0)</f>
        <v>0</v>
      </c>
      <c r="BH433" s="191">
        <f>IF(N433="sníž. přenesená",J433,0)</f>
        <v>0</v>
      </c>
      <c r="BI433" s="191">
        <f>IF(N433="nulová",J433,0)</f>
        <v>0</v>
      </c>
      <c r="BJ433" s="23" t="s">
        <v>82</v>
      </c>
      <c r="BK433" s="191">
        <f>ROUND(I433*H433,2)</f>
        <v>0</v>
      </c>
      <c r="BL433" s="23" t="s">
        <v>272</v>
      </c>
      <c r="BM433" s="23" t="s">
        <v>2482</v>
      </c>
    </row>
    <row r="434" spans="2:51" s="12" customFormat="1" ht="13.5">
      <c r="B434" s="192"/>
      <c r="D434" s="193" t="s">
        <v>198</v>
      </c>
      <c r="E434" s="194" t="s">
        <v>5</v>
      </c>
      <c r="F434" s="195" t="s">
        <v>82</v>
      </c>
      <c r="H434" s="196">
        <v>1</v>
      </c>
      <c r="I434" s="197"/>
      <c r="L434" s="192"/>
      <c r="M434" s="198"/>
      <c r="N434" s="199"/>
      <c r="O434" s="199"/>
      <c r="P434" s="199"/>
      <c r="Q434" s="199"/>
      <c r="R434" s="199"/>
      <c r="S434" s="199"/>
      <c r="T434" s="200"/>
      <c r="AT434" s="194" t="s">
        <v>198</v>
      </c>
      <c r="AU434" s="194" t="s">
        <v>84</v>
      </c>
      <c r="AV434" s="12" t="s">
        <v>84</v>
      </c>
      <c r="AW434" s="12" t="s">
        <v>38</v>
      </c>
      <c r="AX434" s="12" t="s">
        <v>82</v>
      </c>
      <c r="AY434" s="194" t="s">
        <v>189</v>
      </c>
    </row>
    <row r="435" spans="2:65" s="1" customFormat="1" ht="38.25" customHeight="1">
      <c r="B435" s="179"/>
      <c r="C435" s="180" t="s">
        <v>2483</v>
      </c>
      <c r="D435" s="180" t="s">
        <v>191</v>
      </c>
      <c r="E435" s="181" t="s">
        <v>2484</v>
      </c>
      <c r="F435" s="182" t="s">
        <v>2485</v>
      </c>
      <c r="G435" s="183" t="s">
        <v>621</v>
      </c>
      <c r="H435" s="219"/>
      <c r="I435" s="185"/>
      <c r="J435" s="186">
        <f>ROUND(I435*H435,2)</f>
        <v>0</v>
      </c>
      <c r="K435" s="182" t="s">
        <v>202</v>
      </c>
      <c r="L435" s="40"/>
      <c r="M435" s="187" t="s">
        <v>5</v>
      </c>
      <c r="N435" s="188" t="s">
        <v>46</v>
      </c>
      <c r="O435" s="41"/>
      <c r="P435" s="189">
        <f>O435*H435</f>
        <v>0</v>
      </c>
      <c r="Q435" s="189">
        <v>0</v>
      </c>
      <c r="R435" s="189">
        <f>Q435*H435</f>
        <v>0</v>
      </c>
      <c r="S435" s="189">
        <v>0</v>
      </c>
      <c r="T435" s="190">
        <f>S435*H435</f>
        <v>0</v>
      </c>
      <c r="AR435" s="23" t="s">
        <v>272</v>
      </c>
      <c r="AT435" s="23" t="s">
        <v>191</v>
      </c>
      <c r="AU435" s="23" t="s">
        <v>84</v>
      </c>
      <c r="AY435" s="23" t="s">
        <v>189</v>
      </c>
      <c r="BE435" s="191">
        <f>IF(N435="základní",J435,0)</f>
        <v>0</v>
      </c>
      <c r="BF435" s="191">
        <f>IF(N435="snížená",J435,0)</f>
        <v>0</v>
      </c>
      <c r="BG435" s="191">
        <f>IF(N435="zákl. přenesená",J435,0)</f>
        <v>0</v>
      </c>
      <c r="BH435" s="191">
        <f>IF(N435="sníž. přenesená",J435,0)</f>
        <v>0</v>
      </c>
      <c r="BI435" s="191">
        <f>IF(N435="nulová",J435,0)</f>
        <v>0</v>
      </c>
      <c r="BJ435" s="23" t="s">
        <v>82</v>
      </c>
      <c r="BK435" s="191">
        <f>ROUND(I435*H435,2)</f>
        <v>0</v>
      </c>
      <c r="BL435" s="23" t="s">
        <v>272</v>
      </c>
      <c r="BM435" s="23" t="s">
        <v>2486</v>
      </c>
    </row>
    <row r="436" spans="2:63" s="11" customFormat="1" ht="29.85" customHeight="1">
      <c r="B436" s="166"/>
      <c r="D436" s="167" t="s">
        <v>74</v>
      </c>
      <c r="E436" s="177" t="s">
        <v>2487</v>
      </c>
      <c r="F436" s="177" t="s">
        <v>2488</v>
      </c>
      <c r="I436" s="169"/>
      <c r="J436" s="178">
        <f>BK436</f>
        <v>0</v>
      </c>
      <c r="L436" s="166"/>
      <c r="M436" s="171"/>
      <c r="N436" s="172"/>
      <c r="O436" s="172"/>
      <c r="P436" s="173">
        <f>SUM(P437:P440)</f>
        <v>0</v>
      </c>
      <c r="Q436" s="172"/>
      <c r="R436" s="173">
        <f>SUM(R437:R440)</f>
        <v>0.16068000000000002</v>
      </c>
      <c r="S436" s="172"/>
      <c r="T436" s="174">
        <f>SUM(T437:T440)</f>
        <v>0</v>
      </c>
      <c r="AR436" s="167" t="s">
        <v>84</v>
      </c>
      <c r="AT436" s="175" t="s">
        <v>74</v>
      </c>
      <c r="AU436" s="175" t="s">
        <v>82</v>
      </c>
      <c r="AY436" s="167" t="s">
        <v>189</v>
      </c>
      <c r="BK436" s="176">
        <f>SUM(BK437:BK440)</f>
        <v>0</v>
      </c>
    </row>
    <row r="437" spans="2:65" s="1" customFormat="1" ht="16.5" customHeight="1">
      <c r="B437" s="179"/>
      <c r="C437" s="180" t="s">
        <v>2489</v>
      </c>
      <c r="D437" s="180" t="s">
        <v>191</v>
      </c>
      <c r="E437" s="181" t="s">
        <v>2490</v>
      </c>
      <c r="F437" s="182" t="s">
        <v>2491</v>
      </c>
      <c r="G437" s="183" t="s">
        <v>243</v>
      </c>
      <c r="H437" s="184">
        <v>1</v>
      </c>
      <c r="I437" s="185"/>
      <c r="J437" s="186">
        <f>ROUND(I437*H437,2)</f>
        <v>0</v>
      </c>
      <c r="K437" s="182" t="s">
        <v>5</v>
      </c>
      <c r="L437" s="40"/>
      <c r="M437" s="187" t="s">
        <v>5</v>
      </c>
      <c r="N437" s="188" t="s">
        <v>46</v>
      </c>
      <c r="O437" s="41"/>
      <c r="P437" s="189">
        <f>O437*H437</f>
        <v>0</v>
      </c>
      <c r="Q437" s="189">
        <v>0.05356</v>
      </c>
      <c r="R437" s="189">
        <f>Q437*H437</f>
        <v>0.05356</v>
      </c>
      <c r="S437" s="189">
        <v>0</v>
      </c>
      <c r="T437" s="190">
        <f>S437*H437</f>
        <v>0</v>
      </c>
      <c r="AR437" s="23" t="s">
        <v>272</v>
      </c>
      <c r="AT437" s="23" t="s">
        <v>191</v>
      </c>
      <c r="AU437" s="23" t="s">
        <v>84</v>
      </c>
      <c r="AY437" s="23" t="s">
        <v>189</v>
      </c>
      <c r="BE437" s="191">
        <f>IF(N437="základní",J437,0)</f>
        <v>0</v>
      </c>
      <c r="BF437" s="191">
        <f>IF(N437="snížená",J437,0)</f>
        <v>0</v>
      </c>
      <c r="BG437" s="191">
        <f>IF(N437="zákl. přenesená",J437,0)</f>
        <v>0</v>
      </c>
      <c r="BH437" s="191">
        <f>IF(N437="sníž. přenesená",J437,0)</f>
        <v>0</v>
      </c>
      <c r="BI437" s="191">
        <f>IF(N437="nulová",J437,0)</f>
        <v>0</v>
      </c>
      <c r="BJ437" s="23" t="s">
        <v>82</v>
      </c>
      <c r="BK437" s="191">
        <f>ROUND(I437*H437,2)</f>
        <v>0</v>
      </c>
      <c r="BL437" s="23" t="s">
        <v>272</v>
      </c>
      <c r="BM437" s="23" t="s">
        <v>2492</v>
      </c>
    </row>
    <row r="438" spans="2:65" s="1" customFormat="1" ht="16.5" customHeight="1">
      <c r="B438" s="179"/>
      <c r="C438" s="180" t="s">
        <v>2493</v>
      </c>
      <c r="D438" s="180" t="s">
        <v>191</v>
      </c>
      <c r="E438" s="181" t="s">
        <v>2494</v>
      </c>
      <c r="F438" s="182" t="s">
        <v>2495</v>
      </c>
      <c r="G438" s="183" t="s">
        <v>243</v>
      </c>
      <c r="H438" s="184">
        <v>1</v>
      </c>
      <c r="I438" s="185"/>
      <c r="J438" s="186">
        <f>ROUND(I438*H438,2)</f>
        <v>0</v>
      </c>
      <c r="K438" s="182" t="s">
        <v>5</v>
      </c>
      <c r="L438" s="40"/>
      <c r="M438" s="187" t="s">
        <v>5</v>
      </c>
      <c r="N438" s="188" t="s">
        <v>46</v>
      </c>
      <c r="O438" s="41"/>
      <c r="P438" s="189">
        <f>O438*H438</f>
        <v>0</v>
      </c>
      <c r="Q438" s="189">
        <v>0.05356</v>
      </c>
      <c r="R438" s="189">
        <f>Q438*H438</f>
        <v>0.05356</v>
      </c>
      <c r="S438" s="189">
        <v>0</v>
      </c>
      <c r="T438" s="190">
        <f>S438*H438</f>
        <v>0</v>
      </c>
      <c r="AR438" s="23" t="s">
        <v>272</v>
      </c>
      <c r="AT438" s="23" t="s">
        <v>191</v>
      </c>
      <c r="AU438" s="23" t="s">
        <v>84</v>
      </c>
      <c r="AY438" s="23" t="s">
        <v>189</v>
      </c>
      <c r="BE438" s="191">
        <f>IF(N438="základní",J438,0)</f>
        <v>0</v>
      </c>
      <c r="BF438" s="191">
        <f>IF(N438="snížená",J438,0)</f>
        <v>0</v>
      </c>
      <c r="BG438" s="191">
        <f>IF(N438="zákl. přenesená",J438,0)</f>
        <v>0</v>
      </c>
      <c r="BH438" s="191">
        <f>IF(N438="sníž. přenesená",J438,0)</f>
        <v>0</v>
      </c>
      <c r="BI438" s="191">
        <f>IF(N438="nulová",J438,0)</f>
        <v>0</v>
      </c>
      <c r="BJ438" s="23" t="s">
        <v>82</v>
      </c>
      <c r="BK438" s="191">
        <f>ROUND(I438*H438,2)</f>
        <v>0</v>
      </c>
      <c r="BL438" s="23" t="s">
        <v>272</v>
      </c>
      <c r="BM438" s="23" t="s">
        <v>2496</v>
      </c>
    </row>
    <row r="439" spans="2:65" s="1" customFormat="1" ht="16.5" customHeight="1">
      <c r="B439" s="179"/>
      <c r="C439" s="180" t="s">
        <v>2497</v>
      </c>
      <c r="D439" s="180" t="s">
        <v>191</v>
      </c>
      <c r="E439" s="181" t="s">
        <v>2498</v>
      </c>
      <c r="F439" s="182" t="s">
        <v>2499</v>
      </c>
      <c r="G439" s="183" t="s">
        <v>238</v>
      </c>
      <c r="H439" s="184">
        <v>1</v>
      </c>
      <c r="I439" s="185"/>
      <c r="J439" s="186">
        <f>ROUND(I439*H439,2)</f>
        <v>0</v>
      </c>
      <c r="K439" s="182" t="s">
        <v>5</v>
      </c>
      <c r="L439" s="40"/>
      <c r="M439" s="187" t="s">
        <v>5</v>
      </c>
      <c r="N439" s="188" t="s">
        <v>46</v>
      </c>
      <c r="O439" s="41"/>
      <c r="P439" s="189">
        <f>O439*H439</f>
        <v>0</v>
      </c>
      <c r="Q439" s="189">
        <v>0.05356</v>
      </c>
      <c r="R439" s="189">
        <f>Q439*H439</f>
        <v>0.05356</v>
      </c>
      <c r="S439" s="189">
        <v>0</v>
      </c>
      <c r="T439" s="190">
        <f>S439*H439</f>
        <v>0</v>
      </c>
      <c r="AR439" s="23" t="s">
        <v>272</v>
      </c>
      <c r="AT439" s="23" t="s">
        <v>191</v>
      </c>
      <c r="AU439" s="23" t="s">
        <v>84</v>
      </c>
      <c r="AY439" s="23" t="s">
        <v>189</v>
      </c>
      <c r="BE439" s="191">
        <f>IF(N439="základní",J439,0)</f>
        <v>0</v>
      </c>
      <c r="BF439" s="191">
        <f>IF(N439="snížená",J439,0)</f>
        <v>0</v>
      </c>
      <c r="BG439" s="191">
        <f>IF(N439="zákl. přenesená",J439,0)</f>
        <v>0</v>
      </c>
      <c r="BH439" s="191">
        <f>IF(N439="sníž. přenesená",J439,0)</f>
        <v>0</v>
      </c>
      <c r="BI439" s="191">
        <f>IF(N439="nulová",J439,0)</f>
        <v>0</v>
      </c>
      <c r="BJ439" s="23" t="s">
        <v>82</v>
      </c>
      <c r="BK439" s="191">
        <f>ROUND(I439*H439,2)</f>
        <v>0</v>
      </c>
      <c r="BL439" s="23" t="s">
        <v>272</v>
      </c>
      <c r="BM439" s="23" t="s">
        <v>2500</v>
      </c>
    </row>
    <row r="440" spans="2:51" s="12" customFormat="1" ht="13.5">
      <c r="B440" s="192"/>
      <c r="D440" s="193" t="s">
        <v>198</v>
      </c>
      <c r="E440" s="194" t="s">
        <v>5</v>
      </c>
      <c r="F440" s="195" t="s">
        <v>82</v>
      </c>
      <c r="H440" s="196">
        <v>1</v>
      </c>
      <c r="I440" s="197"/>
      <c r="L440" s="192"/>
      <c r="M440" s="227"/>
      <c r="N440" s="228"/>
      <c r="O440" s="228"/>
      <c r="P440" s="228"/>
      <c r="Q440" s="228"/>
      <c r="R440" s="228"/>
      <c r="S440" s="228"/>
      <c r="T440" s="229"/>
      <c r="AT440" s="194" t="s">
        <v>198</v>
      </c>
      <c r="AU440" s="194" t="s">
        <v>84</v>
      </c>
      <c r="AV440" s="12" t="s">
        <v>84</v>
      </c>
      <c r="AW440" s="12" t="s">
        <v>38</v>
      </c>
      <c r="AX440" s="12" t="s">
        <v>82</v>
      </c>
      <c r="AY440" s="194" t="s">
        <v>189</v>
      </c>
    </row>
    <row r="441" spans="2:12" s="1" customFormat="1" ht="6.95" customHeight="1">
      <c r="B441" s="55"/>
      <c r="C441" s="56"/>
      <c r="D441" s="56"/>
      <c r="E441" s="56"/>
      <c r="F441" s="56"/>
      <c r="G441" s="56"/>
      <c r="H441" s="56"/>
      <c r="I441" s="133"/>
      <c r="J441" s="56"/>
      <c r="K441" s="56"/>
      <c r="L441" s="40"/>
    </row>
  </sheetData>
  <autoFilter ref="C103:K440"/>
  <mergeCells count="13">
    <mergeCell ref="E96:H96"/>
    <mergeCell ref="G1:H1"/>
    <mergeCell ref="L2:V2"/>
    <mergeCell ref="E49:H49"/>
    <mergeCell ref="E51:H51"/>
    <mergeCell ref="J55:J56"/>
    <mergeCell ref="E92:H92"/>
    <mergeCell ref="E94:H9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2"/>
  <sheetViews>
    <sheetView showGridLines="0" workbookViewId="0" topLeftCell="A1">
      <pane ySplit="1" topLeftCell="A2" activePane="bottomLeft" state="frozen"/>
      <selection pane="bottomLeft" activeCell="F151" sqref="F15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115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2031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2501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ROUND(J94,2)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ROUND(SUM(BE94:BE201),2)</f>
        <v>0</v>
      </c>
      <c r="G32" s="41"/>
      <c r="H32" s="41"/>
      <c r="I32" s="125">
        <v>0.21</v>
      </c>
      <c r="J32" s="124">
        <f>ROUND(ROUND((SUM(BE94:BE201)),2)*I32,2)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ROUND(SUM(BF94:BF201),2)</f>
        <v>0</v>
      </c>
      <c r="G33" s="41"/>
      <c r="H33" s="41"/>
      <c r="I33" s="125">
        <v>0.15</v>
      </c>
      <c r="J33" s="124">
        <f>ROUND(ROUND((SUM(BF94:BF201)),2)*I33,2)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ROUND(SUM(BG94:BG201),2)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ROUND(SUM(BH94:BH201),2)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ROUND(SUM(BI94:BI201),2)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2031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1715e2 - Přípomoce vytápění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J94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156</v>
      </c>
      <c r="E61" s="144"/>
      <c r="F61" s="144"/>
      <c r="G61" s="144"/>
      <c r="H61" s="144"/>
      <c r="I61" s="145"/>
      <c r="J61" s="146">
        <f>J95</f>
        <v>0</v>
      </c>
      <c r="K61" s="147"/>
    </row>
    <row r="62" spans="2:11" s="9" customFormat="1" ht="19.9" customHeight="1">
      <c r="B62" s="148"/>
      <c r="C62" s="149"/>
      <c r="D62" s="150" t="s">
        <v>841</v>
      </c>
      <c r="E62" s="151"/>
      <c r="F62" s="151"/>
      <c r="G62" s="151"/>
      <c r="H62" s="151"/>
      <c r="I62" s="152"/>
      <c r="J62" s="153">
        <f>J96</f>
        <v>0</v>
      </c>
      <c r="K62" s="154"/>
    </row>
    <row r="63" spans="2:11" s="9" customFormat="1" ht="19.9" customHeight="1">
      <c r="B63" s="148"/>
      <c r="C63" s="149"/>
      <c r="D63" s="150" t="s">
        <v>1125</v>
      </c>
      <c r="E63" s="151"/>
      <c r="F63" s="151"/>
      <c r="G63" s="151"/>
      <c r="H63" s="151"/>
      <c r="I63" s="152"/>
      <c r="J63" s="153">
        <f>J121</f>
        <v>0</v>
      </c>
      <c r="K63" s="154"/>
    </row>
    <row r="64" spans="2:11" s="9" customFormat="1" ht="19.9" customHeight="1">
      <c r="B64" s="148"/>
      <c r="C64" s="149"/>
      <c r="D64" s="150" t="s">
        <v>159</v>
      </c>
      <c r="E64" s="151"/>
      <c r="F64" s="151"/>
      <c r="G64" s="151"/>
      <c r="H64" s="151"/>
      <c r="I64" s="152"/>
      <c r="J64" s="153">
        <f>J129</f>
        <v>0</v>
      </c>
      <c r="K64" s="154"/>
    </row>
    <row r="65" spans="2:11" s="9" customFormat="1" ht="19.9" customHeight="1">
      <c r="B65" s="148"/>
      <c r="C65" s="149"/>
      <c r="D65" s="150" t="s">
        <v>842</v>
      </c>
      <c r="E65" s="151"/>
      <c r="F65" s="151"/>
      <c r="G65" s="151"/>
      <c r="H65" s="151"/>
      <c r="I65" s="152"/>
      <c r="J65" s="153">
        <f>J138</f>
        <v>0</v>
      </c>
      <c r="K65" s="154"/>
    </row>
    <row r="66" spans="2:11" s="9" customFormat="1" ht="19.9" customHeight="1">
      <c r="B66" s="148"/>
      <c r="C66" s="149"/>
      <c r="D66" s="150" t="s">
        <v>161</v>
      </c>
      <c r="E66" s="151"/>
      <c r="F66" s="151"/>
      <c r="G66" s="151"/>
      <c r="H66" s="151"/>
      <c r="I66" s="152"/>
      <c r="J66" s="153">
        <f>J159</f>
        <v>0</v>
      </c>
      <c r="K66" s="154"/>
    </row>
    <row r="67" spans="2:11" s="9" customFormat="1" ht="19.9" customHeight="1">
      <c r="B67" s="148"/>
      <c r="C67" s="149"/>
      <c r="D67" s="150" t="s">
        <v>162</v>
      </c>
      <c r="E67" s="151"/>
      <c r="F67" s="151"/>
      <c r="G67" s="151"/>
      <c r="H67" s="151"/>
      <c r="I67" s="152"/>
      <c r="J67" s="153">
        <f>J167</f>
        <v>0</v>
      </c>
      <c r="K67" s="154"/>
    </row>
    <row r="68" spans="2:11" s="8" customFormat="1" ht="24.95" customHeight="1">
      <c r="B68" s="141"/>
      <c r="C68" s="142"/>
      <c r="D68" s="143" t="s">
        <v>163</v>
      </c>
      <c r="E68" s="144"/>
      <c r="F68" s="144"/>
      <c r="G68" s="144"/>
      <c r="H68" s="144"/>
      <c r="I68" s="145"/>
      <c r="J68" s="146">
        <f>J169</f>
        <v>0</v>
      </c>
      <c r="K68" s="147"/>
    </row>
    <row r="69" spans="2:11" s="9" customFormat="1" ht="19.9" customHeight="1">
      <c r="B69" s="148"/>
      <c r="C69" s="149"/>
      <c r="D69" s="150" t="s">
        <v>1126</v>
      </c>
      <c r="E69" s="151"/>
      <c r="F69" s="151"/>
      <c r="G69" s="151"/>
      <c r="H69" s="151"/>
      <c r="I69" s="152"/>
      <c r="J69" s="153">
        <f>J170</f>
        <v>0</v>
      </c>
      <c r="K69" s="154"/>
    </row>
    <row r="70" spans="2:11" s="9" customFormat="1" ht="19.9" customHeight="1">
      <c r="B70" s="148"/>
      <c r="C70" s="149"/>
      <c r="D70" s="150" t="s">
        <v>843</v>
      </c>
      <c r="E70" s="151"/>
      <c r="F70" s="151"/>
      <c r="G70" s="151"/>
      <c r="H70" s="151"/>
      <c r="I70" s="152"/>
      <c r="J70" s="153">
        <f>J190</f>
        <v>0</v>
      </c>
      <c r="K70" s="154"/>
    </row>
    <row r="71" spans="2:11" s="9" customFormat="1" ht="19.9" customHeight="1">
      <c r="B71" s="148"/>
      <c r="C71" s="149"/>
      <c r="D71" s="150" t="s">
        <v>170</v>
      </c>
      <c r="E71" s="151"/>
      <c r="F71" s="151"/>
      <c r="G71" s="151"/>
      <c r="H71" s="151"/>
      <c r="I71" s="152"/>
      <c r="J71" s="153">
        <f>J192</f>
        <v>0</v>
      </c>
      <c r="K71" s="154"/>
    </row>
    <row r="72" spans="2:11" s="9" customFormat="1" ht="19.9" customHeight="1">
      <c r="B72" s="148"/>
      <c r="C72" s="149"/>
      <c r="D72" s="150" t="s">
        <v>1127</v>
      </c>
      <c r="E72" s="151"/>
      <c r="F72" s="151"/>
      <c r="G72" s="151"/>
      <c r="H72" s="151"/>
      <c r="I72" s="152"/>
      <c r="J72" s="153">
        <f>J197</f>
        <v>0</v>
      </c>
      <c r="K72" s="154"/>
    </row>
    <row r="73" spans="2:11" s="1" customFormat="1" ht="21.75" customHeight="1">
      <c r="B73" s="40"/>
      <c r="C73" s="41"/>
      <c r="D73" s="41"/>
      <c r="E73" s="41"/>
      <c r="F73" s="41"/>
      <c r="G73" s="41"/>
      <c r="H73" s="41"/>
      <c r="I73" s="112"/>
      <c r="J73" s="41"/>
      <c r="K73" s="44"/>
    </row>
    <row r="74" spans="2:11" s="1" customFormat="1" ht="6.95" customHeight="1">
      <c r="B74" s="55"/>
      <c r="C74" s="56"/>
      <c r="D74" s="56"/>
      <c r="E74" s="56"/>
      <c r="F74" s="56"/>
      <c r="G74" s="56"/>
      <c r="H74" s="56"/>
      <c r="I74" s="133"/>
      <c r="J74" s="56"/>
      <c r="K74" s="57"/>
    </row>
    <row r="78" spans="2:12" s="1" customFormat="1" ht="6.95" customHeight="1">
      <c r="B78" s="58"/>
      <c r="C78" s="59"/>
      <c r="D78" s="59"/>
      <c r="E78" s="59"/>
      <c r="F78" s="59"/>
      <c r="G78" s="59"/>
      <c r="H78" s="59"/>
      <c r="I78" s="134"/>
      <c r="J78" s="59"/>
      <c r="K78" s="59"/>
      <c r="L78" s="40"/>
    </row>
    <row r="79" spans="2:12" s="1" customFormat="1" ht="36.95" customHeight="1">
      <c r="B79" s="40"/>
      <c r="C79" s="60" t="s">
        <v>173</v>
      </c>
      <c r="L79" s="40"/>
    </row>
    <row r="80" spans="2:12" s="1" customFormat="1" ht="6.95" customHeight="1">
      <c r="B80" s="40"/>
      <c r="L80" s="40"/>
    </row>
    <row r="81" spans="2:12" s="1" customFormat="1" ht="14.45" customHeight="1">
      <c r="B81" s="40"/>
      <c r="C81" s="62" t="s">
        <v>19</v>
      </c>
      <c r="L81" s="40"/>
    </row>
    <row r="82" spans="2:12" s="1" customFormat="1" ht="16.5" customHeight="1">
      <c r="B82" s="40"/>
      <c r="E82" s="361" t="str">
        <f>E7</f>
        <v>Zateplení budovy SOŠ a SOU dopravní Čáslav (22.6.)</v>
      </c>
      <c r="F82" s="362"/>
      <c r="G82" s="362"/>
      <c r="H82" s="362"/>
      <c r="L82" s="40"/>
    </row>
    <row r="83" spans="2:12" ht="15">
      <c r="B83" s="27"/>
      <c r="C83" s="62" t="s">
        <v>147</v>
      </c>
      <c r="L83" s="27"/>
    </row>
    <row r="84" spans="2:12" s="1" customFormat="1" ht="16.5" customHeight="1">
      <c r="B84" s="40"/>
      <c r="E84" s="361" t="s">
        <v>2031</v>
      </c>
      <c r="F84" s="355"/>
      <c r="G84" s="355"/>
      <c r="H84" s="355"/>
      <c r="L84" s="40"/>
    </row>
    <row r="85" spans="2:12" s="1" customFormat="1" ht="14.45" customHeight="1">
      <c r="B85" s="40"/>
      <c r="C85" s="62" t="s">
        <v>149</v>
      </c>
      <c r="L85" s="40"/>
    </row>
    <row r="86" spans="2:12" s="1" customFormat="1" ht="17.25" customHeight="1">
      <c r="B86" s="40"/>
      <c r="E86" s="329" t="str">
        <f>E11</f>
        <v>1715e2 - Přípomoce vytápění</v>
      </c>
      <c r="F86" s="355"/>
      <c r="G86" s="355"/>
      <c r="H86" s="355"/>
      <c r="L86" s="40"/>
    </row>
    <row r="87" spans="2:12" s="1" customFormat="1" ht="6.95" customHeight="1">
      <c r="B87" s="40"/>
      <c r="L87" s="40"/>
    </row>
    <row r="88" spans="2:12" s="1" customFormat="1" ht="18" customHeight="1">
      <c r="B88" s="40"/>
      <c r="C88" s="62" t="s">
        <v>23</v>
      </c>
      <c r="F88" s="155" t="str">
        <f>F14</f>
        <v>Čáslav, Aug. Sedláčka 1145</v>
      </c>
      <c r="I88" s="156" t="s">
        <v>25</v>
      </c>
      <c r="J88" s="66" t="str">
        <f>IF(J14="","",J14)</f>
        <v>16. 3. 2017</v>
      </c>
      <c r="L88" s="40"/>
    </row>
    <row r="89" spans="2:12" s="1" customFormat="1" ht="6.95" customHeight="1">
      <c r="B89" s="40"/>
      <c r="L89" s="40"/>
    </row>
    <row r="90" spans="2:12" s="1" customFormat="1" ht="15">
      <c r="B90" s="40"/>
      <c r="C90" s="62" t="s">
        <v>27</v>
      </c>
      <c r="F90" s="155" t="str">
        <f>E17</f>
        <v>SOŠ a SOU doprav. Čáslav, A. Sedláčka 1145,Čáslav</v>
      </c>
      <c r="I90" s="156" t="s">
        <v>34</v>
      </c>
      <c r="J90" s="155" t="str">
        <f>E23</f>
        <v>AZ PROJECT spol. s r.o., Plynárenská 830, Kolín</v>
      </c>
      <c r="L90" s="40"/>
    </row>
    <row r="91" spans="2:12" s="1" customFormat="1" ht="14.45" customHeight="1">
      <c r="B91" s="40"/>
      <c r="C91" s="62" t="s">
        <v>32</v>
      </c>
      <c r="F91" s="155" t="str">
        <f>IF(E20="","",E20)</f>
        <v/>
      </c>
      <c r="L91" s="40"/>
    </row>
    <row r="92" spans="2:12" s="1" customFormat="1" ht="10.35" customHeight="1">
      <c r="B92" s="40"/>
      <c r="L92" s="40"/>
    </row>
    <row r="93" spans="2:20" s="10" customFormat="1" ht="29.25" customHeight="1">
      <c r="B93" s="157"/>
      <c r="C93" s="158" t="s">
        <v>174</v>
      </c>
      <c r="D93" s="159" t="s">
        <v>60</v>
      </c>
      <c r="E93" s="159" t="s">
        <v>56</v>
      </c>
      <c r="F93" s="159" t="s">
        <v>175</v>
      </c>
      <c r="G93" s="159" t="s">
        <v>176</v>
      </c>
      <c r="H93" s="159" t="s">
        <v>177</v>
      </c>
      <c r="I93" s="160" t="s">
        <v>178</v>
      </c>
      <c r="J93" s="159" t="s">
        <v>153</v>
      </c>
      <c r="K93" s="161" t="s">
        <v>179</v>
      </c>
      <c r="L93" s="157"/>
      <c r="M93" s="72" t="s">
        <v>180</v>
      </c>
      <c r="N93" s="73" t="s">
        <v>45</v>
      </c>
      <c r="O93" s="73" t="s">
        <v>181</v>
      </c>
      <c r="P93" s="73" t="s">
        <v>182</v>
      </c>
      <c r="Q93" s="73" t="s">
        <v>183</v>
      </c>
      <c r="R93" s="73" t="s">
        <v>184</v>
      </c>
      <c r="S93" s="73" t="s">
        <v>185</v>
      </c>
      <c r="T93" s="74" t="s">
        <v>186</v>
      </c>
    </row>
    <row r="94" spans="2:63" s="1" customFormat="1" ht="29.25" customHeight="1">
      <c r="B94" s="40"/>
      <c r="C94" s="76" t="s">
        <v>154</v>
      </c>
      <c r="J94" s="162">
        <f>BK94</f>
        <v>0</v>
      </c>
      <c r="L94" s="40"/>
      <c r="M94" s="75"/>
      <c r="N94" s="67"/>
      <c r="O94" s="67"/>
      <c r="P94" s="163">
        <f>P95+P169</f>
        <v>0</v>
      </c>
      <c r="Q94" s="67"/>
      <c r="R94" s="163">
        <f>R95+R169</f>
        <v>279.19905992568084</v>
      </c>
      <c r="S94" s="67"/>
      <c r="T94" s="164">
        <f>T95+T169</f>
        <v>215.589002</v>
      </c>
      <c r="AT94" s="23" t="s">
        <v>74</v>
      </c>
      <c r="AU94" s="23" t="s">
        <v>155</v>
      </c>
      <c r="BK94" s="165">
        <f>BK95+BK169</f>
        <v>0</v>
      </c>
    </row>
    <row r="95" spans="2:63" s="11" customFormat="1" ht="37.35" customHeight="1">
      <c r="B95" s="166"/>
      <c r="D95" s="167" t="s">
        <v>74</v>
      </c>
      <c r="E95" s="168" t="s">
        <v>187</v>
      </c>
      <c r="F95" s="168" t="s">
        <v>188</v>
      </c>
      <c r="I95" s="169"/>
      <c r="J95" s="170">
        <f>BK95</f>
        <v>0</v>
      </c>
      <c r="L95" s="166"/>
      <c r="M95" s="171"/>
      <c r="N95" s="172"/>
      <c r="O95" s="172"/>
      <c r="P95" s="173">
        <f>P96+P121+P129+P138+P159+P167</f>
        <v>0</v>
      </c>
      <c r="Q95" s="172"/>
      <c r="R95" s="173">
        <f>R96+R121+R129+R138+R159+R167</f>
        <v>274.0660677556808</v>
      </c>
      <c r="S95" s="172"/>
      <c r="T95" s="174">
        <f>T96+T121+T129+T138+T159+T167</f>
        <v>215.589002</v>
      </c>
      <c r="AR95" s="167" t="s">
        <v>82</v>
      </c>
      <c r="AT95" s="175" t="s">
        <v>74</v>
      </c>
      <c r="AU95" s="175" t="s">
        <v>75</v>
      </c>
      <c r="AY95" s="167" t="s">
        <v>189</v>
      </c>
      <c r="BK95" s="176">
        <f>BK96+BK121+BK129+BK138+BK159+BK167</f>
        <v>0</v>
      </c>
    </row>
    <row r="96" spans="2:63" s="11" customFormat="1" ht="19.9" customHeight="1">
      <c r="B96" s="166"/>
      <c r="D96" s="167" t="s">
        <v>74</v>
      </c>
      <c r="E96" s="177" t="s">
        <v>84</v>
      </c>
      <c r="F96" s="177" t="s">
        <v>844</v>
      </c>
      <c r="I96" s="169"/>
      <c r="J96" s="178">
        <f>BK96</f>
        <v>0</v>
      </c>
      <c r="L96" s="166"/>
      <c r="M96" s="171"/>
      <c r="N96" s="172"/>
      <c r="O96" s="172"/>
      <c r="P96" s="173">
        <f>SUM(P97:P120)</f>
        <v>0</v>
      </c>
      <c r="Q96" s="172"/>
      <c r="R96" s="173">
        <f>SUM(R97:R120)</f>
        <v>134.7408293556808</v>
      </c>
      <c r="S96" s="172"/>
      <c r="T96" s="174">
        <f>SUM(T97:T120)</f>
        <v>0</v>
      </c>
      <c r="AR96" s="167" t="s">
        <v>82</v>
      </c>
      <c r="AT96" s="175" t="s">
        <v>74</v>
      </c>
      <c r="AU96" s="175" t="s">
        <v>82</v>
      </c>
      <c r="AY96" s="167" t="s">
        <v>189</v>
      </c>
      <c r="BK96" s="176">
        <f>SUM(BK97:BK120)</f>
        <v>0</v>
      </c>
    </row>
    <row r="97" spans="2:65" s="1" customFormat="1" ht="25.5" customHeight="1">
      <c r="B97" s="179"/>
      <c r="C97" s="180" t="s">
        <v>82</v>
      </c>
      <c r="D97" s="180" t="s">
        <v>191</v>
      </c>
      <c r="E97" s="181" t="s">
        <v>1128</v>
      </c>
      <c r="F97" s="182" t="s">
        <v>1129</v>
      </c>
      <c r="G97" s="183" t="s">
        <v>208</v>
      </c>
      <c r="H97" s="184">
        <v>36.233</v>
      </c>
      <c r="I97" s="185"/>
      <c r="J97" s="186">
        <f>ROUND(I97*H97,2)</f>
        <v>0</v>
      </c>
      <c r="K97" s="182" t="s">
        <v>287</v>
      </c>
      <c r="L97" s="40"/>
      <c r="M97" s="187" t="s">
        <v>5</v>
      </c>
      <c r="N97" s="188" t="s">
        <v>46</v>
      </c>
      <c r="O97" s="41"/>
      <c r="P97" s="189">
        <f>O97*H97</f>
        <v>0</v>
      </c>
      <c r="Q97" s="189">
        <v>1.98</v>
      </c>
      <c r="R97" s="189">
        <f>Q97*H97</f>
        <v>71.74134</v>
      </c>
      <c r="S97" s="189">
        <v>0</v>
      </c>
      <c r="T97" s="190">
        <f>S97*H97</f>
        <v>0</v>
      </c>
      <c r="AR97" s="23" t="s">
        <v>196</v>
      </c>
      <c r="AT97" s="23" t="s">
        <v>191</v>
      </c>
      <c r="AU97" s="23" t="s">
        <v>84</v>
      </c>
      <c r="AY97" s="23" t="s">
        <v>189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82</v>
      </c>
      <c r="BK97" s="191">
        <f>ROUND(I97*H97,2)</f>
        <v>0</v>
      </c>
      <c r="BL97" s="23" t="s">
        <v>196</v>
      </c>
      <c r="BM97" s="23" t="s">
        <v>2502</v>
      </c>
    </row>
    <row r="98" spans="2:51" s="12" customFormat="1" ht="13.5">
      <c r="B98" s="192"/>
      <c r="D98" s="193" t="s">
        <v>198</v>
      </c>
      <c r="E98" s="194" t="s">
        <v>5</v>
      </c>
      <c r="F98" s="195" t="s">
        <v>2503</v>
      </c>
      <c r="H98" s="196">
        <v>5.46</v>
      </c>
      <c r="I98" s="197"/>
      <c r="L98" s="192"/>
      <c r="M98" s="198"/>
      <c r="N98" s="199"/>
      <c r="O98" s="199"/>
      <c r="P98" s="199"/>
      <c r="Q98" s="199"/>
      <c r="R98" s="199"/>
      <c r="S98" s="199"/>
      <c r="T98" s="200"/>
      <c r="AT98" s="194" t="s">
        <v>198</v>
      </c>
      <c r="AU98" s="194" t="s">
        <v>84</v>
      </c>
      <c r="AV98" s="12" t="s">
        <v>84</v>
      </c>
      <c r="AW98" s="12" t="s">
        <v>38</v>
      </c>
      <c r="AX98" s="12" t="s">
        <v>75</v>
      </c>
      <c r="AY98" s="194" t="s">
        <v>189</v>
      </c>
    </row>
    <row r="99" spans="2:51" s="12" customFormat="1" ht="27">
      <c r="B99" s="192"/>
      <c r="D99" s="193" t="s">
        <v>198</v>
      </c>
      <c r="E99" s="194" t="s">
        <v>5</v>
      </c>
      <c r="F99" s="195" t="s">
        <v>2504</v>
      </c>
      <c r="H99" s="196">
        <v>7.446</v>
      </c>
      <c r="I99" s="197"/>
      <c r="L99" s="192"/>
      <c r="M99" s="198"/>
      <c r="N99" s="199"/>
      <c r="O99" s="199"/>
      <c r="P99" s="199"/>
      <c r="Q99" s="199"/>
      <c r="R99" s="199"/>
      <c r="S99" s="199"/>
      <c r="T99" s="200"/>
      <c r="AT99" s="194" t="s">
        <v>198</v>
      </c>
      <c r="AU99" s="194" t="s">
        <v>84</v>
      </c>
      <c r="AV99" s="12" t="s">
        <v>84</v>
      </c>
      <c r="AW99" s="12" t="s">
        <v>38</v>
      </c>
      <c r="AX99" s="12" t="s">
        <v>75</v>
      </c>
      <c r="AY99" s="194" t="s">
        <v>189</v>
      </c>
    </row>
    <row r="100" spans="2:51" s="12" customFormat="1" ht="13.5">
      <c r="B100" s="192"/>
      <c r="D100" s="193" t="s">
        <v>198</v>
      </c>
      <c r="E100" s="194" t="s">
        <v>5</v>
      </c>
      <c r="F100" s="195" t="s">
        <v>2505</v>
      </c>
      <c r="H100" s="196">
        <v>1.516</v>
      </c>
      <c r="I100" s="197"/>
      <c r="L100" s="192"/>
      <c r="M100" s="198"/>
      <c r="N100" s="199"/>
      <c r="O100" s="199"/>
      <c r="P100" s="199"/>
      <c r="Q100" s="199"/>
      <c r="R100" s="199"/>
      <c r="S100" s="199"/>
      <c r="T100" s="200"/>
      <c r="AT100" s="194" t="s">
        <v>198</v>
      </c>
      <c r="AU100" s="194" t="s">
        <v>84</v>
      </c>
      <c r="AV100" s="12" t="s">
        <v>84</v>
      </c>
      <c r="AW100" s="12" t="s">
        <v>38</v>
      </c>
      <c r="AX100" s="12" t="s">
        <v>75</v>
      </c>
      <c r="AY100" s="194" t="s">
        <v>189</v>
      </c>
    </row>
    <row r="101" spans="2:51" s="12" customFormat="1" ht="27">
      <c r="B101" s="192"/>
      <c r="D101" s="193" t="s">
        <v>198</v>
      </c>
      <c r="E101" s="194" t="s">
        <v>5</v>
      </c>
      <c r="F101" s="195" t="s">
        <v>2506</v>
      </c>
      <c r="H101" s="196">
        <v>7.652</v>
      </c>
      <c r="I101" s="197"/>
      <c r="L101" s="192"/>
      <c r="M101" s="198"/>
      <c r="N101" s="199"/>
      <c r="O101" s="199"/>
      <c r="P101" s="199"/>
      <c r="Q101" s="199"/>
      <c r="R101" s="199"/>
      <c r="S101" s="199"/>
      <c r="T101" s="200"/>
      <c r="AT101" s="194" t="s">
        <v>198</v>
      </c>
      <c r="AU101" s="194" t="s">
        <v>84</v>
      </c>
      <c r="AV101" s="12" t="s">
        <v>84</v>
      </c>
      <c r="AW101" s="12" t="s">
        <v>38</v>
      </c>
      <c r="AX101" s="12" t="s">
        <v>75</v>
      </c>
      <c r="AY101" s="194" t="s">
        <v>189</v>
      </c>
    </row>
    <row r="102" spans="2:51" s="12" customFormat="1" ht="27">
      <c r="B102" s="192"/>
      <c r="D102" s="193" t="s">
        <v>198</v>
      </c>
      <c r="E102" s="194" t="s">
        <v>5</v>
      </c>
      <c r="F102" s="195" t="s">
        <v>2507</v>
      </c>
      <c r="H102" s="196">
        <v>11.153</v>
      </c>
      <c r="I102" s="197"/>
      <c r="L102" s="192"/>
      <c r="M102" s="198"/>
      <c r="N102" s="199"/>
      <c r="O102" s="199"/>
      <c r="P102" s="199"/>
      <c r="Q102" s="199"/>
      <c r="R102" s="199"/>
      <c r="S102" s="199"/>
      <c r="T102" s="200"/>
      <c r="AT102" s="194" t="s">
        <v>198</v>
      </c>
      <c r="AU102" s="194" t="s">
        <v>84</v>
      </c>
      <c r="AV102" s="12" t="s">
        <v>84</v>
      </c>
      <c r="AW102" s="12" t="s">
        <v>38</v>
      </c>
      <c r="AX102" s="12" t="s">
        <v>75</v>
      </c>
      <c r="AY102" s="194" t="s">
        <v>189</v>
      </c>
    </row>
    <row r="103" spans="2:51" s="12" customFormat="1" ht="13.5">
      <c r="B103" s="192"/>
      <c r="D103" s="193" t="s">
        <v>198</v>
      </c>
      <c r="E103" s="194" t="s">
        <v>5</v>
      </c>
      <c r="F103" s="195" t="s">
        <v>2508</v>
      </c>
      <c r="H103" s="196">
        <v>1.676</v>
      </c>
      <c r="I103" s="197"/>
      <c r="L103" s="192"/>
      <c r="M103" s="198"/>
      <c r="N103" s="199"/>
      <c r="O103" s="199"/>
      <c r="P103" s="199"/>
      <c r="Q103" s="199"/>
      <c r="R103" s="199"/>
      <c r="S103" s="199"/>
      <c r="T103" s="200"/>
      <c r="AT103" s="194" t="s">
        <v>198</v>
      </c>
      <c r="AU103" s="194" t="s">
        <v>84</v>
      </c>
      <c r="AV103" s="12" t="s">
        <v>84</v>
      </c>
      <c r="AW103" s="12" t="s">
        <v>38</v>
      </c>
      <c r="AX103" s="12" t="s">
        <v>75</v>
      </c>
      <c r="AY103" s="194" t="s">
        <v>189</v>
      </c>
    </row>
    <row r="104" spans="2:51" s="12" customFormat="1" ht="13.5">
      <c r="B104" s="192"/>
      <c r="D104" s="193" t="s">
        <v>198</v>
      </c>
      <c r="E104" s="194" t="s">
        <v>5</v>
      </c>
      <c r="F104" s="195" t="s">
        <v>2509</v>
      </c>
      <c r="H104" s="196">
        <v>1.33</v>
      </c>
      <c r="I104" s="197"/>
      <c r="L104" s="192"/>
      <c r="M104" s="198"/>
      <c r="N104" s="199"/>
      <c r="O104" s="199"/>
      <c r="P104" s="199"/>
      <c r="Q104" s="199"/>
      <c r="R104" s="199"/>
      <c r="S104" s="199"/>
      <c r="T104" s="200"/>
      <c r="AT104" s="194" t="s">
        <v>198</v>
      </c>
      <c r="AU104" s="194" t="s">
        <v>84</v>
      </c>
      <c r="AV104" s="12" t="s">
        <v>84</v>
      </c>
      <c r="AW104" s="12" t="s">
        <v>38</v>
      </c>
      <c r="AX104" s="12" t="s">
        <v>75</v>
      </c>
      <c r="AY104" s="194" t="s">
        <v>189</v>
      </c>
    </row>
    <row r="105" spans="2:51" s="13" customFormat="1" ht="13.5">
      <c r="B105" s="201"/>
      <c r="D105" s="193" t="s">
        <v>198</v>
      </c>
      <c r="E105" s="202" t="s">
        <v>5</v>
      </c>
      <c r="F105" s="203" t="s">
        <v>216</v>
      </c>
      <c r="H105" s="204">
        <v>36.233</v>
      </c>
      <c r="I105" s="205"/>
      <c r="L105" s="201"/>
      <c r="M105" s="206"/>
      <c r="N105" s="207"/>
      <c r="O105" s="207"/>
      <c r="P105" s="207"/>
      <c r="Q105" s="207"/>
      <c r="R105" s="207"/>
      <c r="S105" s="207"/>
      <c r="T105" s="208"/>
      <c r="AT105" s="202" t="s">
        <v>198</v>
      </c>
      <c r="AU105" s="202" t="s">
        <v>84</v>
      </c>
      <c r="AV105" s="13" t="s">
        <v>196</v>
      </c>
      <c r="AW105" s="13" t="s">
        <v>38</v>
      </c>
      <c r="AX105" s="13" t="s">
        <v>82</v>
      </c>
      <c r="AY105" s="202" t="s">
        <v>189</v>
      </c>
    </row>
    <row r="106" spans="2:65" s="1" customFormat="1" ht="16.5" customHeight="1">
      <c r="B106" s="179"/>
      <c r="C106" s="180" t="s">
        <v>84</v>
      </c>
      <c r="D106" s="180" t="s">
        <v>191</v>
      </c>
      <c r="E106" s="181" t="s">
        <v>845</v>
      </c>
      <c r="F106" s="182" t="s">
        <v>1132</v>
      </c>
      <c r="G106" s="183" t="s">
        <v>312</v>
      </c>
      <c r="H106" s="184">
        <v>2.4</v>
      </c>
      <c r="I106" s="185"/>
      <c r="J106" s="186">
        <f>ROUND(I106*H106,2)</f>
        <v>0</v>
      </c>
      <c r="K106" s="182" t="s">
        <v>5</v>
      </c>
      <c r="L106" s="40"/>
      <c r="M106" s="187" t="s">
        <v>5</v>
      </c>
      <c r="N106" s="188" t="s">
        <v>46</v>
      </c>
      <c r="O106" s="41"/>
      <c r="P106" s="189">
        <f>O106*H106</f>
        <v>0</v>
      </c>
      <c r="Q106" s="189">
        <v>0.0004</v>
      </c>
      <c r="R106" s="189">
        <f>Q106*H106</f>
        <v>0.00096</v>
      </c>
      <c r="S106" s="189">
        <v>0</v>
      </c>
      <c r="T106" s="190">
        <f>S106*H106</f>
        <v>0</v>
      </c>
      <c r="AR106" s="23" t="s">
        <v>196</v>
      </c>
      <c r="AT106" s="23" t="s">
        <v>191</v>
      </c>
      <c r="AU106" s="23" t="s">
        <v>84</v>
      </c>
      <c r="AY106" s="23" t="s">
        <v>189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82</v>
      </c>
      <c r="BK106" s="191">
        <f>ROUND(I106*H106,2)</f>
        <v>0</v>
      </c>
      <c r="BL106" s="23" t="s">
        <v>196</v>
      </c>
      <c r="BM106" s="23" t="s">
        <v>2510</v>
      </c>
    </row>
    <row r="107" spans="2:51" s="12" customFormat="1" ht="13.5">
      <c r="B107" s="192"/>
      <c r="D107" s="193" t="s">
        <v>198</v>
      </c>
      <c r="E107" s="194" t="s">
        <v>5</v>
      </c>
      <c r="F107" s="195" t="s">
        <v>2511</v>
      </c>
      <c r="H107" s="196">
        <v>2.4</v>
      </c>
      <c r="I107" s="197"/>
      <c r="L107" s="192"/>
      <c r="M107" s="198"/>
      <c r="N107" s="199"/>
      <c r="O107" s="199"/>
      <c r="P107" s="199"/>
      <c r="Q107" s="199"/>
      <c r="R107" s="199"/>
      <c r="S107" s="199"/>
      <c r="T107" s="200"/>
      <c r="AT107" s="194" t="s">
        <v>198</v>
      </c>
      <c r="AU107" s="194" t="s">
        <v>84</v>
      </c>
      <c r="AV107" s="12" t="s">
        <v>84</v>
      </c>
      <c r="AW107" s="12" t="s">
        <v>38</v>
      </c>
      <c r="AX107" s="12" t="s">
        <v>82</v>
      </c>
      <c r="AY107" s="194" t="s">
        <v>189</v>
      </c>
    </row>
    <row r="108" spans="2:65" s="1" customFormat="1" ht="25.5" customHeight="1">
      <c r="B108" s="179"/>
      <c r="C108" s="180" t="s">
        <v>205</v>
      </c>
      <c r="D108" s="180" t="s">
        <v>191</v>
      </c>
      <c r="E108" s="181" t="s">
        <v>1135</v>
      </c>
      <c r="F108" s="182" t="s">
        <v>1136</v>
      </c>
      <c r="G108" s="183" t="s">
        <v>208</v>
      </c>
      <c r="H108" s="184">
        <v>11.801</v>
      </c>
      <c r="I108" s="185"/>
      <c r="J108" s="186">
        <f>ROUND(I108*H108,2)</f>
        <v>0</v>
      </c>
      <c r="K108" s="182" t="s">
        <v>287</v>
      </c>
      <c r="L108" s="40"/>
      <c r="M108" s="187" t="s">
        <v>5</v>
      </c>
      <c r="N108" s="188" t="s">
        <v>46</v>
      </c>
      <c r="O108" s="41"/>
      <c r="P108" s="189">
        <f>O108*H108</f>
        <v>0</v>
      </c>
      <c r="Q108" s="189">
        <v>2.25634</v>
      </c>
      <c r="R108" s="189">
        <f>Q108*H108</f>
        <v>26.627068339999997</v>
      </c>
      <c r="S108" s="189">
        <v>0</v>
      </c>
      <c r="T108" s="190">
        <f>S108*H108</f>
        <v>0</v>
      </c>
      <c r="AR108" s="23" t="s">
        <v>196</v>
      </c>
      <c r="AT108" s="23" t="s">
        <v>191</v>
      </c>
      <c r="AU108" s="23" t="s">
        <v>84</v>
      </c>
      <c r="AY108" s="23" t="s">
        <v>189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82</v>
      </c>
      <c r="BK108" s="191">
        <f>ROUND(I108*H108,2)</f>
        <v>0</v>
      </c>
      <c r="BL108" s="23" t="s">
        <v>196</v>
      </c>
      <c r="BM108" s="23" t="s">
        <v>2512</v>
      </c>
    </row>
    <row r="109" spans="2:51" s="12" customFormat="1" ht="27">
      <c r="B109" s="192"/>
      <c r="D109" s="193" t="s">
        <v>198</v>
      </c>
      <c r="E109" s="194" t="s">
        <v>5</v>
      </c>
      <c r="F109" s="195" t="s">
        <v>2513</v>
      </c>
      <c r="H109" s="196">
        <v>11.003</v>
      </c>
      <c r="I109" s="197"/>
      <c r="L109" s="192"/>
      <c r="M109" s="198"/>
      <c r="N109" s="199"/>
      <c r="O109" s="199"/>
      <c r="P109" s="199"/>
      <c r="Q109" s="199"/>
      <c r="R109" s="199"/>
      <c r="S109" s="199"/>
      <c r="T109" s="200"/>
      <c r="AT109" s="194" t="s">
        <v>198</v>
      </c>
      <c r="AU109" s="194" t="s">
        <v>84</v>
      </c>
      <c r="AV109" s="12" t="s">
        <v>84</v>
      </c>
      <c r="AW109" s="12" t="s">
        <v>38</v>
      </c>
      <c r="AX109" s="12" t="s">
        <v>75</v>
      </c>
      <c r="AY109" s="194" t="s">
        <v>189</v>
      </c>
    </row>
    <row r="110" spans="2:51" s="12" customFormat="1" ht="13.5">
      <c r="B110" s="192"/>
      <c r="D110" s="193" t="s">
        <v>198</v>
      </c>
      <c r="E110" s="194" t="s">
        <v>5</v>
      </c>
      <c r="F110" s="195" t="s">
        <v>2514</v>
      </c>
      <c r="H110" s="196">
        <v>0.798</v>
      </c>
      <c r="I110" s="197"/>
      <c r="L110" s="192"/>
      <c r="M110" s="198"/>
      <c r="N110" s="199"/>
      <c r="O110" s="199"/>
      <c r="P110" s="199"/>
      <c r="Q110" s="199"/>
      <c r="R110" s="199"/>
      <c r="S110" s="199"/>
      <c r="T110" s="200"/>
      <c r="AT110" s="194" t="s">
        <v>198</v>
      </c>
      <c r="AU110" s="194" t="s">
        <v>84</v>
      </c>
      <c r="AV110" s="12" t="s">
        <v>84</v>
      </c>
      <c r="AW110" s="12" t="s">
        <v>38</v>
      </c>
      <c r="AX110" s="12" t="s">
        <v>75</v>
      </c>
      <c r="AY110" s="194" t="s">
        <v>189</v>
      </c>
    </row>
    <row r="111" spans="2:51" s="13" customFormat="1" ht="13.5">
      <c r="B111" s="201"/>
      <c r="D111" s="193" t="s">
        <v>198</v>
      </c>
      <c r="E111" s="202" t="s">
        <v>5</v>
      </c>
      <c r="F111" s="203" t="s">
        <v>216</v>
      </c>
      <c r="H111" s="204">
        <v>11.801</v>
      </c>
      <c r="I111" s="205"/>
      <c r="L111" s="201"/>
      <c r="M111" s="206"/>
      <c r="N111" s="207"/>
      <c r="O111" s="207"/>
      <c r="P111" s="207"/>
      <c r="Q111" s="207"/>
      <c r="R111" s="207"/>
      <c r="S111" s="207"/>
      <c r="T111" s="208"/>
      <c r="AT111" s="202" t="s">
        <v>198</v>
      </c>
      <c r="AU111" s="202" t="s">
        <v>84</v>
      </c>
      <c r="AV111" s="13" t="s">
        <v>196</v>
      </c>
      <c r="AW111" s="13" t="s">
        <v>38</v>
      </c>
      <c r="AX111" s="13" t="s">
        <v>82</v>
      </c>
      <c r="AY111" s="202" t="s">
        <v>189</v>
      </c>
    </row>
    <row r="112" spans="2:65" s="1" customFormat="1" ht="25.5" customHeight="1">
      <c r="B112" s="179"/>
      <c r="C112" s="180" t="s">
        <v>196</v>
      </c>
      <c r="D112" s="180" t="s">
        <v>191</v>
      </c>
      <c r="E112" s="181" t="s">
        <v>1139</v>
      </c>
      <c r="F112" s="182" t="s">
        <v>1140</v>
      </c>
      <c r="G112" s="183" t="s">
        <v>208</v>
      </c>
      <c r="H112" s="184">
        <v>15.769</v>
      </c>
      <c r="I112" s="185"/>
      <c r="J112" s="186">
        <f>ROUND(I112*H112,2)</f>
        <v>0</v>
      </c>
      <c r="K112" s="182" t="s">
        <v>1141</v>
      </c>
      <c r="L112" s="40"/>
      <c r="M112" s="187" t="s">
        <v>5</v>
      </c>
      <c r="N112" s="188" t="s">
        <v>46</v>
      </c>
      <c r="O112" s="41"/>
      <c r="P112" s="189">
        <f>O112*H112</f>
        <v>0</v>
      </c>
      <c r="Q112" s="189">
        <v>2.256342204</v>
      </c>
      <c r="R112" s="189">
        <f>Q112*H112</f>
        <v>35.580260214876</v>
      </c>
      <c r="S112" s="189">
        <v>0</v>
      </c>
      <c r="T112" s="190">
        <f>S112*H112</f>
        <v>0</v>
      </c>
      <c r="AR112" s="23" t="s">
        <v>196</v>
      </c>
      <c r="AT112" s="23" t="s">
        <v>191</v>
      </c>
      <c r="AU112" s="23" t="s">
        <v>84</v>
      </c>
      <c r="AY112" s="23" t="s">
        <v>189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3" t="s">
        <v>82</v>
      </c>
      <c r="BK112" s="191">
        <f>ROUND(I112*H112,2)</f>
        <v>0</v>
      </c>
      <c r="BL112" s="23" t="s">
        <v>196</v>
      </c>
      <c r="BM112" s="23" t="s">
        <v>2515</v>
      </c>
    </row>
    <row r="113" spans="2:51" s="12" customFormat="1" ht="27">
      <c r="B113" s="192"/>
      <c r="D113" s="193" t="s">
        <v>198</v>
      </c>
      <c r="E113" s="194" t="s">
        <v>5</v>
      </c>
      <c r="F113" s="195" t="s">
        <v>2516</v>
      </c>
      <c r="H113" s="196">
        <v>15.297</v>
      </c>
      <c r="I113" s="197"/>
      <c r="L113" s="192"/>
      <c r="M113" s="198"/>
      <c r="N113" s="199"/>
      <c r="O113" s="199"/>
      <c r="P113" s="199"/>
      <c r="Q113" s="199"/>
      <c r="R113" s="199"/>
      <c r="S113" s="199"/>
      <c r="T113" s="200"/>
      <c r="AT113" s="194" t="s">
        <v>198</v>
      </c>
      <c r="AU113" s="194" t="s">
        <v>84</v>
      </c>
      <c r="AV113" s="12" t="s">
        <v>84</v>
      </c>
      <c r="AW113" s="12" t="s">
        <v>38</v>
      </c>
      <c r="AX113" s="12" t="s">
        <v>75</v>
      </c>
      <c r="AY113" s="194" t="s">
        <v>189</v>
      </c>
    </row>
    <row r="114" spans="2:51" s="12" customFormat="1" ht="13.5">
      <c r="B114" s="192"/>
      <c r="D114" s="193" t="s">
        <v>198</v>
      </c>
      <c r="E114" s="194" t="s">
        <v>5</v>
      </c>
      <c r="F114" s="195" t="s">
        <v>2517</v>
      </c>
      <c r="H114" s="196">
        <v>0.472</v>
      </c>
      <c r="I114" s="197"/>
      <c r="L114" s="192"/>
      <c r="M114" s="198"/>
      <c r="N114" s="199"/>
      <c r="O114" s="199"/>
      <c r="P114" s="199"/>
      <c r="Q114" s="199"/>
      <c r="R114" s="199"/>
      <c r="S114" s="199"/>
      <c r="T114" s="200"/>
      <c r="AT114" s="194" t="s">
        <v>198</v>
      </c>
      <c r="AU114" s="194" t="s">
        <v>84</v>
      </c>
      <c r="AV114" s="12" t="s">
        <v>84</v>
      </c>
      <c r="AW114" s="12" t="s">
        <v>38</v>
      </c>
      <c r="AX114" s="12" t="s">
        <v>75</v>
      </c>
      <c r="AY114" s="194" t="s">
        <v>189</v>
      </c>
    </row>
    <row r="115" spans="2:51" s="13" customFormat="1" ht="13.5">
      <c r="B115" s="201"/>
      <c r="D115" s="193" t="s">
        <v>198</v>
      </c>
      <c r="E115" s="202" t="s">
        <v>5</v>
      </c>
      <c r="F115" s="203" t="s">
        <v>216</v>
      </c>
      <c r="H115" s="204">
        <v>15.769</v>
      </c>
      <c r="I115" s="205"/>
      <c r="L115" s="201"/>
      <c r="M115" s="206"/>
      <c r="N115" s="207"/>
      <c r="O115" s="207"/>
      <c r="P115" s="207"/>
      <c r="Q115" s="207"/>
      <c r="R115" s="207"/>
      <c r="S115" s="207"/>
      <c r="T115" s="208"/>
      <c r="AT115" s="202" t="s">
        <v>198</v>
      </c>
      <c r="AU115" s="202" t="s">
        <v>84</v>
      </c>
      <c r="AV115" s="13" t="s">
        <v>196</v>
      </c>
      <c r="AW115" s="13" t="s">
        <v>38</v>
      </c>
      <c r="AX115" s="13" t="s">
        <v>82</v>
      </c>
      <c r="AY115" s="202" t="s">
        <v>189</v>
      </c>
    </row>
    <row r="116" spans="2:65" s="1" customFormat="1" ht="38.25" customHeight="1">
      <c r="B116" s="179"/>
      <c r="C116" s="180" t="s">
        <v>217</v>
      </c>
      <c r="D116" s="180" t="s">
        <v>191</v>
      </c>
      <c r="E116" s="181" t="s">
        <v>1144</v>
      </c>
      <c r="F116" s="182" t="s">
        <v>1145</v>
      </c>
      <c r="G116" s="183" t="s">
        <v>194</v>
      </c>
      <c r="H116" s="184">
        <v>2.4</v>
      </c>
      <c r="I116" s="185"/>
      <c r="J116" s="186">
        <f>ROUND(I116*H116,2)</f>
        <v>0</v>
      </c>
      <c r="K116" s="182" t="s">
        <v>1141</v>
      </c>
      <c r="L116" s="40"/>
      <c r="M116" s="187" t="s">
        <v>5</v>
      </c>
      <c r="N116" s="188" t="s">
        <v>46</v>
      </c>
      <c r="O116" s="41"/>
      <c r="P116" s="189">
        <f>O116*H116</f>
        <v>0</v>
      </c>
      <c r="Q116" s="189">
        <v>0.0010259</v>
      </c>
      <c r="R116" s="189">
        <f>Q116*H116</f>
        <v>0.0024621599999999997</v>
      </c>
      <c r="S116" s="189">
        <v>0</v>
      </c>
      <c r="T116" s="190">
        <f>S116*H116</f>
        <v>0</v>
      </c>
      <c r="AR116" s="23" t="s">
        <v>196</v>
      </c>
      <c r="AT116" s="23" t="s">
        <v>191</v>
      </c>
      <c r="AU116" s="23" t="s">
        <v>84</v>
      </c>
      <c r="AY116" s="23" t="s">
        <v>189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82</v>
      </c>
      <c r="BK116" s="191">
        <f>ROUND(I116*H116,2)</f>
        <v>0</v>
      </c>
      <c r="BL116" s="23" t="s">
        <v>196</v>
      </c>
      <c r="BM116" s="23" t="s">
        <v>2518</v>
      </c>
    </row>
    <row r="117" spans="2:51" s="12" customFormat="1" ht="13.5">
      <c r="B117" s="192"/>
      <c r="D117" s="193" t="s">
        <v>198</v>
      </c>
      <c r="E117" s="194" t="s">
        <v>5</v>
      </c>
      <c r="F117" s="195" t="s">
        <v>2519</v>
      </c>
      <c r="H117" s="196">
        <v>2.4</v>
      </c>
      <c r="I117" s="197"/>
      <c r="L117" s="192"/>
      <c r="M117" s="198"/>
      <c r="N117" s="199"/>
      <c r="O117" s="199"/>
      <c r="P117" s="199"/>
      <c r="Q117" s="199"/>
      <c r="R117" s="199"/>
      <c r="S117" s="199"/>
      <c r="T117" s="200"/>
      <c r="AT117" s="194" t="s">
        <v>198</v>
      </c>
      <c r="AU117" s="194" t="s">
        <v>84</v>
      </c>
      <c r="AV117" s="12" t="s">
        <v>84</v>
      </c>
      <c r="AW117" s="12" t="s">
        <v>38</v>
      </c>
      <c r="AX117" s="12" t="s">
        <v>82</v>
      </c>
      <c r="AY117" s="194" t="s">
        <v>189</v>
      </c>
    </row>
    <row r="118" spans="2:65" s="1" customFormat="1" ht="38.25" customHeight="1">
      <c r="B118" s="179"/>
      <c r="C118" s="180" t="s">
        <v>221</v>
      </c>
      <c r="D118" s="180" t="s">
        <v>191</v>
      </c>
      <c r="E118" s="181" t="s">
        <v>1148</v>
      </c>
      <c r="F118" s="182" t="s">
        <v>1149</v>
      </c>
      <c r="G118" s="183" t="s">
        <v>194</v>
      </c>
      <c r="H118" s="184">
        <v>2.4</v>
      </c>
      <c r="I118" s="185"/>
      <c r="J118" s="186">
        <f>ROUND(I118*H118,2)</f>
        <v>0</v>
      </c>
      <c r="K118" s="182" t="s">
        <v>1141</v>
      </c>
      <c r="L118" s="40"/>
      <c r="M118" s="187" t="s">
        <v>5</v>
      </c>
      <c r="N118" s="188" t="s">
        <v>46</v>
      </c>
      <c r="O118" s="41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23" t="s">
        <v>196</v>
      </c>
      <c r="AT118" s="23" t="s">
        <v>191</v>
      </c>
      <c r="AU118" s="23" t="s">
        <v>84</v>
      </c>
      <c r="AY118" s="23" t="s">
        <v>189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3" t="s">
        <v>82</v>
      </c>
      <c r="BK118" s="191">
        <f>ROUND(I118*H118,2)</f>
        <v>0</v>
      </c>
      <c r="BL118" s="23" t="s">
        <v>196</v>
      </c>
      <c r="BM118" s="23" t="s">
        <v>2520</v>
      </c>
    </row>
    <row r="119" spans="2:65" s="1" customFormat="1" ht="16.5" customHeight="1">
      <c r="B119" s="179"/>
      <c r="C119" s="180" t="s">
        <v>225</v>
      </c>
      <c r="D119" s="180" t="s">
        <v>191</v>
      </c>
      <c r="E119" s="181" t="s">
        <v>1151</v>
      </c>
      <c r="F119" s="182" t="s">
        <v>1152</v>
      </c>
      <c r="G119" s="183" t="s">
        <v>232</v>
      </c>
      <c r="H119" s="184">
        <v>0.749</v>
      </c>
      <c r="I119" s="185"/>
      <c r="J119" s="186">
        <f>ROUND(I119*H119,2)</f>
        <v>0</v>
      </c>
      <c r="K119" s="182" t="s">
        <v>1141</v>
      </c>
      <c r="L119" s="40"/>
      <c r="M119" s="187" t="s">
        <v>5</v>
      </c>
      <c r="N119" s="188" t="s">
        <v>46</v>
      </c>
      <c r="O119" s="41"/>
      <c r="P119" s="189">
        <f>O119*H119</f>
        <v>0</v>
      </c>
      <c r="Q119" s="189">
        <v>1.0530555952</v>
      </c>
      <c r="R119" s="189">
        <f>Q119*H119</f>
        <v>0.7887386408048</v>
      </c>
      <c r="S119" s="189">
        <v>0</v>
      </c>
      <c r="T119" s="190">
        <f>S119*H119</f>
        <v>0</v>
      </c>
      <c r="AR119" s="23" t="s">
        <v>196</v>
      </c>
      <c r="AT119" s="23" t="s">
        <v>191</v>
      </c>
      <c r="AU119" s="23" t="s">
        <v>84</v>
      </c>
      <c r="AY119" s="23" t="s">
        <v>189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82</v>
      </c>
      <c r="BK119" s="191">
        <f>ROUND(I119*H119,2)</f>
        <v>0</v>
      </c>
      <c r="BL119" s="23" t="s">
        <v>196</v>
      </c>
      <c r="BM119" s="23" t="s">
        <v>2521</v>
      </c>
    </row>
    <row r="120" spans="2:51" s="12" customFormat="1" ht="13.5">
      <c r="B120" s="192"/>
      <c r="D120" s="193" t="s">
        <v>198</v>
      </c>
      <c r="E120" s="194" t="s">
        <v>5</v>
      </c>
      <c r="F120" s="195" t="s">
        <v>2522</v>
      </c>
      <c r="H120" s="196">
        <v>0.749</v>
      </c>
      <c r="I120" s="197"/>
      <c r="L120" s="192"/>
      <c r="M120" s="198"/>
      <c r="N120" s="199"/>
      <c r="O120" s="199"/>
      <c r="P120" s="199"/>
      <c r="Q120" s="199"/>
      <c r="R120" s="199"/>
      <c r="S120" s="199"/>
      <c r="T120" s="200"/>
      <c r="AT120" s="194" t="s">
        <v>198</v>
      </c>
      <c r="AU120" s="194" t="s">
        <v>84</v>
      </c>
      <c r="AV120" s="12" t="s">
        <v>84</v>
      </c>
      <c r="AW120" s="12" t="s">
        <v>38</v>
      </c>
      <c r="AX120" s="12" t="s">
        <v>82</v>
      </c>
      <c r="AY120" s="194" t="s">
        <v>189</v>
      </c>
    </row>
    <row r="121" spans="2:63" s="11" customFormat="1" ht="29.85" customHeight="1">
      <c r="B121" s="166"/>
      <c r="D121" s="167" t="s">
        <v>74</v>
      </c>
      <c r="E121" s="177" t="s">
        <v>205</v>
      </c>
      <c r="F121" s="177" t="s">
        <v>1155</v>
      </c>
      <c r="I121" s="169"/>
      <c r="J121" s="178">
        <f>BK121</f>
        <v>0</v>
      </c>
      <c r="L121" s="166"/>
      <c r="M121" s="171"/>
      <c r="N121" s="172"/>
      <c r="O121" s="172"/>
      <c r="P121" s="173">
        <f>SUM(P122:P128)</f>
        <v>0</v>
      </c>
      <c r="Q121" s="172"/>
      <c r="R121" s="173">
        <f>SUM(R122:R128)</f>
        <v>91.50518</v>
      </c>
      <c r="S121" s="172"/>
      <c r="T121" s="174">
        <f>SUM(T122:T128)</f>
        <v>0</v>
      </c>
      <c r="AR121" s="167" t="s">
        <v>82</v>
      </c>
      <c r="AT121" s="175" t="s">
        <v>74</v>
      </c>
      <c r="AU121" s="175" t="s">
        <v>82</v>
      </c>
      <c r="AY121" s="167" t="s">
        <v>189</v>
      </c>
      <c r="BK121" s="176">
        <f>SUM(BK122:BK128)</f>
        <v>0</v>
      </c>
    </row>
    <row r="122" spans="2:65" s="1" customFormat="1" ht="25.5" customHeight="1">
      <c r="B122" s="179"/>
      <c r="C122" s="180" t="s">
        <v>229</v>
      </c>
      <c r="D122" s="180" t="s">
        <v>191</v>
      </c>
      <c r="E122" s="181" t="s">
        <v>1156</v>
      </c>
      <c r="F122" s="182" t="s">
        <v>1157</v>
      </c>
      <c r="G122" s="183" t="s">
        <v>322</v>
      </c>
      <c r="H122" s="184">
        <v>114</v>
      </c>
      <c r="I122" s="185"/>
      <c r="J122" s="186">
        <f>ROUND(I122*H122,2)</f>
        <v>0</v>
      </c>
      <c r="K122" s="182" t="s">
        <v>287</v>
      </c>
      <c r="L122" s="40"/>
      <c r="M122" s="187" t="s">
        <v>5</v>
      </c>
      <c r="N122" s="188" t="s">
        <v>46</v>
      </c>
      <c r="O122" s="41"/>
      <c r="P122" s="189">
        <f>O122*H122</f>
        <v>0</v>
      </c>
      <c r="Q122" s="189">
        <v>0.14737</v>
      </c>
      <c r="R122" s="189">
        <f>Q122*H122</f>
        <v>16.80018</v>
      </c>
      <c r="S122" s="189">
        <v>0</v>
      </c>
      <c r="T122" s="190">
        <f>S122*H122</f>
        <v>0</v>
      </c>
      <c r="AR122" s="23" t="s">
        <v>196</v>
      </c>
      <c r="AT122" s="23" t="s">
        <v>191</v>
      </c>
      <c r="AU122" s="23" t="s">
        <v>84</v>
      </c>
      <c r="AY122" s="23" t="s">
        <v>189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3" t="s">
        <v>82</v>
      </c>
      <c r="BK122" s="191">
        <f>ROUND(I122*H122,2)</f>
        <v>0</v>
      </c>
      <c r="BL122" s="23" t="s">
        <v>196</v>
      </c>
      <c r="BM122" s="23" t="s">
        <v>2523</v>
      </c>
    </row>
    <row r="123" spans="2:51" s="12" customFormat="1" ht="13.5">
      <c r="B123" s="192"/>
      <c r="D123" s="193" t="s">
        <v>198</v>
      </c>
      <c r="E123" s="194" t="s">
        <v>5</v>
      </c>
      <c r="F123" s="195" t="s">
        <v>2524</v>
      </c>
      <c r="H123" s="196">
        <v>114</v>
      </c>
      <c r="I123" s="197"/>
      <c r="L123" s="192"/>
      <c r="M123" s="198"/>
      <c r="N123" s="199"/>
      <c r="O123" s="199"/>
      <c r="P123" s="199"/>
      <c r="Q123" s="199"/>
      <c r="R123" s="199"/>
      <c r="S123" s="199"/>
      <c r="T123" s="200"/>
      <c r="AT123" s="194" t="s">
        <v>198</v>
      </c>
      <c r="AU123" s="194" t="s">
        <v>84</v>
      </c>
      <c r="AV123" s="12" t="s">
        <v>84</v>
      </c>
      <c r="AW123" s="12" t="s">
        <v>38</v>
      </c>
      <c r="AX123" s="12" t="s">
        <v>82</v>
      </c>
      <c r="AY123" s="194" t="s">
        <v>189</v>
      </c>
    </row>
    <row r="124" spans="2:65" s="1" customFormat="1" ht="16.5" customHeight="1">
      <c r="B124" s="179"/>
      <c r="C124" s="209" t="s">
        <v>235</v>
      </c>
      <c r="D124" s="209" t="s">
        <v>291</v>
      </c>
      <c r="E124" s="210" t="s">
        <v>1160</v>
      </c>
      <c r="F124" s="211" t="s">
        <v>1161</v>
      </c>
      <c r="G124" s="212" t="s">
        <v>322</v>
      </c>
      <c r="H124" s="213">
        <v>56</v>
      </c>
      <c r="I124" s="214"/>
      <c r="J124" s="215">
        <f>ROUND(I124*H124,2)</f>
        <v>0</v>
      </c>
      <c r="K124" s="211" t="s">
        <v>287</v>
      </c>
      <c r="L124" s="216"/>
      <c r="M124" s="217" t="s">
        <v>5</v>
      </c>
      <c r="N124" s="218" t="s">
        <v>46</v>
      </c>
      <c r="O124" s="41"/>
      <c r="P124" s="189">
        <f>O124*H124</f>
        <v>0</v>
      </c>
      <c r="Q124" s="189">
        <v>0.451</v>
      </c>
      <c r="R124" s="189">
        <f>Q124*H124</f>
        <v>25.256</v>
      </c>
      <c r="S124" s="189">
        <v>0</v>
      </c>
      <c r="T124" s="190">
        <f>S124*H124</f>
        <v>0</v>
      </c>
      <c r="AR124" s="23" t="s">
        <v>229</v>
      </c>
      <c r="AT124" s="23" t="s">
        <v>291</v>
      </c>
      <c r="AU124" s="23" t="s">
        <v>84</v>
      </c>
      <c r="AY124" s="23" t="s">
        <v>189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82</v>
      </c>
      <c r="BK124" s="191">
        <f>ROUND(I124*H124,2)</f>
        <v>0</v>
      </c>
      <c r="BL124" s="23" t="s">
        <v>196</v>
      </c>
      <c r="BM124" s="23" t="s">
        <v>2525</v>
      </c>
    </row>
    <row r="125" spans="2:65" s="1" customFormat="1" ht="16.5" customHeight="1">
      <c r="B125" s="179"/>
      <c r="C125" s="209" t="s">
        <v>240</v>
      </c>
      <c r="D125" s="209" t="s">
        <v>291</v>
      </c>
      <c r="E125" s="210" t="s">
        <v>2526</v>
      </c>
      <c r="F125" s="211" t="s">
        <v>2527</v>
      </c>
      <c r="G125" s="212" t="s">
        <v>322</v>
      </c>
      <c r="H125" s="213">
        <v>37</v>
      </c>
      <c r="I125" s="214"/>
      <c r="J125" s="215">
        <f>ROUND(I125*H125,2)</f>
        <v>0</v>
      </c>
      <c r="K125" s="211" t="s">
        <v>287</v>
      </c>
      <c r="L125" s="216"/>
      <c r="M125" s="217" t="s">
        <v>5</v>
      </c>
      <c r="N125" s="218" t="s">
        <v>46</v>
      </c>
      <c r="O125" s="41"/>
      <c r="P125" s="189">
        <f>O125*H125</f>
        <v>0</v>
      </c>
      <c r="Q125" s="189">
        <v>0.595</v>
      </c>
      <c r="R125" s="189">
        <f>Q125*H125</f>
        <v>22.015</v>
      </c>
      <c r="S125" s="189">
        <v>0</v>
      </c>
      <c r="T125" s="190">
        <f>S125*H125</f>
        <v>0</v>
      </c>
      <c r="AR125" s="23" t="s">
        <v>229</v>
      </c>
      <c r="AT125" s="23" t="s">
        <v>291</v>
      </c>
      <c r="AU125" s="23" t="s">
        <v>84</v>
      </c>
      <c r="AY125" s="23" t="s">
        <v>189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23" t="s">
        <v>82</v>
      </c>
      <c r="BK125" s="191">
        <f>ROUND(I125*H125,2)</f>
        <v>0</v>
      </c>
      <c r="BL125" s="23" t="s">
        <v>196</v>
      </c>
      <c r="BM125" s="23" t="s">
        <v>2528</v>
      </c>
    </row>
    <row r="126" spans="2:65" s="1" customFormat="1" ht="16.5" customHeight="1">
      <c r="B126" s="179"/>
      <c r="C126" s="209" t="s">
        <v>246</v>
      </c>
      <c r="D126" s="209" t="s">
        <v>291</v>
      </c>
      <c r="E126" s="210" t="s">
        <v>2529</v>
      </c>
      <c r="F126" s="211" t="s">
        <v>2530</v>
      </c>
      <c r="G126" s="212" t="s">
        <v>322</v>
      </c>
      <c r="H126" s="213">
        <v>42</v>
      </c>
      <c r="I126" s="214"/>
      <c r="J126" s="215">
        <f>ROUND(I126*H126,2)</f>
        <v>0</v>
      </c>
      <c r="K126" s="211" t="s">
        <v>5</v>
      </c>
      <c r="L126" s="216"/>
      <c r="M126" s="217" t="s">
        <v>5</v>
      </c>
      <c r="N126" s="218" t="s">
        <v>46</v>
      </c>
      <c r="O126" s="41"/>
      <c r="P126" s="189">
        <f>O126*H126</f>
        <v>0</v>
      </c>
      <c r="Q126" s="189">
        <v>0.073</v>
      </c>
      <c r="R126" s="189">
        <f>Q126*H126</f>
        <v>3.066</v>
      </c>
      <c r="S126" s="189">
        <v>0</v>
      </c>
      <c r="T126" s="190">
        <f>S126*H126</f>
        <v>0</v>
      </c>
      <c r="AR126" s="23" t="s">
        <v>229</v>
      </c>
      <c r="AT126" s="23" t="s">
        <v>291</v>
      </c>
      <c r="AU126" s="23" t="s">
        <v>84</v>
      </c>
      <c r="AY126" s="23" t="s">
        <v>189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82</v>
      </c>
      <c r="BK126" s="191">
        <f>ROUND(I126*H126,2)</f>
        <v>0</v>
      </c>
      <c r="BL126" s="23" t="s">
        <v>196</v>
      </c>
      <c r="BM126" s="23" t="s">
        <v>2531</v>
      </c>
    </row>
    <row r="127" spans="2:65" s="1" customFormat="1" ht="16.5" customHeight="1">
      <c r="B127" s="179"/>
      <c r="C127" s="209" t="s">
        <v>251</v>
      </c>
      <c r="D127" s="209" t="s">
        <v>291</v>
      </c>
      <c r="E127" s="210" t="s">
        <v>1163</v>
      </c>
      <c r="F127" s="211" t="s">
        <v>1164</v>
      </c>
      <c r="G127" s="212" t="s">
        <v>322</v>
      </c>
      <c r="H127" s="213">
        <v>56</v>
      </c>
      <c r="I127" s="214"/>
      <c r="J127" s="215">
        <f>ROUND(I127*H127,2)</f>
        <v>0</v>
      </c>
      <c r="K127" s="211" t="s">
        <v>287</v>
      </c>
      <c r="L127" s="216"/>
      <c r="M127" s="217" t="s">
        <v>5</v>
      </c>
      <c r="N127" s="218" t="s">
        <v>46</v>
      </c>
      <c r="O127" s="41"/>
      <c r="P127" s="189">
        <f>O127*H127</f>
        <v>0</v>
      </c>
      <c r="Q127" s="189">
        <v>0.193</v>
      </c>
      <c r="R127" s="189">
        <f>Q127*H127</f>
        <v>10.808</v>
      </c>
      <c r="S127" s="189">
        <v>0</v>
      </c>
      <c r="T127" s="190">
        <f>S127*H127</f>
        <v>0</v>
      </c>
      <c r="AR127" s="23" t="s">
        <v>229</v>
      </c>
      <c r="AT127" s="23" t="s">
        <v>291</v>
      </c>
      <c r="AU127" s="23" t="s">
        <v>84</v>
      </c>
      <c r="AY127" s="23" t="s">
        <v>189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23" t="s">
        <v>82</v>
      </c>
      <c r="BK127" s="191">
        <f>ROUND(I127*H127,2)</f>
        <v>0</v>
      </c>
      <c r="BL127" s="23" t="s">
        <v>196</v>
      </c>
      <c r="BM127" s="23" t="s">
        <v>2532</v>
      </c>
    </row>
    <row r="128" spans="2:65" s="1" customFormat="1" ht="16.5" customHeight="1">
      <c r="B128" s="179"/>
      <c r="C128" s="209" t="s">
        <v>257</v>
      </c>
      <c r="D128" s="209" t="s">
        <v>291</v>
      </c>
      <c r="E128" s="210" t="s">
        <v>2533</v>
      </c>
      <c r="F128" s="211" t="s">
        <v>2534</v>
      </c>
      <c r="G128" s="212" t="s">
        <v>322</v>
      </c>
      <c r="H128" s="213">
        <v>20</v>
      </c>
      <c r="I128" s="214"/>
      <c r="J128" s="215">
        <f>ROUND(I128*H128,2)</f>
        <v>0</v>
      </c>
      <c r="K128" s="211" t="s">
        <v>287</v>
      </c>
      <c r="L128" s="216"/>
      <c r="M128" s="217" t="s">
        <v>5</v>
      </c>
      <c r="N128" s="218" t="s">
        <v>46</v>
      </c>
      <c r="O128" s="41"/>
      <c r="P128" s="189">
        <f>O128*H128</f>
        <v>0</v>
      </c>
      <c r="Q128" s="189">
        <v>0.678</v>
      </c>
      <c r="R128" s="189">
        <f>Q128*H128</f>
        <v>13.56</v>
      </c>
      <c r="S128" s="189">
        <v>0</v>
      </c>
      <c r="T128" s="190">
        <f>S128*H128</f>
        <v>0</v>
      </c>
      <c r="AR128" s="23" t="s">
        <v>229</v>
      </c>
      <c r="AT128" s="23" t="s">
        <v>291</v>
      </c>
      <c r="AU128" s="23" t="s">
        <v>84</v>
      </c>
      <c r="AY128" s="23" t="s">
        <v>189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3" t="s">
        <v>82</v>
      </c>
      <c r="BK128" s="191">
        <f>ROUND(I128*H128,2)</f>
        <v>0</v>
      </c>
      <c r="BL128" s="23" t="s">
        <v>196</v>
      </c>
      <c r="BM128" s="23" t="s">
        <v>2535</v>
      </c>
    </row>
    <row r="129" spans="2:63" s="11" customFormat="1" ht="29.85" customHeight="1">
      <c r="B129" s="166"/>
      <c r="D129" s="167" t="s">
        <v>74</v>
      </c>
      <c r="E129" s="177" t="s">
        <v>221</v>
      </c>
      <c r="F129" s="177" t="s">
        <v>256</v>
      </c>
      <c r="I129" s="169"/>
      <c r="J129" s="178">
        <f>BK129</f>
        <v>0</v>
      </c>
      <c r="L129" s="166"/>
      <c r="M129" s="171"/>
      <c r="N129" s="172"/>
      <c r="O129" s="172"/>
      <c r="P129" s="173">
        <f>SUM(P130:P137)</f>
        <v>0</v>
      </c>
      <c r="Q129" s="172"/>
      <c r="R129" s="173">
        <f>SUM(R130:R137)</f>
        <v>47.2875534</v>
      </c>
      <c r="S129" s="172"/>
      <c r="T129" s="174">
        <f>SUM(T130:T137)</f>
        <v>0</v>
      </c>
      <c r="AR129" s="167" t="s">
        <v>82</v>
      </c>
      <c r="AT129" s="175" t="s">
        <v>74</v>
      </c>
      <c r="AU129" s="175" t="s">
        <v>82</v>
      </c>
      <c r="AY129" s="167" t="s">
        <v>189</v>
      </c>
      <c r="BK129" s="176">
        <f>SUM(BK130:BK137)</f>
        <v>0</v>
      </c>
    </row>
    <row r="130" spans="2:65" s="1" customFormat="1" ht="25.5" customHeight="1">
      <c r="B130" s="179"/>
      <c r="C130" s="180" t="s">
        <v>262</v>
      </c>
      <c r="D130" s="180" t="s">
        <v>191</v>
      </c>
      <c r="E130" s="181" t="s">
        <v>849</v>
      </c>
      <c r="F130" s="182" t="s">
        <v>850</v>
      </c>
      <c r="G130" s="183" t="s">
        <v>322</v>
      </c>
      <c r="H130" s="184">
        <v>12</v>
      </c>
      <c r="I130" s="185"/>
      <c r="J130" s="186">
        <f>ROUND(I130*H130,2)</f>
        <v>0</v>
      </c>
      <c r="K130" s="182" t="s">
        <v>287</v>
      </c>
      <c r="L130" s="40"/>
      <c r="M130" s="187" t="s">
        <v>5</v>
      </c>
      <c r="N130" s="188" t="s">
        <v>46</v>
      </c>
      <c r="O130" s="41"/>
      <c r="P130" s="189">
        <f>O130*H130</f>
        <v>0</v>
      </c>
      <c r="Q130" s="189">
        <v>0.0037</v>
      </c>
      <c r="R130" s="189">
        <f>Q130*H130</f>
        <v>0.0444</v>
      </c>
      <c r="S130" s="189">
        <v>0</v>
      </c>
      <c r="T130" s="190">
        <f>S130*H130</f>
        <v>0</v>
      </c>
      <c r="AR130" s="23" t="s">
        <v>196</v>
      </c>
      <c r="AT130" s="23" t="s">
        <v>191</v>
      </c>
      <c r="AU130" s="23" t="s">
        <v>84</v>
      </c>
      <c r="AY130" s="23" t="s">
        <v>189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23" t="s">
        <v>82</v>
      </c>
      <c r="BK130" s="191">
        <f>ROUND(I130*H130,2)</f>
        <v>0</v>
      </c>
      <c r="BL130" s="23" t="s">
        <v>196</v>
      </c>
      <c r="BM130" s="23" t="s">
        <v>2536</v>
      </c>
    </row>
    <row r="131" spans="2:65" s="1" customFormat="1" ht="25.5" customHeight="1">
      <c r="B131" s="179"/>
      <c r="C131" s="180" t="s">
        <v>11</v>
      </c>
      <c r="D131" s="180" t="s">
        <v>191</v>
      </c>
      <c r="E131" s="181" t="s">
        <v>852</v>
      </c>
      <c r="F131" s="182" t="s">
        <v>853</v>
      </c>
      <c r="G131" s="183" t="s">
        <v>194</v>
      </c>
      <c r="H131" s="184">
        <v>18.323</v>
      </c>
      <c r="I131" s="185"/>
      <c r="J131" s="186">
        <f>ROUND(I131*H131,2)</f>
        <v>0</v>
      </c>
      <c r="K131" s="182" t="s">
        <v>287</v>
      </c>
      <c r="L131" s="40"/>
      <c r="M131" s="187" t="s">
        <v>5</v>
      </c>
      <c r="N131" s="188" t="s">
        <v>46</v>
      </c>
      <c r="O131" s="41"/>
      <c r="P131" s="189">
        <f>O131*H131</f>
        <v>0</v>
      </c>
      <c r="Q131" s="189">
        <v>0.04153</v>
      </c>
      <c r="R131" s="189">
        <f>Q131*H131</f>
        <v>0.76095419</v>
      </c>
      <c r="S131" s="189">
        <v>0</v>
      </c>
      <c r="T131" s="190">
        <f>S131*H131</f>
        <v>0</v>
      </c>
      <c r="AR131" s="23" t="s">
        <v>196</v>
      </c>
      <c r="AT131" s="23" t="s">
        <v>191</v>
      </c>
      <c r="AU131" s="23" t="s">
        <v>84</v>
      </c>
      <c r="AY131" s="23" t="s">
        <v>189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23" t="s">
        <v>82</v>
      </c>
      <c r="BK131" s="191">
        <f>ROUND(I131*H131,2)</f>
        <v>0</v>
      </c>
      <c r="BL131" s="23" t="s">
        <v>196</v>
      </c>
      <c r="BM131" s="23" t="s">
        <v>2537</v>
      </c>
    </row>
    <row r="132" spans="2:51" s="12" customFormat="1" ht="13.5">
      <c r="B132" s="192"/>
      <c r="D132" s="193" t="s">
        <v>198</v>
      </c>
      <c r="E132" s="194" t="s">
        <v>5</v>
      </c>
      <c r="F132" s="195" t="s">
        <v>2538</v>
      </c>
      <c r="H132" s="196">
        <v>18.323</v>
      </c>
      <c r="I132" s="197"/>
      <c r="L132" s="192"/>
      <c r="M132" s="198"/>
      <c r="N132" s="199"/>
      <c r="O132" s="199"/>
      <c r="P132" s="199"/>
      <c r="Q132" s="199"/>
      <c r="R132" s="199"/>
      <c r="S132" s="199"/>
      <c r="T132" s="200"/>
      <c r="AT132" s="194" t="s">
        <v>198</v>
      </c>
      <c r="AU132" s="194" t="s">
        <v>84</v>
      </c>
      <c r="AV132" s="12" t="s">
        <v>84</v>
      </c>
      <c r="AW132" s="12" t="s">
        <v>38</v>
      </c>
      <c r="AX132" s="12" t="s">
        <v>82</v>
      </c>
      <c r="AY132" s="194" t="s">
        <v>189</v>
      </c>
    </row>
    <row r="133" spans="2:65" s="1" customFormat="1" ht="25.5" customHeight="1">
      <c r="B133" s="179"/>
      <c r="C133" s="180" t="s">
        <v>272</v>
      </c>
      <c r="D133" s="180" t="s">
        <v>191</v>
      </c>
      <c r="E133" s="181" t="s">
        <v>856</v>
      </c>
      <c r="F133" s="182" t="s">
        <v>857</v>
      </c>
      <c r="G133" s="183" t="s">
        <v>322</v>
      </c>
      <c r="H133" s="184">
        <v>6</v>
      </c>
      <c r="I133" s="185"/>
      <c r="J133" s="186">
        <f>ROUND(I133*H133,2)</f>
        <v>0</v>
      </c>
      <c r="K133" s="182" t="s">
        <v>287</v>
      </c>
      <c r="L133" s="40"/>
      <c r="M133" s="187" t="s">
        <v>5</v>
      </c>
      <c r="N133" s="188" t="s">
        <v>46</v>
      </c>
      <c r="O133" s="41"/>
      <c r="P133" s="189">
        <f>O133*H133</f>
        <v>0</v>
      </c>
      <c r="Q133" s="189">
        <v>0.00376</v>
      </c>
      <c r="R133" s="189">
        <f>Q133*H133</f>
        <v>0.02256</v>
      </c>
      <c r="S133" s="189">
        <v>0</v>
      </c>
      <c r="T133" s="190">
        <f>S133*H133</f>
        <v>0</v>
      </c>
      <c r="AR133" s="23" t="s">
        <v>196</v>
      </c>
      <c r="AT133" s="23" t="s">
        <v>191</v>
      </c>
      <c r="AU133" s="23" t="s">
        <v>84</v>
      </c>
      <c r="AY133" s="23" t="s">
        <v>189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82</v>
      </c>
      <c r="BK133" s="191">
        <f>ROUND(I133*H133,2)</f>
        <v>0</v>
      </c>
      <c r="BL133" s="23" t="s">
        <v>196</v>
      </c>
      <c r="BM133" s="23" t="s">
        <v>2539</v>
      </c>
    </row>
    <row r="134" spans="2:65" s="1" customFormat="1" ht="25.5" customHeight="1">
      <c r="B134" s="179"/>
      <c r="C134" s="180" t="s">
        <v>279</v>
      </c>
      <c r="D134" s="180" t="s">
        <v>191</v>
      </c>
      <c r="E134" s="181" t="s">
        <v>1170</v>
      </c>
      <c r="F134" s="182" t="s">
        <v>1171</v>
      </c>
      <c r="G134" s="183" t="s">
        <v>208</v>
      </c>
      <c r="H134" s="184">
        <v>15.769</v>
      </c>
      <c r="I134" s="185"/>
      <c r="J134" s="186">
        <f>ROUND(I134*H134,2)</f>
        <v>0</v>
      </c>
      <c r="K134" s="182" t="s">
        <v>287</v>
      </c>
      <c r="L134" s="40"/>
      <c r="M134" s="187" t="s">
        <v>5</v>
      </c>
      <c r="N134" s="188" t="s">
        <v>46</v>
      </c>
      <c r="O134" s="41"/>
      <c r="P134" s="189">
        <f>O134*H134</f>
        <v>0</v>
      </c>
      <c r="Q134" s="189">
        <v>2.45329</v>
      </c>
      <c r="R134" s="189">
        <f>Q134*H134</f>
        <v>38.68593001</v>
      </c>
      <c r="S134" s="189">
        <v>0</v>
      </c>
      <c r="T134" s="190">
        <f>S134*H134</f>
        <v>0</v>
      </c>
      <c r="AR134" s="23" t="s">
        <v>196</v>
      </c>
      <c r="AT134" s="23" t="s">
        <v>191</v>
      </c>
      <c r="AU134" s="23" t="s">
        <v>84</v>
      </c>
      <c r="AY134" s="23" t="s">
        <v>189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23" t="s">
        <v>82</v>
      </c>
      <c r="BK134" s="191">
        <f>ROUND(I134*H134,2)</f>
        <v>0</v>
      </c>
      <c r="BL134" s="23" t="s">
        <v>196</v>
      </c>
      <c r="BM134" s="23" t="s">
        <v>2540</v>
      </c>
    </row>
    <row r="135" spans="2:51" s="12" customFormat="1" ht="13.5">
      <c r="B135" s="192"/>
      <c r="D135" s="193" t="s">
        <v>198</v>
      </c>
      <c r="E135" s="194" t="s">
        <v>5</v>
      </c>
      <c r="F135" s="195" t="s">
        <v>2541</v>
      </c>
      <c r="H135" s="196">
        <v>15.769</v>
      </c>
      <c r="I135" s="197"/>
      <c r="L135" s="192"/>
      <c r="M135" s="198"/>
      <c r="N135" s="199"/>
      <c r="O135" s="199"/>
      <c r="P135" s="199"/>
      <c r="Q135" s="199"/>
      <c r="R135" s="199"/>
      <c r="S135" s="199"/>
      <c r="T135" s="200"/>
      <c r="AT135" s="194" t="s">
        <v>198</v>
      </c>
      <c r="AU135" s="194" t="s">
        <v>84</v>
      </c>
      <c r="AV135" s="12" t="s">
        <v>84</v>
      </c>
      <c r="AW135" s="12" t="s">
        <v>38</v>
      </c>
      <c r="AX135" s="12" t="s">
        <v>82</v>
      </c>
      <c r="AY135" s="194" t="s">
        <v>189</v>
      </c>
    </row>
    <row r="136" spans="2:65" s="1" customFormat="1" ht="25.5" customHeight="1">
      <c r="B136" s="179"/>
      <c r="C136" s="180" t="s">
        <v>284</v>
      </c>
      <c r="D136" s="180" t="s">
        <v>191</v>
      </c>
      <c r="E136" s="181" t="s">
        <v>1174</v>
      </c>
      <c r="F136" s="182" t="s">
        <v>1175</v>
      </c>
      <c r="G136" s="183" t="s">
        <v>208</v>
      </c>
      <c r="H136" s="184">
        <v>15.769</v>
      </c>
      <c r="I136" s="185"/>
      <c r="J136" s="186">
        <f>ROUND(I136*H136,2)</f>
        <v>0</v>
      </c>
      <c r="K136" s="182" t="s">
        <v>287</v>
      </c>
      <c r="L136" s="40"/>
      <c r="M136" s="187" t="s">
        <v>5</v>
      </c>
      <c r="N136" s="188" t="s">
        <v>46</v>
      </c>
      <c r="O136" s="41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AR136" s="23" t="s">
        <v>196</v>
      </c>
      <c r="AT136" s="23" t="s">
        <v>191</v>
      </c>
      <c r="AU136" s="23" t="s">
        <v>84</v>
      </c>
      <c r="AY136" s="23" t="s">
        <v>189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23" t="s">
        <v>82</v>
      </c>
      <c r="BK136" s="191">
        <f>ROUND(I136*H136,2)</f>
        <v>0</v>
      </c>
      <c r="BL136" s="23" t="s">
        <v>196</v>
      </c>
      <c r="BM136" s="23" t="s">
        <v>2542</v>
      </c>
    </row>
    <row r="137" spans="2:65" s="1" customFormat="1" ht="38.25" customHeight="1">
      <c r="B137" s="179"/>
      <c r="C137" s="180" t="s">
        <v>290</v>
      </c>
      <c r="D137" s="180" t="s">
        <v>191</v>
      </c>
      <c r="E137" s="181" t="s">
        <v>1177</v>
      </c>
      <c r="F137" s="182" t="s">
        <v>1178</v>
      </c>
      <c r="G137" s="183" t="s">
        <v>194</v>
      </c>
      <c r="H137" s="184">
        <v>159.69</v>
      </c>
      <c r="I137" s="185"/>
      <c r="J137" s="186">
        <f>ROUND(I137*H137,2)</f>
        <v>0</v>
      </c>
      <c r="K137" s="182" t="s">
        <v>287</v>
      </c>
      <c r="L137" s="40"/>
      <c r="M137" s="187" t="s">
        <v>5</v>
      </c>
      <c r="N137" s="188" t="s">
        <v>46</v>
      </c>
      <c r="O137" s="41"/>
      <c r="P137" s="189">
        <f>O137*H137</f>
        <v>0</v>
      </c>
      <c r="Q137" s="189">
        <v>0.04868</v>
      </c>
      <c r="R137" s="189">
        <f>Q137*H137</f>
        <v>7.7737092</v>
      </c>
      <c r="S137" s="189">
        <v>0</v>
      </c>
      <c r="T137" s="190">
        <f>S137*H137</f>
        <v>0</v>
      </c>
      <c r="AR137" s="23" t="s">
        <v>196</v>
      </c>
      <c r="AT137" s="23" t="s">
        <v>191</v>
      </c>
      <c r="AU137" s="23" t="s">
        <v>84</v>
      </c>
      <c r="AY137" s="23" t="s">
        <v>189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3" t="s">
        <v>82</v>
      </c>
      <c r="BK137" s="191">
        <f>ROUND(I137*H137,2)</f>
        <v>0</v>
      </c>
      <c r="BL137" s="23" t="s">
        <v>196</v>
      </c>
      <c r="BM137" s="23" t="s">
        <v>2543</v>
      </c>
    </row>
    <row r="138" spans="2:63" s="11" customFormat="1" ht="29.85" customHeight="1">
      <c r="B138" s="166"/>
      <c r="D138" s="167" t="s">
        <v>74</v>
      </c>
      <c r="E138" s="177" t="s">
        <v>235</v>
      </c>
      <c r="F138" s="177" t="s">
        <v>859</v>
      </c>
      <c r="I138" s="169"/>
      <c r="J138" s="178">
        <f>BK138</f>
        <v>0</v>
      </c>
      <c r="L138" s="166"/>
      <c r="M138" s="171"/>
      <c r="N138" s="172"/>
      <c r="O138" s="172"/>
      <c r="P138" s="173">
        <f>SUM(P139:P158)</f>
        <v>0</v>
      </c>
      <c r="Q138" s="172"/>
      <c r="R138" s="173">
        <f>SUM(R139:R158)</f>
        <v>0.532505</v>
      </c>
      <c r="S138" s="172"/>
      <c r="T138" s="174">
        <f>SUM(T139:T158)</f>
        <v>215.589002</v>
      </c>
      <c r="AR138" s="167" t="s">
        <v>82</v>
      </c>
      <c r="AT138" s="175" t="s">
        <v>74</v>
      </c>
      <c r="AU138" s="175" t="s">
        <v>82</v>
      </c>
      <c r="AY138" s="167" t="s">
        <v>189</v>
      </c>
      <c r="BK138" s="176">
        <f>SUM(BK139:BK158)</f>
        <v>0</v>
      </c>
    </row>
    <row r="139" spans="2:65" s="1" customFormat="1" ht="25.5" customHeight="1">
      <c r="B139" s="179"/>
      <c r="C139" s="180" t="s">
        <v>296</v>
      </c>
      <c r="D139" s="180" t="s">
        <v>191</v>
      </c>
      <c r="E139" s="181" t="s">
        <v>1180</v>
      </c>
      <c r="F139" s="182" t="s">
        <v>1181</v>
      </c>
      <c r="G139" s="183" t="s">
        <v>312</v>
      </c>
      <c r="H139" s="184">
        <v>176.75</v>
      </c>
      <c r="I139" s="185"/>
      <c r="J139" s="186">
        <f>ROUND(I139*H139,2)</f>
        <v>0</v>
      </c>
      <c r="K139" s="182" t="s">
        <v>287</v>
      </c>
      <c r="L139" s="40"/>
      <c r="M139" s="187" t="s">
        <v>5</v>
      </c>
      <c r="N139" s="188" t="s">
        <v>46</v>
      </c>
      <c r="O139" s="41"/>
      <c r="P139" s="189">
        <f>O139*H139</f>
        <v>0</v>
      </c>
      <c r="Q139" s="189">
        <v>0.00014</v>
      </c>
      <c r="R139" s="189">
        <f>Q139*H139</f>
        <v>0.024744999999999996</v>
      </c>
      <c r="S139" s="189">
        <v>0</v>
      </c>
      <c r="T139" s="190">
        <f>S139*H139</f>
        <v>0</v>
      </c>
      <c r="AR139" s="23" t="s">
        <v>196</v>
      </c>
      <c r="AT139" s="23" t="s">
        <v>191</v>
      </c>
      <c r="AU139" s="23" t="s">
        <v>84</v>
      </c>
      <c r="AY139" s="23" t="s">
        <v>189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23" t="s">
        <v>82</v>
      </c>
      <c r="BK139" s="191">
        <f>ROUND(I139*H139,2)</f>
        <v>0</v>
      </c>
      <c r="BL139" s="23" t="s">
        <v>196</v>
      </c>
      <c r="BM139" s="23" t="s">
        <v>2544</v>
      </c>
    </row>
    <row r="140" spans="2:51" s="12" customFormat="1" ht="27">
      <c r="B140" s="192"/>
      <c r="D140" s="193" t="s">
        <v>198</v>
      </c>
      <c r="E140" s="194" t="s">
        <v>5</v>
      </c>
      <c r="F140" s="195" t="s">
        <v>2545</v>
      </c>
      <c r="H140" s="196">
        <v>136.85</v>
      </c>
      <c r="I140" s="197"/>
      <c r="L140" s="192"/>
      <c r="M140" s="198"/>
      <c r="N140" s="199"/>
      <c r="O140" s="199"/>
      <c r="P140" s="199"/>
      <c r="Q140" s="199"/>
      <c r="R140" s="199"/>
      <c r="S140" s="199"/>
      <c r="T140" s="200"/>
      <c r="AT140" s="194" t="s">
        <v>198</v>
      </c>
      <c r="AU140" s="194" t="s">
        <v>84</v>
      </c>
      <c r="AV140" s="12" t="s">
        <v>84</v>
      </c>
      <c r="AW140" s="12" t="s">
        <v>38</v>
      </c>
      <c r="AX140" s="12" t="s">
        <v>75</v>
      </c>
      <c r="AY140" s="194" t="s">
        <v>189</v>
      </c>
    </row>
    <row r="141" spans="2:51" s="12" customFormat="1" ht="13.5">
      <c r="B141" s="192"/>
      <c r="D141" s="193" t="s">
        <v>198</v>
      </c>
      <c r="E141" s="194" t="s">
        <v>5</v>
      </c>
      <c r="F141" s="195" t="s">
        <v>2546</v>
      </c>
      <c r="H141" s="196">
        <v>39.9</v>
      </c>
      <c r="I141" s="197"/>
      <c r="L141" s="192"/>
      <c r="M141" s="198"/>
      <c r="N141" s="199"/>
      <c r="O141" s="199"/>
      <c r="P141" s="199"/>
      <c r="Q141" s="199"/>
      <c r="R141" s="199"/>
      <c r="S141" s="199"/>
      <c r="T141" s="200"/>
      <c r="AT141" s="194" t="s">
        <v>198</v>
      </c>
      <c r="AU141" s="194" t="s">
        <v>84</v>
      </c>
      <c r="AV141" s="12" t="s">
        <v>84</v>
      </c>
      <c r="AW141" s="12" t="s">
        <v>38</v>
      </c>
      <c r="AX141" s="12" t="s">
        <v>75</v>
      </c>
      <c r="AY141" s="194" t="s">
        <v>189</v>
      </c>
    </row>
    <row r="142" spans="2:51" s="13" customFormat="1" ht="13.5">
      <c r="B142" s="201"/>
      <c r="D142" s="193" t="s">
        <v>198</v>
      </c>
      <c r="E142" s="202" t="s">
        <v>5</v>
      </c>
      <c r="F142" s="203" t="s">
        <v>216</v>
      </c>
      <c r="H142" s="204">
        <v>176.75</v>
      </c>
      <c r="I142" s="205"/>
      <c r="L142" s="201"/>
      <c r="M142" s="206"/>
      <c r="N142" s="207"/>
      <c r="O142" s="207"/>
      <c r="P142" s="207"/>
      <c r="Q142" s="207"/>
      <c r="R142" s="207"/>
      <c r="S142" s="207"/>
      <c r="T142" s="208"/>
      <c r="AT142" s="202" t="s">
        <v>198</v>
      </c>
      <c r="AU142" s="202" t="s">
        <v>84</v>
      </c>
      <c r="AV142" s="13" t="s">
        <v>196</v>
      </c>
      <c r="AW142" s="13" t="s">
        <v>38</v>
      </c>
      <c r="AX142" s="13" t="s">
        <v>82</v>
      </c>
      <c r="AY142" s="202" t="s">
        <v>189</v>
      </c>
    </row>
    <row r="143" spans="2:65" s="1" customFormat="1" ht="38.25" customHeight="1">
      <c r="B143" s="179"/>
      <c r="C143" s="180" t="s">
        <v>10</v>
      </c>
      <c r="D143" s="180" t="s">
        <v>191</v>
      </c>
      <c r="E143" s="181" t="s">
        <v>1184</v>
      </c>
      <c r="F143" s="182" t="s">
        <v>1185</v>
      </c>
      <c r="G143" s="183" t="s">
        <v>322</v>
      </c>
      <c r="H143" s="184">
        <v>8</v>
      </c>
      <c r="I143" s="185"/>
      <c r="J143" s="186">
        <f>ROUND(I143*H143,2)</f>
        <v>0</v>
      </c>
      <c r="K143" s="182" t="s">
        <v>287</v>
      </c>
      <c r="L143" s="40"/>
      <c r="M143" s="187" t="s">
        <v>5</v>
      </c>
      <c r="N143" s="188" t="s">
        <v>46</v>
      </c>
      <c r="O143" s="41"/>
      <c r="P143" s="189">
        <f>O143*H143</f>
        <v>0</v>
      </c>
      <c r="Q143" s="189">
        <v>0.04597</v>
      </c>
      <c r="R143" s="189">
        <f>Q143*H143</f>
        <v>0.36776</v>
      </c>
      <c r="S143" s="189">
        <v>0</v>
      </c>
      <c r="T143" s="190">
        <f>S143*H143</f>
        <v>0</v>
      </c>
      <c r="AR143" s="23" t="s">
        <v>196</v>
      </c>
      <c r="AT143" s="23" t="s">
        <v>191</v>
      </c>
      <c r="AU143" s="23" t="s">
        <v>84</v>
      </c>
      <c r="AY143" s="23" t="s">
        <v>189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23" t="s">
        <v>82</v>
      </c>
      <c r="BK143" s="191">
        <f>ROUND(I143*H143,2)</f>
        <v>0</v>
      </c>
      <c r="BL143" s="23" t="s">
        <v>196</v>
      </c>
      <c r="BM143" s="23" t="s">
        <v>2547</v>
      </c>
    </row>
    <row r="144" spans="2:65" s="1" customFormat="1" ht="16.5" customHeight="1">
      <c r="B144" s="179"/>
      <c r="C144" s="209" t="s">
        <v>304</v>
      </c>
      <c r="D144" s="209" t="s">
        <v>291</v>
      </c>
      <c r="E144" s="210" t="s">
        <v>1187</v>
      </c>
      <c r="F144" s="211" t="s">
        <v>1188</v>
      </c>
      <c r="G144" s="212" t="s">
        <v>322</v>
      </c>
      <c r="H144" s="213">
        <v>8</v>
      </c>
      <c r="I144" s="214"/>
      <c r="J144" s="215">
        <f>ROUND(I144*H144,2)</f>
        <v>0</v>
      </c>
      <c r="K144" s="211" t="s">
        <v>5</v>
      </c>
      <c r="L144" s="216"/>
      <c r="M144" s="217" t="s">
        <v>5</v>
      </c>
      <c r="N144" s="218" t="s">
        <v>46</v>
      </c>
      <c r="O144" s="41"/>
      <c r="P144" s="189">
        <f>O144*H144</f>
        <v>0</v>
      </c>
      <c r="Q144" s="189">
        <v>0.0175</v>
      </c>
      <c r="R144" s="189">
        <f>Q144*H144</f>
        <v>0.14</v>
      </c>
      <c r="S144" s="189">
        <v>0</v>
      </c>
      <c r="T144" s="190">
        <f>S144*H144</f>
        <v>0</v>
      </c>
      <c r="AR144" s="23" t="s">
        <v>229</v>
      </c>
      <c r="AT144" s="23" t="s">
        <v>291</v>
      </c>
      <c r="AU144" s="23" t="s">
        <v>84</v>
      </c>
      <c r="AY144" s="23" t="s">
        <v>189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82</v>
      </c>
      <c r="BK144" s="191">
        <f>ROUND(I144*H144,2)</f>
        <v>0</v>
      </c>
      <c r="BL144" s="23" t="s">
        <v>196</v>
      </c>
      <c r="BM144" s="23" t="s">
        <v>2548</v>
      </c>
    </row>
    <row r="145" spans="2:65" s="1" customFormat="1" ht="25.5" customHeight="1">
      <c r="B145" s="179"/>
      <c r="C145" s="180" t="s">
        <v>309</v>
      </c>
      <c r="D145" s="180" t="s">
        <v>191</v>
      </c>
      <c r="E145" s="181" t="s">
        <v>1190</v>
      </c>
      <c r="F145" s="182" t="s">
        <v>1191</v>
      </c>
      <c r="G145" s="183" t="s">
        <v>208</v>
      </c>
      <c r="H145" s="184">
        <v>31.938</v>
      </c>
      <c r="I145" s="185"/>
      <c r="J145" s="186">
        <f>ROUND(I145*H145,2)</f>
        <v>0</v>
      </c>
      <c r="K145" s="182" t="s">
        <v>287</v>
      </c>
      <c r="L145" s="40"/>
      <c r="M145" s="187" t="s">
        <v>5</v>
      </c>
      <c r="N145" s="188" t="s">
        <v>46</v>
      </c>
      <c r="O145" s="41"/>
      <c r="P145" s="189">
        <f>O145*H145</f>
        <v>0</v>
      </c>
      <c r="Q145" s="189">
        <v>0</v>
      </c>
      <c r="R145" s="189">
        <f>Q145*H145</f>
        <v>0</v>
      </c>
      <c r="S145" s="189">
        <v>2.2</v>
      </c>
      <c r="T145" s="190">
        <f>S145*H145</f>
        <v>70.2636</v>
      </c>
      <c r="AR145" s="23" t="s">
        <v>196</v>
      </c>
      <c r="AT145" s="23" t="s">
        <v>191</v>
      </c>
      <c r="AU145" s="23" t="s">
        <v>84</v>
      </c>
      <c r="AY145" s="23" t="s">
        <v>189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3" t="s">
        <v>82</v>
      </c>
      <c r="BK145" s="191">
        <f>ROUND(I145*H145,2)</f>
        <v>0</v>
      </c>
      <c r="BL145" s="23" t="s">
        <v>196</v>
      </c>
      <c r="BM145" s="23" t="s">
        <v>2549</v>
      </c>
    </row>
    <row r="146" spans="2:51" s="12" customFormat="1" ht="13.5">
      <c r="B146" s="192"/>
      <c r="D146" s="193" t="s">
        <v>198</v>
      </c>
      <c r="E146" s="194" t="s">
        <v>5</v>
      </c>
      <c r="F146" s="195" t="s">
        <v>2550</v>
      </c>
      <c r="H146" s="196">
        <v>31.938</v>
      </c>
      <c r="I146" s="197"/>
      <c r="L146" s="192"/>
      <c r="M146" s="198"/>
      <c r="N146" s="199"/>
      <c r="O146" s="199"/>
      <c r="P146" s="199"/>
      <c r="Q146" s="199"/>
      <c r="R146" s="199"/>
      <c r="S146" s="199"/>
      <c r="T146" s="200"/>
      <c r="AT146" s="194" t="s">
        <v>198</v>
      </c>
      <c r="AU146" s="194" t="s">
        <v>84</v>
      </c>
      <c r="AV146" s="12" t="s">
        <v>84</v>
      </c>
      <c r="AW146" s="12" t="s">
        <v>38</v>
      </c>
      <c r="AX146" s="12" t="s">
        <v>82</v>
      </c>
      <c r="AY146" s="194" t="s">
        <v>189</v>
      </c>
    </row>
    <row r="147" spans="2:65" s="1" customFormat="1" ht="25.5" customHeight="1">
      <c r="B147" s="179"/>
      <c r="C147" s="180" t="s">
        <v>314</v>
      </c>
      <c r="D147" s="180" t="s">
        <v>191</v>
      </c>
      <c r="E147" s="181" t="s">
        <v>1194</v>
      </c>
      <c r="F147" s="182" t="s">
        <v>1195</v>
      </c>
      <c r="G147" s="183" t="s">
        <v>208</v>
      </c>
      <c r="H147" s="184">
        <v>31.938</v>
      </c>
      <c r="I147" s="185"/>
      <c r="J147" s="186">
        <f>ROUND(I147*H147,2)</f>
        <v>0</v>
      </c>
      <c r="K147" s="182" t="s">
        <v>287</v>
      </c>
      <c r="L147" s="40"/>
      <c r="M147" s="187" t="s">
        <v>5</v>
      </c>
      <c r="N147" s="188" t="s">
        <v>46</v>
      </c>
      <c r="O147" s="41"/>
      <c r="P147" s="189">
        <f>O147*H147</f>
        <v>0</v>
      </c>
      <c r="Q147" s="189">
        <v>0</v>
      </c>
      <c r="R147" s="189">
        <f>Q147*H147</f>
        <v>0</v>
      </c>
      <c r="S147" s="189">
        <v>0.029</v>
      </c>
      <c r="T147" s="190">
        <f>S147*H147</f>
        <v>0.926202</v>
      </c>
      <c r="AR147" s="23" t="s">
        <v>196</v>
      </c>
      <c r="AT147" s="23" t="s">
        <v>191</v>
      </c>
      <c r="AU147" s="23" t="s">
        <v>84</v>
      </c>
      <c r="AY147" s="23" t="s">
        <v>189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3" t="s">
        <v>82</v>
      </c>
      <c r="BK147" s="191">
        <f>ROUND(I147*H147,2)</f>
        <v>0</v>
      </c>
      <c r="BL147" s="23" t="s">
        <v>196</v>
      </c>
      <c r="BM147" s="23" t="s">
        <v>2551</v>
      </c>
    </row>
    <row r="148" spans="2:65" s="1" customFormat="1" ht="25.5" customHeight="1">
      <c r="B148" s="179"/>
      <c r="C148" s="180" t="s">
        <v>319</v>
      </c>
      <c r="D148" s="180" t="s">
        <v>191</v>
      </c>
      <c r="E148" s="181" t="s">
        <v>1197</v>
      </c>
      <c r="F148" s="182" t="s">
        <v>1198</v>
      </c>
      <c r="G148" s="183" t="s">
        <v>208</v>
      </c>
      <c r="H148" s="184">
        <v>98.963</v>
      </c>
      <c r="I148" s="185"/>
      <c r="J148" s="186">
        <f>ROUND(I148*H148,2)</f>
        <v>0</v>
      </c>
      <c r="K148" s="182" t="s">
        <v>287</v>
      </c>
      <c r="L148" s="40"/>
      <c r="M148" s="187" t="s">
        <v>5</v>
      </c>
      <c r="N148" s="188" t="s">
        <v>46</v>
      </c>
      <c r="O148" s="41"/>
      <c r="P148" s="189">
        <f>O148*H148</f>
        <v>0</v>
      </c>
      <c r="Q148" s="189">
        <v>0</v>
      </c>
      <c r="R148" s="189">
        <f>Q148*H148</f>
        <v>0</v>
      </c>
      <c r="S148" s="189">
        <v>1.4</v>
      </c>
      <c r="T148" s="190">
        <f>S148*H148</f>
        <v>138.54819999999998</v>
      </c>
      <c r="AR148" s="23" t="s">
        <v>196</v>
      </c>
      <c r="AT148" s="23" t="s">
        <v>191</v>
      </c>
      <c r="AU148" s="23" t="s">
        <v>84</v>
      </c>
      <c r="AY148" s="23" t="s">
        <v>189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3" t="s">
        <v>82</v>
      </c>
      <c r="BK148" s="191">
        <f>ROUND(I148*H148,2)</f>
        <v>0</v>
      </c>
      <c r="BL148" s="23" t="s">
        <v>196</v>
      </c>
      <c r="BM148" s="23" t="s">
        <v>2552</v>
      </c>
    </row>
    <row r="149" spans="2:51" s="12" customFormat="1" ht="27">
      <c r="B149" s="192"/>
      <c r="D149" s="193" t="s">
        <v>198</v>
      </c>
      <c r="E149" s="194" t="s">
        <v>5</v>
      </c>
      <c r="F149" s="195" t="s">
        <v>2553</v>
      </c>
      <c r="H149" s="196">
        <v>98.963</v>
      </c>
      <c r="I149" s="197"/>
      <c r="L149" s="192"/>
      <c r="M149" s="198"/>
      <c r="N149" s="199"/>
      <c r="O149" s="199"/>
      <c r="P149" s="199"/>
      <c r="Q149" s="199"/>
      <c r="R149" s="199"/>
      <c r="S149" s="199"/>
      <c r="T149" s="200"/>
      <c r="AT149" s="194" t="s">
        <v>198</v>
      </c>
      <c r="AU149" s="194" t="s">
        <v>84</v>
      </c>
      <c r="AV149" s="12" t="s">
        <v>84</v>
      </c>
      <c r="AW149" s="12" t="s">
        <v>38</v>
      </c>
      <c r="AX149" s="12" t="s">
        <v>82</v>
      </c>
      <c r="AY149" s="194" t="s">
        <v>189</v>
      </c>
    </row>
    <row r="150" spans="2:65" s="1" customFormat="1" ht="38.25" customHeight="1">
      <c r="B150" s="179"/>
      <c r="C150" s="180" t="s">
        <v>325</v>
      </c>
      <c r="D150" s="180" t="s">
        <v>191</v>
      </c>
      <c r="E150" s="181" t="s">
        <v>860</v>
      </c>
      <c r="F150" s="182" t="s">
        <v>861</v>
      </c>
      <c r="G150" s="183" t="s">
        <v>322</v>
      </c>
      <c r="H150" s="184">
        <v>4</v>
      </c>
      <c r="I150" s="185"/>
      <c r="J150" s="186">
        <f>ROUND(I150*H150,2)</f>
        <v>0</v>
      </c>
      <c r="K150" s="182" t="s">
        <v>287</v>
      </c>
      <c r="L150" s="40"/>
      <c r="M150" s="187" t="s">
        <v>5</v>
      </c>
      <c r="N150" s="188" t="s">
        <v>46</v>
      </c>
      <c r="O150" s="41"/>
      <c r="P150" s="189">
        <f>O150*H150</f>
        <v>0</v>
      </c>
      <c r="Q150" s="189">
        <v>0</v>
      </c>
      <c r="R150" s="189">
        <f>Q150*H150</f>
        <v>0</v>
      </c>
      <c r="S150" s="189">
        <v>0.001</v>
      </c>
      <c r="T150" s="190">
        <f>S150*H150</f>
        <v>0.004</v>
      </c>
      <c r="AR150" s="23" t="s">
        <v>196</v>
      </c>
      <c r="AT150" s="23" t="s">
        <v>191</v>
      </c>
      <c r="AU150" s="23" t="s">
        <v>84</v>
      </c>
      <c r="AY150" s="23" t="s">
        <v>189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23" t="s">
        <v>82</v>
      </c>
      <c r="BK150" s="191">
        <f>ROUND(I150*H150,2)</f>
        <v>0</v>
      </c>
      <c r="BL150" s="23" t="s">
        <v>196</v>
      </c>
      <c r="BM150" s="23" t="s">
        <v>2554</v>
      </c>
    </row>
    <row r="151" spans="2:51" s="12" customFormat="1" ht="13.5">
      <c r="B151" s="192"/>
      <c r="D151" s="193" t="s">
        <v>198</v>
      </c>
      <c r="E151" s="194" t="s">
        <v>5</v>
      </c>
      <c r="F151" s="195" t="s">
        <v>196</v>
      </c>
      <c r="H151" s="196">
        <v>4</v>
      </c>
      <c r="I151" s="197"/>
      <c r="L151" s="192"/>
      <c r="M151" s="198"/>
      <c r="N151" s="199"/>
      <c r="O151" s="199"/>
      <c r="P151" s="199"/>
      <c r="Q151" s="199"/>
      <c r="R151" s="199"/>
      <c r="S151" s="199"/>
      <c r="T151" s="200"/>
      <c r="AT151" s="194" t="s">
        <v>198</v>
      </c>
      <c r="AU151" s="194" t="s">
        <v>84</v>
      </c>
      <c r="AV151" s="12" t="s">
        <v>84</v>
      </c>
      <c r="AW151" s="12" t="s">
        <v>38</v>
      </c>
      <c r="AX151" s="12" t="s">
        <v>82</v>
      </c>
      <c r="AY151" s="194" t="s">
        <v>189</v>
      </c>
    </row>
    <row r="152" spans="2:65" s="1" customFormat="1" ht="38.25" customHeight="1">
      <c r="B152" s="179"/>
      <c r="C152" s="180" t="s">
        <v>329</v>
      </c>
      <c r="D152" s="180" t="s">
        <v>191</v>
      </c>
      <c r="E152" s="181" t="s">
        <v>863</v>
      </c>
      <c r="F152" s="182" t="s">
        <v>864</v>
      </c>
      <c r="G152" s="183" t="s">
        <v>322</v>
      </c>
      <c r="H152" s="184">
        <v>1</v>
      </c>
      <c r="I152" s="185"/>
      <c r="J152" s="186">
        <f>ROUND(I152*H152,2)</f>
        <v>0</v>
      </c>
      <c r="K152" s="182" t="s">
        <v>287</v>
      </c>
      <c r="L152" s="40"/>
      <c r="M152" s="187" t="s">
        <v>5</v>
      </c>
      <c r="N152" s="188" t="s">
        <v>46</v>
      </c>
      <c r="O152" s="41"/>
      <c r="P152" s="189">
        <f>O152*H152</f>
        <v>0</v>
      </c>
      <c r="Q152" s="189">
        <v>0</v>
      </c>
      <c r="R152" s="189">
        <f>Q152*H152</f>
        <v>0</v>
      </c>
      <c r="S152" s="189">
        <v>0.001</v>
      </c>
      <c r="T152" s="190">
        <f>S152*H152</f>
        <v>0.001</v>
      </c>
      <c r="AR152" s="23" t="s">
        <v>196</v>
      </c>
      <c r="AT152" s="23" t="s">
        <v>191</v>
      </c>
      <c r="AU152" s="23" t="s">
        <v>84</v>
      </c>
      <c r="AY152" s="23" t="s">
        <v>189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23" t="s">
        <v>82</v>
      </c>
      <c r="BK152" s="191">
        <f>ROUND(I152*H152,2)</f>
        <v>0</v>
      </c>
      <c r="BL152" s="23" t="s">
        <v>196</v>
      </c>
      <c r="BM152" s="23" t="s">
        <v>2555</v>
      </c>
    </row>
    <row r="153" spans="2:65" s="1" customFormat="1" ht="25.5" customHeight="1">
      <c r="B153" s="179"/>
      <c r="C153" s="180" t="s">
        <v>333</v>
      </c>
      <c r="D153" s="180" t="s">
        <v>191</v>
      </c>
      <c r="E153" s="181" t="s">
        <v>2556</v>
      </c>
      <c r="F153" s="182" t="s">
        <v>2557</v>
      </c>
      <c r="G153" s="183" t="s">
        <v>208</v>
      </c>
      <c r="H153" s="184">
        <v>0.746</v>
      </c>
      <c r="I153" s="185"/>
      <c r="J153" s="186">
        <f>ROUND(I153*H153,2)</f>
        <v>0</v>
      </c>
      <c r="K153" s="182" t="s">
        <v>287</v>
      </c>
      <c r="L153" s="40"/>
      <c r="M153" s="187" t="s">
        <v>5</v>
      </c>
      <c r="N153" s="188" t="s">
        <v>46</v>
      </c>
      <c r="O153" s="41"/>
      <c r="P153" s="189">
        <f>O153*H153</f>
        <v>0</v>
      </c>
      <c r="Q153" s="189">
        <v>0</v>
      </c>
      <c r="R153" s="189">
        <f>Q153*H153</f>
        <v>0</v>
      </c>
      <c r="S153" s="189">
        <v>2.2</v>
      </c>
      <c r="T153" s="190">
        <f>S153*H153</f>
        <v>1.6412000000000002</v>
      </c>
      <c r="AR153" s="23" t="s">
        <v>196</v>
      </c>
      <c r="AT153" s="23" t="s">
        <v>191</v>
      </c>
      <c r="AU153" s="23" t="s">
        <v>84</v>
      </c>
      <c r="AY153" s="23" t="s">
        <v>189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23" t="s">
        <v>82</v>
      </c>
      <c r="BK153" s="191">
        <f>ROUND(I153*H153,2)</f>
        <v>0</v>
      </c>
      <c r="BL153" s="23" t="s">
        <v>196</v>
      </c>
      <c r="BM153" s="23" t="s">
        <v>2558</v>
      </c>
    </row>
    <row r="154" spans="2:51" s="12" customFormat="1" ht="13.5">
      <c r="B154" s="192"/>
      <c r="D154" s="193" t="s">
        <v>198</v>
      </c>
      <c r="E154" s="194" t="s">
        <v>5</v>
      </c>
      <c r="F154" s="195" t="s">
        <v>2559</v>
      </c>
      <c r="H154" s="196">
        <v>0.746</v>
      </c>
      <c r="I154" s="197"/>
      <c r="L154" s="192"/>
      <c r="M154" s="198"/>
      <c r="N154" s="199"/>
      <c r="O154" s="199"/>
      <c r="P154" s="199"/>
      <c r="Q154" s="199"/>
      <c r="R154" s="199"/>
      <c r="S154" s="199"/>
      <c r="T154" s="200"/>
      <c r="AT154" s="194" t="s">
        <v>198</v>
      </c>
      <c r="AU154" s="194" t="s">
        <v>84</v>
      </c>
      <c r="AV154" s="12" t="s">
        <v>84</v>
      </c>
      <c r="AW154" s="12" t="s">
        <v>38</v>
      </c>
      <c r="AX154" s="12" t="s">
        <v>82</v>
      </c>
      <c r="AY154" s="194" t="s">
        <v>189</v>
      </c>
    </row>
    <row r="155" spans="2:65" s="1" customFormat="1" ht="25.5" customHeight="1">
      <c r="B155" s="179"/>
      <c r="C155" s="180" t="s">
        <v>338</v>
      </c>
      <c r="D155" s="180" t="s">
        <v>191</v>
      </c>
      <c r="E155" s="181" t="s">
        <v>869</v>
      </c>
      <c r="F155" s="182" t="s">
        <v>870</v>
      </c>
      <c r="G155" s="183" t="s">
        <v>312</v>
      </c>
      <c r="H155" s="184">
        <v>78.6</v>
      </c>
      <c r="I155" s="185"/>
      <c r="J155" s="186">
        <f>ROUND(I155*H155,2)</f>
        <v>0</v>
      </c>
      <c r="K155" s="182" t="s">
        <v>287</v>
      </c>
      <c r="L155" s="40"/>
      <c r="M155" s="187" t="s">
        <v>5</v>
      </c>
      <c r="N155" s="188" t="s">
        <v>46</v>
      </c>
      <c r="O155" s="41"/>
      <c r="P155" s="189">
        <f>O155*H155</f>
        <v>0</v>
      </c>
      <c r="Q155" s="189">
        <v>0</v>
      </c>
      <c r="R155" s="189">
        <f>Q155*H155</f>
        <v>0</v>
      </c>
      <c r="S155" s="189">
        <v>0.018</v>
      </c>
      <c r="T155" s="190">
        <f>S155*H155</f>
        <v>1.4147999999999998</v>
      </c>
      <c r="AR155" s="23" t="s">
        <v>196</v>
      </c>
      <c r="AT155" s="23" t="s">
        <v>191</v>
      </c>
      <c r="AU155" s="23" t="s">
        <v>84</v>
      </c>
      <c r="AY155" s="23" t="s">
        <v>189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23" t="s">
        <v>82</v>
      </c>
      <c r="BK155" s="191">
        <f>ROUND(I155*H155,2)</f>
        <v>0</v>
      </c>
      <c r="BL155" s="23" t="s">
        <v>196</v>
      </c>
      <c r="BM155" s="23" t="s">
        <v>2560</v>
      </c>
    </row>
    <row r="156" spans="2:51" s="12" customFormat="1" ht="13.5">
      <c r="B156" s="192"/>
      <c r="D156" s="193" t="s">
        <v>198</v>
      </c>
      <c r="E156" s="194" t="s">
        <v>5</v>
      </c>
      <c r="F156" s="195" t="s">
        <v>2561</v>
      </c>
      <c r="H156" s="196">
        <v>78.6</v>
      </c>
      <c r="I156" s="197"/>
      <c r="L156" s="192"/>
      <c r="M156" s="198"/>
      <c r="N156" s="199"/>
      <c r="O156" s="199"/>
      <c r="P156" s="199"/>
      <c r="Q156" s="199"/>
      <c r="R156" s="199"/>
      <c r="S156" s="199"/>
      <c r="T156" s="200"/>
      <c r="AT156" s="194" t="s">
        <v>198</v>
      </c>
      <c r="AU156" s="194" t="s">
        <v>84</v>
      </c>
      <c r="AV156" s="12" t="s">
        <v>84</v>
      </c>
      <c r="AW156" s="12" t="s">
        <v>38</v>
      </c>
      <c r="AX156" s="12" t="s">
        <v>82</v>
      </c>
      <c r="AY156" s="194" t="s">
        <v>189</v>
      </c>
    </row>
    <row r="157" spans="2:65" s="1" customFormat="1" ht="25.5" customHeight="1">
      <c r="B157" s="179"/>
      <c r="C157" s="180" t="s">
        <v>346</v>
      </c>
      <c r="D157" s="180" t="s">
        <v>191</v>
      </c>
      <c r="E157" s="181" t="s">
        <v>874</v>
      </c>
      <c r="F157" s="182" t="s">
        <v>875</v>
      </c>
      <c r="G157" s="183" t="s">
        <v>312</v>
      </c>
      <c r="H157" s="184">
        <v>69.75</v>
      </c>
      <c r="I157" s="185"/>
      <c r="J157" s="186">
        <f>ROUND(I157*H157,2)</f>
        <v>0</v>
      </c>
      <c r="K157" s="182" t="s">
        <v>287</v>
      </c>
      <c r="L157" s="40"/>
      <c r="M157" s="187" t="s">
        <v>5</v>
      </c>
      <c r="N157" s="188" t="s">
        <v>46</v>
      </c>
      <c r="O157" s="41"/>
      <c r="P157" s="189">
        <f>O157*H157</f>
        <v>0</v>
      </c>
      <c r="Q157" s="189">
        <v>0</v>
      </c>
      <c r="R157" s="189">
        <f>Q157*H157</f>
        <v>0</v>
      </c>
      <c r="S157" s="189">
        <v>0.04</v>
      </c>
      <c r="T157" s="190">
        <f>S157*H157</f>
        <v>2.79</v>
      </c>
      <c r="AR157" s="23" t="s">
        <v>196</v>
      </c>
      <c r="AT157" s="23" t="s">
        <v>191</v>
      </c>
      <c r="AU157" s="23" t="s">
        <v>84</v>
      </c>
      <c r="AY157" s="23" t="s">
        <v>189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23" t="s">
        <v>82</v>
      </c>
      <c r="BK157" s="191">
        <f>ROUND(I157*H157,2)</f>
        <v>0</v>
      </c>
      <c r="BL157" s="23" t="s">
        <v>196</v>
      </c>
      <c r="BM157" s="23" t="s">
        <v>2562</v>
      </c>
    </row>
    <row r="158" spans="2:51" s="12" customFormat="1" ht="13.5">
      <c r="B158" s="192"/>
      <c r="D158" s="193" t="s">
        <v>198</v>
      </c>
      <c r="E158" s="194" t="s">
        <v>5</v>
      </c>
      <c r="F158" s="195" t="s">
        <v>2563</v>
      </c>
      <c r="H158" s="196">
        <v>69.75</v>
      </c>
      <c r="I158" s="197"/>
      <c r="L158" s="192"/>
      <c r="M158" s="198"/>
      <c r="N158" s="199"/>
      <c r="O158" s="199"/>
      <c r="P158" s="199"/>
      <c r="Q158" s="199"/>
      <c r="R158" s="199"/>
      <c r="S158" s="199"/>
      <c r="T158" s="200"/>
      <c r="AT158" s="194" t="s">
        <v>198</v>
      </c>
      <c r="AU158" s="194" t="s">
        <v>84</v>
      </c>
      <c r="AV158" s="12" t="s">
        <v>84</v>
      </c>
      <c r="AW158" s="12" t="s">
        <v>38</v>
      </c>
      <c r="AX158" s="12" t="s">
        <v>82</v>
      </c>
      <c r="AY158" s="194" t="s">
        <v>189</v>
      </c>
    </row>
    <row r="159" spans="2:63" s="11" customFormat="1" ht="29.85" customHeight="1">
      <c r="B159" s="166"/>
      <c r="D159" s="167" t="s">
        <v>74</v>
      </c>
      <c r="E159" s="177" t="s">
        <v>547</v>
      </c>
      <c r="F159" s="177" t="s">
        <v>548</v>
      </c>
      <c r="I159" s="169"/>
      <c r="J159" s="178">
        <f>BK159</f>
        <v>0</v>
      </c>
      <c r="L159" s="166"/>
      <c r="M159" s="171"/>
      <c r="N159" s="172"/>
      <c r="O159" s="172"/>
      <c r="P159" s="173">
        <f>SUM(P160:P166)</f>
        <v>0</v>
      </c>
      <c r="Q159" s="172"/>
      <c r="R159" s="173">
        <f>SUM(R160:R166)</f>
        <v>0</v>
      </c>
      <c r="S159" s="172"/>
      <c r="T159" s="174">
        <f>SUM(T160:T166)</f>
        <v>0</v>
      </c>
      <c r="AR159" s="167" t="s">
        <v>82</v>
      </c>
      <c r="AT159" s="175" t="s">
        <v>74</v>
      </c>
      <c r="AU159" s="175" t="s">
        <v>82</v>
      </c>
      <c r="AY159" s="167" t="s">
        <v>189</v>
      </c>
      <c r="BK159" s="176">
        <f>SUM(BK160:BK166)</f>
        <v>0</v>
      </c>
    </row>
    <row r="160" spans="2:65" s="1" customFormat="1" ht="25.5" customHeight="1">
      <c r="B160" s="179"/>
      <c r="C160" s="180" t="s">
        <v>352</v>
      </c>
      <c r="D160" s="180" t="s">
        <v>191</v>
      </c>
      <c r="E160" s="181" t="s">
        <v>550</v>
      </c>
      <c r="F160" s="182" t="s">
        <v>551</v>
      </c>
      <c r="G160" s="183" t="s">
        <v>232</v>
      </c>
      <c r="H160" s="184">
        <v>215.685</v>
      </c>
      <c r="I160" s="185"/>
      <c r="J160" s="186">
        <f>ROUND(I160*H160,2)</f>
        <v>0</v>
      </c>
      <c r="K160" s="182" t="s">
        <v>482</v>
      </c>
      <c r="L160" s="40"/>
      <c r="M160" s="187" t="s">
        <v>5</v>
      </c>
      <c r="N160" s="188" t="s">
        <v>46</v>
      </c>
      <c r="O160" s="41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AR160" s="23" t="s">
        <v>196</v>
      </c>
      <c r="AT160" s="23" t="s">
        <v>191</v>
      </c>
      <c r="AU160" s="23" t="s">
        <v>84</v>
      </c>
      <c r="AY160" s="23" t="s">
        <v>189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3" t="s">
        <v>82</v>
      </c>
      <c r="BK160" s="191">
        <f>ROUND(I160*H160,2)</f>
        <v>0</v>
      </c>
      <c r="BL160" s="23" t="s">
        <v>196</v>
      </c>
      <c r="BM160" s="23" t="s">
        <v>2564</v>
      </c>
    </row>
    <row r="161" spans="2:51" s="12" customFormat="1" ht="13.5">
      <c r="B161" s="192"/>
      <c r="D161" s="193" t="s">
        <v>198</v>
      </c>
      <c r="E161" s="194" t="s">
        <v>5</v>
      </c>
      <c r="F161" s="195" t="s">
        <v>2565</v>
      </c>
      <c r="H161" s="196">
        <v>215.685</v>
      </c>
      <c r="I161" s="197"/>
      <c r="L161" s="192"/>
      <c r="M161" s="198"/>
      <c r="N161" s="199"/>
      <c r="O161" s="199"/>
      <c r="P161" s="199"/>
      <c r="Q161" s="199"/>
      <c r="R161" s="199"/>
      <c r="S161" s="199"/>
      <c r="T161" s="200"/>
      <c r="AT161" s="194" t="s">
        <v>198</v>
      </c>
      <c r="AU161" s="194" t="s">
        <v>84</v>
      </c>
      <c r="AV161" s="12" t="s">
        <v>84</v>
      </c>
      <c r="AW161" s="12" t="s">
        <v>38</v>
      </c>
      <c r="AX161" s="12" t="s">
        <v>82</v>
      </c>
      <c r="AY161" s="194" t="s">
        <v>189</v>
      </c>
    </row>
    <row r="162" spans="2:65" s="1" customFormat="1" ht="25.5" customHeight="1">
      <c r="B162" s="179"/>
      <c r="C162" s="180" t="s">
        <v>358</v>
      </c>
      <c r="D162" s="180" t="s">
        <v>191</v>
      </c>
      <c r="E162" s="181" t="s">
        <v>555</v>
      </c>
      <c r="F162" s="182" t="s">
        <v>556</v>
      </c>
      <c r="G162" s="183" t="s">
        <v>232</v>
      </c>
      <c r="H162" s="184">
        <v>215.685</v>
      </c>
      <c r="I162" s="185"/>
      <c r="J162" s="186">
        <f>ROUND(I162*H162,2)</f>
        <v>0</v>
      </c>
      <c r="K162" s="182" t="s">
        <v>482</v>
      </c>
      <c r="L162" s="40"/>
      <c r="M162" s="187" t="s">
        <v>5</v>
      </c>
      <c r="N162" s="188" t="s">
        <v>46</v>
      </c>
      <c r="O162" s="41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AR162" s="23" t="s">
        <v>196</v>
      </c>
      <c r="AT162" s="23" t="s">
        <v>191</v>
      </c>
      <c r="AU162" s="23" t="s">
        <v>84</v>
      </c>
      <c r="AY162" s="23" t="s">
        <v>189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23" t="s">
        <v>82</v>
      </c>
      <c r="BK162" s="191">
        <f>ROUND(I162*H162,2)</f>
        <v>0</v>
      </c>
      <c r="BL162" s="23" t="s">
        <v>196</v>
      </c>
      <c r="BM162" s="23" t="s">
        <v>2566</v>
      </c>
    </row>
    <row r="163" spans="2:51" s="12" customFormat="1" ht="13.5">
      <c r="B163" s="192"/>
      <c r="D163" s="193" t="s">
        <v>198</v>
      </c>
      <c r="E163" s="194" t="s">
        <v>5</v>
      </c>
      <c r="F163" s="195" t="s">
        <v>2565</v>
      </c>
      <c r="H163" s="196">
        <v>215.685</v>
      </c>
      <c r="I163" s="197"/>
      <c r="L163" s="192"/>
      <c r="M163" s="198"/>
      <c r="N163" s="199"/>
      <c r="O163" s="199"/>
      <c r="P163" s="199"/>
      <c r="Q163" s="199"/>
      <c r="R163" s="199"/>
      <c r="S163" s="199"/>
      <c r="T163" s="200"/>
      <c r="AT163" s="194" t="s">
        <v>198</v>
      </c>
      <c r="AU163" s="194" t="s">
        <v>84</v>
      </c>
      <c r="AV163" s="12" t="s">
        <v>84</v>
      </c>
      <c r="AW163" s="12" t="s">
        <v>38</v>
      </c>
      <c r="AX163" s="12" t="s">
        <v>82</v>
      </c>
      <c r="AY163" s="194" t="s">
        <v>189</v>
      </c>
    </row>
    <row r="164" spans="2:65" s="1" customFormat="1" ht="25.5" customHeight="1">
      <c r="B164" s="179"/>
      <c r="C164" s="180" t="s">
        <v>363</v>
      </c>
      <c r="D164" s="180" t="s">
        <v>191</v>
      </c>
      <c r="E164" s="181" t="s">
        <v>559</v>
      </c>
      <c r="F164" s="182" t="s">
        <v>560</v>
      </c>
      <c r="G164" s="183" t="s">
        <v>232</v>
      </c>
      <c r="H164" s="184">
        <v>862.74</v>
      </c>
      <c r="I164" s="185"/>
      <c r="J164" s="186">
        <f>ROUND(I164*H164,2)</f>
        <v>0</v>
      </c>
      <c r="K164" s="182" t="s">
        <v>482</v>
      </c>
      <c r="L164" s="40"/>
      <c r="M164" s="187" t="s">
        <v>5</v>
      </c>
      <c r="N164" s="188" t="s">
        <v>46</v>
      </c>
      <c r="O164" s="41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AR164" s="23" t="s">
        <v>196</v>
      </c>
      <c r="AT164" s="23" t="s">
        <v>191</v>
      </c>
      <c r="AU164" s="23" t="s">
        <v>84</v>
      </c>
      <c r="AY164" s="23" t="s">
        <v>189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23" t="s">
        <v>82</v>
      </c>
      <c r="BK164" s="191">
        <f>ROUND(I164*H164,2)</f>
        <v>0</v>
      </c>
      <c r="BL164" s="23" t="s">
        <v>196</v>
      </c>
      <c r="BM164" s="23" t="s">
        <v>2567</v>
      </c>
    </row>
    <row r="165" spans="2:51" s="12" customFormat="1" ht="13.5">
      <c r="B165" s="192"/>
      <c r="D165" s="193" t="s">
        <v>198</v>
      </c>
      <c r="E165" s="194" t="s">
        <v>5</v>
      </c>
      <c r="F165" s="195" t="s">
        <v>2568</v>
      </c>
      <c r="H165" s="196">
        <v>862.74</v>
      </c>
      <c r="I165" s="197"/>
      <c r="L165" s="192"/>
      <c r="M165" s="198"/>
      <c r="N165" s="199"/>
      <c r="O165" s="199"/>
      <c r="P165" s="199"/>
      <c r="Q165" s="199"/>
      <c r="R165" s="199"/>
      <c r="S165" s="199"/>
      <c r="T165" s="200"/>
      <c r="AT165" s="194" t="s">
        <v>198</v>
      </c>
      <c r="AU165" s="194" t="s">
        <v>84</v>
      </c>
      <c r="AV165" s="12" t="s">
        <v>84</v>
      </c>
      <c r="AW165" s="12" t="s">
        <v>38</v>
      </c>
      <c r="AX165" s="12" t="s">
        <v>82</v>
      </c>
      <c r="AY165" s="194" t="s">
        <v>189</v>
      </c>
    </row>
    <row r="166" spans="2:65" s="1" customFormat="1" ht="16.5" customHeight="1">
      <c r="B166" s="179"/>
      <c r="C166" s="180" t="s">
        <v>368</v>
      </c>
      <c r="D166" s="180" t="s">
        <v>191</v>
      </c>
      <c r="E166" s="181" t="s">
        <v>564</v>
      </c>
      <c r="F166" s="182" t="s">
        <v>565</v>
      </c>
      <c r="G166" s="183" t="s">
        <v>232</v>
      </c>
      <c r="H166" s="184">
        <v>215.589</v>
      </c>
      <c r="I166" s="185"/>
      <c r="J166" s="186">
        <f>ROUND(I166*H166,2)</f>
        <v>0</v>
      </c>
      <c r="K166" s="182" t="s">
        <v>209</v>
      </c>
      <c r="L166" s="40"/>
      <c r="M166" s="187" t="s">
        <v>5</v>
      </c>
      <c r="N166" s="188" t="s">
        <v>46</v>
      </c>
      <c r="O166" s="41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AR166" s="23" t="s">
        <v>196</v>
      </c>
      <c r="AT166" s="23" t="s">
        <v>191</v>
      </c>
      <c r="AU166" s="23" t="s">
        <v>84</v>
      </c>
      <c r="AY166" s="23" t="s">
        <v>189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23" t="s">
        <v>82</v>
      </c>
      <c r="BK166" s="191">
        <f>ROUND(I166*H166,2)</f>
        <v>0</v>
      </c>
      <c r="BL166" s="23" t="s">
        <v>196</v>
      </c>
      <c r="BM166" s="23" t="s">
        <v>2569</v>
      </c>
    </row>
    <row r="167" spans="2:63" s="11" customFormat="1" ht="29.85" customHeight="1">
      <c r="B167" s="166"/>
      <c r="D167" s="167" t="s">
        <v>74</v>
      </c>
      <c r="E167" s="177" t="s">
        <v>567</v>
      </c>
      <c r="F167" s="177" t="s">
        <v>568</v>
      </c>
      <c r="I167" s="169"/>
      <c r="J167" s="178">
        <f>BK167</f>
        <v>0</v>
      </c>
      <c r="L167" s="166"/>
      <c r="M167" s="171"/>
      <c r="N167" s="172"/>
      <c r="O167" s="172"/>
      <c r="P167" s="173">
        <f>P168</f>
        <v>0</v>
      </c>
      <c r="Q167" s="172"/>
      <c r="R167" s="173">
        <f>R168</f>
        <v>0</v>
      </c>
      <c r="S167" s="172"/>
      <c r="T167" s="174">
        <f>T168</f>
        <v>0</v>
      </c>
      <c r="AR167" s="167" t="s">
        <v>82</v>
      </c>
      <c r="AT167" s="175" t="s">
        <v>74</v>
      </c>
      <c r="AU167" s="175" t="s">
        <v>82</v>
      </c>
      <c r="AY167" s="167" t="s">
        <v>189</v>
      </c>
      <c r="BK167" s="176">
        <f>BK168</f>
        <v>0</v>
      </c>
    </row>
    <row r="168" spans="2:65" s="1" customFormat="1" ht="38.25" customHeight="1">
      <c r="B168" s="179"/>
      <c r="C168" s="180" t="s">
        <v>373</v>
      </c>
      <c r="D168" s="180" t="s">
        <v>191</v>
      </c>
      <c r="E168" s="181" t="s">
        <v>570</v>
      </c>
      <c r="F168" s="182" t="s">
        <v>571</v>
      </c>
      <c r="G168" s="183" t="s">
        <v>232</v>
      </c>
      <c r="H168" s="184">
        <v>274.066</v>
      </c>
      <c r="I168" s="185"/>
      <c r="J168" s="186">
        <f>ROUND(I168*H168,2)</f>
        <v>0</v>
      </c>
      <c r="K168" s="182" t="s">
        <v>287</v>
      </c>
      <c r="L168" s="40"/>
      <c r="M168" s="187" t="s">
        <v>5</v>
      </c>
      <c r="N168" s="188" t="s">
        <v>46</v>
      </c>
      <c r="O168" s="41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AR168" s="23" t="s">
        <v>196</v>
      </c>
      <c r="AT168" s="23" t="s">
        <v>191</v>
      </c>
      <c r="AU168" s="23" t="s">
        <v>84</v>
      </c>
      <c r="AY168" s="23" t="s">
        <v>189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23" t="s">
        <v>82</v>
      </c>
      <c r="BK168" s="191">
        <f>ROUND(I168*H168,2)</f>
        <v>0</v>
      </c>
      <c r="BL168" s="23" t="s">
        <v>196</v>
      </c>
      <c r="BM168" s="23" t="s">
        <v>2570</v>
      </c>
    </row>
    <row r="169" spans="2:63" s="11" customFormat="1" ht="37.35" customHeight="1">
      <c r="B169" s="166"/>
      <c r="D169" s="167" t="s">
        <v>74</v>
      </c>
      <c r="E169" s="168" t="s">
        <v>573</v>
      </c>
      <c r="F169" s="168" t="s">
        <v>574</v>
      </c>
      <c r="I169" s="169"/>
      <c r="J169" s="170">
        <f>BK169</f>
        <v>0</v>
      </c>
      <c r="L169" s="166"/>
      <c r="M169" s="171"/>
      <c r="N169" s="172"/>
      <c r="O169" s="172"/>
      <c r="P169" s="173">
        <f>P170+P190+P192+P197</f>
        <v>0</v>
      </c>
      <c r="Q169" s="172"/>
      <c r="R169" s="173">
        <f>R170+R190+R192+R197</f>
        <v>5.13299217</v>
      </c>
      <c r="S169" s="172"/>
      <c r="T169" s="174">
        <f>T170+T190+T192+T197</f>
        <v>0</v>
      </c>
      <c r="AR169" s="167" t="s">
        <v>84</v>
      </c>
      <c r="AT169" s="175" t="s">
        <v>74</v>
      </c>
      <c r="AU169" s="175" t="s">
        <v>75</v>
      </c>
      <c r="AY169" s="167" t="s">
        <v>189</v>
      </c>
      <c r="BK169" s="176">
        <f>BK170+BK190+BK192+BK197</f>
        <v>0</v>
      </c>
    </row>
    <row r="170" spans="2:63" s="11" customFormat="1" ht="19.9" customHeight="1">
      <c r="B170" s="166"/>
      <c r="D170" s="167" t="s">
        <v>74</v>
      </c>
      <c r="E170" s="177" t="s">
        <v>1216</v>
      </c>
      <c r="F170" s="177" t="s">
        <v>1217</v>
      </c>
      <c r="I170" s="169"/>
      <c r="J170" s="178">
        <f>BK170</f>
        <v>0</v>
      </c>
      <c r="L170" s="166"/>
      <c r="M170" s="171"/>
      <c r="N170" s="172"/>
      <c r="O170" s="172"/>
      <c r="P170" s="173">
        <f>SUM(P171:P189)</f>
        <v>0</v>
      </c>
      <c r="Q170" s="172"/>
      <c r="R170" s="173">
        <f>SUM(R171:R189)</f>
        <v>4.4393502</v>
      </c>
      <c r="S170" s="172"/>
      <c r="T170" s="174">
        <f>SUM(T171:T189)</f>
        <v>0</v>
      </c>
      <c r="AR170" s="167" t="s">
        <v>84</v>
      </c>
      <c r="AT170" s="175" t="s">
        <v>74</v>
      </c>
      <c r="AU170" s="175" t="s">
        <v>82</v>
      </c>
      <c r="AY170" s="167" t="s">
        <v>189</v>
      </c>
      <c r="BK170" s="176">
        <f>SUM(BK171:BK189)</f>
        <v>0</v>
      </c>
    </row>
    <row r="171" spans="2:65" s="1" customFormat="1" ht="25.5" customHeight="1">
      <c r="B171" s="179"/>
      <c r="C171" s="180" t="s">
        <v>379</v>
      </c>
      <c r="D171" s="180" t="s">
        <v>191</v>
      </c>
      <c r="E171" s="181" t="s">
        <v>1218</v>
      </c>
      <c r="F171" s="182" t="s">
        <v>1219</v>
      </c>
      <c r="G171" s="183" t="s">
        <v>194</v>
      </c>
      <c r="H171" s="184">
        <v>260.098</v>
      </c>
      <c r="I171" s="185"/>
      <c r="J171" s="186">
        <f>ROUND(I171*H171,2)</f>
        <v>0</v>
      </c>
      <c r="K171" s="182" t="s">
        <v>287</v>
      </c>
      <c r="L171" s="40"/>
      <c r="M171" s="187" t="s">
        <v>5</v>
      </c>
      <c r="N171" s="188" t="s">
        <v>46</v>
      </c>
      <c r="O171" s="41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AR171" s="23" t="s">
        <v>272</v>
      </c>
      <c r="AT171" s="23" t="s">
        <v>191</v>
      </c>
      <c r="AU171" s="23" t="s">
        <v>84</v>
      </c>
      <c r="AY171" s="23" t="s">
        <v>189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23" t="s">
        <v>82</v>
      </c>
      <c r="BK171" s="191">
        <f>ROUND(I171*H171,2)</f>
        <v>0</v>
      </c>
      <c r="BL171" s="23" t="s">
        <v>272</v>
      </c>
      <c r="BM171" s="23" t="s">
        <v>2571</v>
      </c>
    </row>
    <row r="172" spans="2:51" s="12" customFormat="1" ht="13.5">
      <c r="B172" s="192"/>
      <c r="D172" s="193" t="s">
        <v>198</v>
      </c>
      <c r="E172" s="194" t="s">
        <v>5</v>
      </c>
      <c r="F172" s="195" t="s">
        <v>2572</v>
      </c>
      <c r="H172" s="196">
        <v>102.408</v>
      </c>
      <c r="I172" s="197"/>
      <c r="L172" s="192"/>
      <c r="M172" s="198"/>
      <c r="N172" s="199"/>
      <c r="O172" s="199"/>
      <c r="P172" s="199"/>
      <c r="Q172" s="199"/>
      <c r="R172" s="199"/>
      <c r="S172" s="199"/>
      <c r="T172" s="200"/>
      <c r="AT172" s="194" t="s">
        <v>198</v>
      </c>
      <c r="AU172" s="194" t="s">
        <v>84</v>
      </c>
      <c r="AV172" s="12" t="s">
        <v>84</v>
      </c>
      <c r="AW172" s="12" t="s">
        <v>38</v>
      </c>
      <c r="AX172" s="12" t="s">
        <v>75</v>
      </c>
      <c r="AY172" s="194" t="s">
        <v>189</v>
      </c>
    </row>
    <row r="173" spans="2:51" s="12" customFormat="1" ht="13.5">
      <c r="B173" s="192"/>
      <c r="D173" s="193" t="s">
        <v>198</v>
      </c>
      <c r="E173" s="194" t="s">
        <v>5</v>
      </c>
      <c r="F173" s="195" t="s">
        <v>2573</v>
      </c>
      <c r="H173" s="196">
        <v>157.69</v>
      </c>
      <c r="I173" s="197"/>
      <c r="L173" s="192"/>
      <c r="M173" s="198"/>
      <c r="N173" s="199"/>
      <c r="O173" s="199"/>
      <c r="P173" s="199"/>
      <c r="Q173" s="199"/>
      <c r="R173" s="199"/>
      <c r="S173" s="199"/>
      <c r="T173" s="200"/>
      <c r="AT173" s="194" t="s">
        <v>198</v>
      </c>
      <c r="AU173" s="194" t="s">
        <v>84</v>
      </c>
      <c r="AV173" s="12" t="s">
        <v>84</v>
      </c>
      <c r="AW173" s="12" t="s">
        <v>38</v>
      </c>
      <c r="AX173" s="12" t="s">
        <v>75</v>
      </c>
      <c r="AY173" s="194" t="s">
        <v>189</v>
      </c>
    </row>
    <row r="174" spans="2:51" s="13" customFormat="1" ht="13.5">
      <c r="B174" s="201"/>
      <c r="D174" s="193" t="s">
        <v>198</v>
      </c>
      <c r="E174" s="202" t="s">
        <v>5</v>
      </c>
      <c r="F174" s="203" t="s">
        <v>216</v>
      </c>
      <c r="H174" s="204">
        <v>260.098</v>
      </c>
      <c r="I174" s="205"/>
      <c r="L174" s="201"/>
      <c r="M174" s="206"/>
      <c r="N174" s="207"/>
      <c r="O174" s="207"/>
      <c r="P174" s="207"/>
      <c r="Q174" s="207"/>
      <c r="R174" s="207"/>
      <c r="S174" s="207"/>
      <c r="T174" s="208"/>
      <c r="AT174" s="202" t="s">
        <v>198</v>
      </c>
      <c r="AU174" s="202" t="s">
        <v>84</v>
      </c>
      <c r="AV174" s="13" t="s">
        <v>196</v>
      </c>
      <c r="AW174" s="13" t="s">
        <v>38</v>
      </c>
      <c r="AX174" s="13" t="s">
        <v>82</v>
      </c>
      <c r="AY174" s="202" t="s">
        <v>189</v>
      </c>
    </row>
    <row r="175" spans="2:65" s="1" customFormat="1" ht="16.5" customHeight="1">
      <c r="B175" s="179"/>
      <c r="C175" s="209" t="s">
        <v>385</v>
      </c>
      <c r="D175" s="209" t="s">
        <v>291</v>
      </c>
      <c r="E175" s="210" t="s">
        <v>1223</v>
      </c>
      <c r="F175" s="211" t="s">
        <v>1224</v>
      </c>
      <c r="G175" s="212" t="s">
        <v>232</v>
      </c>
      <c r="H175" s="213">
        <v>0.078</v>
      </c>
      <c r="I175" s="214"/>
      <c r="J175" s="215">
        <f>ROUND(I175*H175,2)</f>
        <v>0</v>
      </c>
      <c r="K175" s="211" t="s">
        <v>287</v>
      </c>
      <c r="L175" s="216"/>
      <c r="M175" s="217" t="s">
        <v>5</v>
      </c>
      <c r="N175" s="218" t="s">
        <v>46</v>
      </c>
      <c r="O175" s="41"/>
      <c r="P175" s="189">
        <f>O175*H175</f>
        <v>0</v>
      </c>
      <c r="Q175" s="189">
        <v>1</v>
      </c>
      <c r="R175" s="189">
        <f>Q175*H175</f>
        <v>0.078</v>
      </c>
      <c r="S175" s="189">
        <v>0</v>
      </c>
      <c r="T175" s="190">
        <f>S175*H175</f>
        <v>0</v>
      </c>
      <c r="AR175" s="23" t="s">
        <v>358</v>
      </c>
      <c r="AT175" s="23" t="s">
        <v>291</v>
      </c>
      <c r="AU175" s="23" t="s">
        <v>84</v>
      </c>
      <c r="AY175" s="23" t="s">
        <v>189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23" t="s">
        <v>82</v>
      </c>
      <c r="BK175" s="191">
        <f>ROUND(I175*H175,2)</f>
        <v>0</v>
      </c>
      <c r="BL175" s="23" t="s">
        <v>272</v>
      </c>
      <c r="BM175" s="23" t="s">
        <v>2574</v>
      </c>
    </row>
    <row r="176" spans="2:51" s="12" customFormat="1" ht="13.5">
      <c r="B176" s="192"/>
      <c r="D176" s="193" t="s">
        <v>198</v>
      </c>
      <c r="F176" s="195" t="s">
        <v>2575</v>
      </c>
      <c r="H176" s="196">
        <v>0.078</v>
      </c>
      <c r="I176" s="197"/>
      <c r="L176" s="192"/>
      <c r="M176" s="198"/>
      <c r="N176" s="199"/>
      <c r="O176" s="199"/>
      <c r="P176" s="199"/>
      <c r="Q176" s="199"/>
      <c r="R176" s="199"/>
      <c r="S176" s="199"/>
      <c r="T176" s="200"/>
      <c r="AT176" s="194" t="s">
        <v>198</v>
      </c>
      <c r="AU176" s="194" t="s">
        <v>84</v>
      </c>
      <c r="AV176" s="12" t="s">
        <v>84</v>
      </c>
      <c r="AW176" s="12" t="s">
        <v>6</v>
      </c>
      <c r="AX176" s="12" t="s">
        <v>82</v>
      </c>
      <c r="AY176" s="194" t="s">
        <v>189</v>
      </c>
    </row>
    <row r="177" spans="2:65" s="1" customFormat="1" ht="25.5" customHeight="1">
      <c r="B177" s="179"/>
      <c r="C177" s="180" t="s">
        <v>390</v>
      </c>
      <c r="D177" s="180" t="s">
        <v>191</v>
      </c>
      <c r="E177" s="181" t="s">
        <v>1227</v>
      </c>
      <c r="F177" s="182" t="s">
        <v>1228</v>
      </c>
      <c r="G177" s="183" t="s">
        <v>194</v>
      </c>
      <c r="H177" s="184">
        <v>135.836</v>
      </c>
      <c r="I177" s="185"/>
      <c r="J177" s="186">
        <f>ROUND(I177*H177,2)</f>
        <v>0</v>
      </c>
      <c r="K177" s="182" t="s">
        <v>287</v>
      </c>
      <c r="L177" s="40"/>
      <c r="M177" s="187" t="s">
        <v>5</v>
      </c>
      <c r="N177" s="188" t="s">
        <v>46</v>
      </c>
      <c r="O177" s="41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3" t="s">
        <v>272</v>
      </c>
      <c r="AT177" s="23" t="s">
        <v>191</v>
      </c>
      <c r="AU177" s="23" t="s">
        <v>84</v>
      </c>
      <c r="AY177" s="23" t="s">
        <v>189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82</v>
      </c>
      <c r="BK177" s="191">
        <f>ROUND(I177*H177,2)</f>
        <v>0</v>
      </c>
      <c r="BL177" s="23" t="s">
        <v>272</v>
      </c>
      <c r="BM177" s="23" t="s">
        <v>2576</v>
      </c>
    </row>
    <row r="178" spans="2:51" s="12" customFormat="1" ht="27">
      <c r="B178" s="192"/>
      <c r="D178" s="193" t="s">
        <v>198</v>
      </c>
      <c r="E178" s="194" t="s">
        <v>5</v>
      </c>
      <c r="F178" s="195" t="s">
        <v>2577</v>
      </c>
      <c r="H178" s="196">
        <v>86.656</v>
      </c>
      <c r="I178" s="197"/>
      <c r="L178" s="192"/>
      <c r="M178" s="198"/>
      <c r="N178" s="199"/>
      <c r="O178" s="199"/>
      <c r="P178" s="199"/>
      <c r="Q178" s="199"/>
      <c r="R178" s="199"/>
      <c r="S178" s="199"/>
      <c r="T178" s="200"/>
      <c r="AT178" s="194" t="s">
        <v>198</v>
      </c>
      <c r="AU178" s="194" t="s">
        <v>84</v>
      </c>
      <c r="AV178" s="12" t="s">
        <v>84</v>
      </c>
      <c r="AW178" s="12" t="s">
        <v>38</v>
      </c>
      <c r="AX178" s="12" t="s">
        <v>75</v>
      </c>
      <c r="AY178" s="194" t="s">
        <v>189</v>
      </c>
    </row>
    <row r="179" spans="2:51" s="12" customFormat="1" ht="27">
      <c r="B179" s="192"/>
      <c r="D179" s="193" t="s">
        <v>198</v>
      </c>
      <c r="E179" s="194" t="s">
        <v>5</v>
      </c>
      <c r="F179" s="195" t="s">
        <v>2578</v>
      </c>
      <c r="H179" s="196">
        <v>49.18</v>
      </c>
      <c r="I179" s="197"/>
      <c r="L179" s="192"/>
      <c r="M179" s="198"/>
      <c r="N179" s="199"/>
      <c r="O179" s="199"/>
      <c r="P179" s="199"/>
      <c r="Q179" s="199"/>
      <c r="R179" s="199"/>
      <c r="S179" s="199"/>
      <c r="T179" s="200"/>
      <c r="AT179" s="194" t="s">
        <v>198</v>
      </c>
      <c r="AU179" s="194" t="s">
        <v>84</v>
      </c>
      <c r="AV179" s="12" t="s">
        <v>84</v>
      </c>
      <c r="AW179" s="12" t="s">
        <v>38</v>
      </c>
      <c r="AX179" s="12" t="s">
        <v>75</v>
      </c>
      <c r="AY179" s="194" t="s">
        <v>189</v>
      </c>
    </row>
    <row r="180" spans="2:51" s="13" customFormat="1" ht="13.5">
      <c r="B180" s="201"/>
      <c r="D180" s="193" t="s">
        <v>198</v>
      </c>
      <c r="E180" s="202" t="s">
        <v>5</v>
      </c>
      <c r="F180" s="203" t="s">
        <v>216</v>
      </c>
      <c r="H180" s="204">
        <v>135.836</v>
      </c>
      <c r="I180" s="205"/>
      <c r="L180" s="201"/>
      <c r="M180" s="206"/>
      <c r="N180" s="207"/>
      <c r="O180" s="207"/>
      <c r="P180" s="207"/>
      <c r="Q180" s="207"/>
      <c r="R180" s="207"/>
      <c r="S180" s="207"/>
      <c r="T180" s="208"/>
      <c r="AT180" s="202" t="s">
        <v>198</v>
      </c>
      <c r="AU180" s="202" t="s">
        <v>84</v>
      </c>
      <c r="AV180" s="13" t="s">
        <v>196</v>
      </c>
      <c r="AW180" s="13" t="s">
        <v>38</v>
      </c>
      <c r="AX180" s="13" t="s">
        <v>82</v>
      </c>
      <c r="AY180" s="202" t="s">
        <v>189</v>
      </c>
    </row>
    <row r="181" spans="2:65" s="1" customFormat="1" ht="16.5" customHeight="1">
      <c r="B181" s="179"/>
      <c r="C181" s="209" t="s">
        <v>396</v>
      </c>
      <c r="D181" s="209" t="s">
        <v>291</v>
      </c>
      <c r="E181" s="210" t="s">
        <v>1223</v>
      </c>
      <c r="F181" s="211" t="s">
        <v>1224</v>
      </c>
      <c r="G181" s="212" t="s">
        <v>232</v>
      </c>
      <c r="H181" s="213">
        <v>0.048</v>
      </c>
      <c r="I181" s="214"/>
      <c r="J181" s="215">
        <f>ROUND(I181*H181,2)</f>
        <v>0</v>
      </c>
      <c r="K181" s="211" t="s">
        <v>287</v>
      </c>
      <c r="L181" s="216"/>
      <c r="M181" s="217" t="s">
        <v>5</v>
      </c>
      <c r="N181" s="218" t="s">
        <v>46</v>
      </c>
      <c r="O181" s="41"/>
      <c r="P181" s="189">
        <f>O181*H181</f>
        <v>0</v>
      </c>
      <c r="Q181" s="189">
        <v>1</v>
      </c>
      <c r="R181" s="189">
        <f>Q181*H181</f>
        <v>0.048</v>
      </c>
      <c r="S181" s="189">
        <v>0</v>
      </c>
      <c r="T181" s="190">
        <f>S181*H181</f>
        <v>0</v>
      </c>
      <c r="AR181" s="23" t="s">
        <v>358</v>
      </c>
      <c r="AT181" s="23" t="s">
        <v>291</v>
      </c>
      <c r="AU181" s="23" t="s">
        <v>84</v>
      </c>
      <c r="AY181" s="23" t="s">
        <v>189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23" t="s">
        <v>82</v>
      </c>
      <c r="BK181" s="191">
        <f>ROUND(I181*H181,2)</f>
        <v>0</v>
      </c>
      <c r="BL181" s="23" t="s">
        <v>272</v>
      </c>
      <c r="BM181" s="23" t="s">
        <v>2579</v>
      </c>
    </row>
    <row r="182" spans="2:51" s="12" customFormat="1" ht="13.5">
      <c r="B182" s="192"/>
      <c r="D182" s="193" t="s">
        <v>198</v>
      </c>
      <c r="F182" s="195" t="s">
        <v>2580</v>
      </c>
      <c r="H182" s="196">
        <v>0.048</v>
      </c>
      <c r="I182" s="197"/>
      <c r="L182" s="192"/>
      <c r="M182" s="198"/>
      <c r="N182" s="199"/>
      <c r="O182" s="199"/>
      <c r="P182" s="199"/>
      <c r="Q182" s="199"/>
      <c r="R182" s="199"/>
      <c r="S182" s="199"/>
      <c r="T182" s="200"/>
      <c r="AT182" s="194" t="s">
        <v>198</v>
      </c>
      <c r="AU182" s="194" t="s">
        <v>84</v>
      </c>
      <c r="AV182" s="12" t="s">
        <v>84</v>
      </c>
      <c r="AW182" s="12" t="s">
        <v>6</v>
      </c>
      <c r="AX182" s="12" t="s">
        <v>82</v>
      </c>
      <c r="AY182" s="194" t="s">
        <v>189</v>
      </c>
    </row>
    <row r="183" spans="2:65" s="1" customFormat="1" ht="25.5" customHeight="1">
      <c r="B183" s="179"/>
      <c r="C183" s="180" t="s">
        <v>400</v>
      </c>
      <c r="D183" s="180" t="s">
        <v>191</v>
      </c>
      <c r="E183" s="181" t="s">
        <v>1233</v>
      </c>
      <c r="F183" s="182" t="s">
        <v>1234</v>
      </c>
      <c r="G183" s="183" t="s">
        <v>194</v>
      </c>
      <c r="H183" s="184">
        <v>520.196</v>
      </c>
      <c r="I183" s="185"/>
      <c r="J183" s="186">
        <f>ROUND(I183*H183,2)</f>
        <v>0</v>
      </c>
      <c r="K183" s="182" t="s">
        <v>287</v>
      </c>
      <c r="L183" s="40"/>
      <c r="M183" s="187" t="s">
        <v>5</v>
      </c>
      <c r="N183" s="188" t="s">
        <v>46</v>
      </c>
      <c r="O183" s="41"/>
      <c r="P183" s="189">
        <f>O183*H183</f>
        <v>0</v>
      </c>
      <c r="Q183" s="189">
        <v>0.0004</v>
      </c>
      <c r="R183" s="189">
        <f>Q183*H183</f>
        <v>0.20807840000000002</v>
      </c>
      <c r="S183" s="189">
        <v>0</v>
      </c>
      <c r="T183" s="190">
        <f>S183*H183</f>
        <v>0</v>
      </c>
      <c r="AR183" s="23" t="s">
        <v>272</v>
      </c>
      <c r="AT183" s="23" t="s">
        <v>191</v>
      </c>
      <c r="AU183" s="23" t="s">
        <v>84</v>
      </c>
      <c r="AY183" s="23" t="s">
        <v>189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23" t="s">
        <v>82</v>
      </c>
      <c r="BK183" s="191">
        <f>ROUND(I183*H183,2)</f>
        <v>0</v>
      </c>
      <c r="BL183" s="23" t="s">
        <v>272</v>
      </c>
      <c r="BM183" s="23" t="s">
        <v>2581</v>
      </c>
    </row>
    <row r="184" spans="2:51" s="12" customFormat="1" ht="13.5">
      <c r="B184" s="192"/>
      <c r="D184" s="193" t="s">
        <v>198</v>
      </c>
      <c r="E184" s="194" t="s">
        <v>5</v>
      </c>
      <c r="F184" s="195" t="s">
        <v>2582</v>
      </c>
      <c r="H184" s="196">
        <v>520.196</v>
      </c>
      <c r="I184" s="197"/>
      <c r="L184" s="192"/>
      <c r="M184" s="198"/>
      <c r="N184" s="199"/>
      <c r="O184" s="199"/>
      <c r="P184" s="199"/>
      <c r="Q184" s="199"/>
      <c r="R184" s="199"/>
      <c r="S184" s="199"/>
      <c r="T184" s="200"/>
      <c r="AT184" s="194" t="s">
        <v>198</v>
      </c>
      <c r="AU184" s="194" t="s">
        <v>84</v>
      </c>
      <c r="AV184" s="12" t="s">
        <v>84</v>
      </c>
      <c r="AW184" s="12" t="s">
        <v>38</v>
      </c>
      <c r="AX184" s="12" t="s">
        <v>82</v>
      </c>
      <c r="AY184" s="194" t="s">
        <v>189</v>
      </c>
    </row>
    <row r="185" spans="2:65" s="1" customFormat="1" ht="16.5" customHeight="1">
      <c r="B185" s="179"/>
      <c r="C185" s="209" t="s">
        <v>405</v>
      </c>
      <c r="D185" s="209" t="s">
        <v>291</v>
      </c>
      <c r="E185" s="210" t="s">
        <v>1237</v>
      </c>
      <c r="F185" s="211" t="s">
        <v>1238</v>
      </c>
      <c r="G185" s="212" t="s">
        <v>194</v>
      </c>
      <c r="H185" s="213">
        <v>753.098</v>
      </c>
      <c r="I185" s="214"/>
      <c r="J185" s="215">
        <f>ROUND(I185*H185,2)</f>
        <v>0</v>
      </c>
      <c r="K185" s="211" t="s">
        <v>5</v>
      </c>
      <c r="L185" s="216"/>
      <c r="M185" s="217" t="s">
        <v>5</v>
      </c>
      <c r="N185" s="218" t="s">
        <v>46</v>
      </c>
      <c r="O185" s="41"/>
      <c r="P185" s="189">
        <f>O185*H185</f>
        <v>0</v>
      </c>
      <c r="Q185" s="189">
        <v>0.0039</v>
      </c>
      <c r="R185" s="189">
        <f>Q185*H185</f>
        <v>2.9370822</v>
      </c>
      <c r="S185" s="189">
        <v>0</v>
      </c>
      <c r="T185" s="190">
        <f>S185*H185</f>
        <v>0</v>
      </c>
      <c r="AR185" s="23" t="s">
        <v>358</v>
      </c>
      <c r="AT185" s="23" t="s">
        <v>291</v>
      </c>
      <c r="AU185" s="23" t="s">
        <v>84</v>
      </c>
      <c r="AY185" s="23" t="s">
        <v>189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3" t="s">
        <v>82</v>
      </c>
      <c r="BK185" s="191">
        <f>ROUND(I185*H185,2)</f>
        <v>0</v>
      </c>
      <c r="BL185" s="23" t="s">
        <v>272</v>
      </c>
      <c r="BM185" s="23" t="s">
        <v>2583</v>
      </c>
    </row>
    <row r="186" spans="2:65" s="1" customFormat="1" ht="25.5" customHeight="1">
      <c r="B186" s="179"/>
      <c r="C186" s="180" t="s">
        <v>410</v>
      </c>
      <c r="D186" s="180" t="s">
        <v>191</v>
      </c>
      <c r="E186" s="181" t="s">
        <v>1240</v>
      </c>
      <c r="F186" s="182" t="s">
        <v>1241</v>
      </c>
      <c r="G186" s="183" t="s">
        <v>194</v>
      </c>
      <c r="H186" s="184">
        <v>271.672</v>
      </c>
      <c r="I186" s="185"/>
      <c r="J186" s="186">
        <f>ROUND(I186*H186,2)</f>
        <v>0</v>
      </c>
      <c r="K186" s="182" t="s">
        <v>287</v>
      </c>
      <c r="L186" s="40"/>
      <c r="M186" s="187" t="s">
        <v>5</v>
      </c>
      <c r="N186" s="188" t="s">
        <v>46</v>
      </c>
      <c r="O186" s="41"/>
      <c r="P186" s="189">
        <f>O186*H186</f>
        <v>0</v>
      </c>
      <c r="Q186" s="189">
        <v>0.0004</v>
      </c>
      <c r="R186" s="189">
        <f>Q186*H186</f>
        <v>0.10866880000000001</v>
      </c>
      <c r="S186" s="189">
        <v>0</v>
      </c>
      <c r="T186" s="190">
        <f>S186*H186</f>
        <v>0</v>
      </c>
      <c r="AR186" s="23" t="s">
        <v>272</v>
      </c>
      <c r="AT186" s="23" t="s">
        <v>191</v>
      </c>
      <c r="AU186" s="23" t="s">
        <v>84</v>
      </c>
      <c r="AY186" s="23" t="s">
        <v>189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23" t="s">
        <v>82</v>
      </c>
      <c r="BK186" s="191">
        <f>ROUND(I186*H186,2)</f>
        <v>0</v>
      </c>
      <c r="BL186" s="23" t="s">
        <v>272</v>
      </c>
      <c r="BM186" s="23" t="s">
        <v>2584</v>
      </c>
    </row>
    <row r="187" spans="2:51" s="12" customFormat="1" ht="13.5">
      <c r="B187" s="192"/>
      <c r="D187" s="193" t="s">
        <v>198</v>
      </c>
      <c r="E187" s="194" t="s">
        <v>5</v>
      </c>
      <c r="F187" s="195" t="s">
        <v>2585</v>
      </c>
      <c r="H187" s="196">
        <v>271.672</v>
      </c>
      <c r="I187" s="197"/>
      <c r="L187" s="192"/>
      <c r="M187" s="198"/>
      <c r="N187" s="199"/>
      <c r="O187" s="199"/>
      <c r="P187" s="199"/>
      <c r="Q187" s="199"/>
      <c r="R187" s="199"/>
      <c r="S187" s="199"/>
      <c r="T187" s="200"/>
      <c r="AT187" s="194" t="s">
        <v>198</v>
      </c>
      <c r="AU187" s="194" t="s">
        <v>84</v>
      </c>
      <c r="AV187" s="12" t="s">
        <v>84</v>
      </c>
      <c r="AW187" s="12" t="s">
        <v>38</v>
      </c>
      <c r="AX187" s="12" t="s">
        <v>82</v>
      </c>
      <c r="AY187" s="194" t="s">
        <v>189</v>
      </c>
    </row>
    <row r="188" spans="2:65" s="1" customFormat="1" ht="16.5" customHeight="1">
      <c r="B188" s="179"/>
      <c r="C188" s="209" t="s">
        <v>414</v>
      </c>
      <c r="D188" s="209" t="s">
        <v>291</v>
      </c>
      <c r="E188" s="210" t="s">
        <v>1237</v>
      </c>
      <c r="F188" s="211" t="s">
        <v>1238</v>
      </c>
      <c r="G188" s="212" t="s">
        <v>194</v>
      </c>
      <c r="H188" s="213">
        <v>271.672</v>
      </c>
      <c r="I188" s="214"/>
      <c r="J188" s="215">
        <f>ROUND(I188*H188,2)</f>
        <v>0</v>
      </c>
      <c r="K188" s="211" t="s">
        <v>5</v>
      </c>
      <c r="L188" s="216"/>
      <c r="M188" s="217" t="s">
        <v>5</v>
      </c>
      <c r="N188" s="218" t="s">
        <v>46</v>
      </c>
      <c r="O188" s="41"/>
      <c r="P188" s="189">
        <f>O188*H188</f>
        <v>0</v>
      </c>
      <c r="Q188" s="189">
        <v>0.0039</v>
      </c>
      <c r="R188" s="189">
        <f>Q188*H188</f>
        <v>1.0595208</v>
      </c>
      <c r="S188" s="189">
        <v>0</v>
      </c>
      <c r="T188" s="190">
        <f>S188*H188</f>
        <v>0</v>
      </c>
      <c r="AR188" s="23" t="s">
        <v>358</v>
      </c>
      <c r="AT188" s="23" t="s">
        <v>291</v>
      </c>
      <c r="AU188" s="23" t="s">
        <v>84</v>
      </c>
      <c r="AY188" s="23" t="s">
        <v>189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23" t="s">
        <v>82</v>
      </c>
      <c r="BK188" s="191">
        <f>ROUND(I188*H188,2)</f>
        <v>0</v>
      </c>
      <c r="BL188" s="23" t="s">
        <v>272</v>
      </c>
      <c r="BM188" s="23" t="s">
        <v>2586</v>
      </c>
    </row>
    <row r="189" spans="2:65" s="1" customFormat="1" ht="38.25" customHeight="1">
      <c r="B189" s="179"/>
      <c r="C189" s="180" t="s">
        <v>419</v>
      </c>
      <c r="D189" s="180" t="s">
        <v>191</v>
      </c>
      <c r="E189" s="181" t="s">
        <v>1245</v>
      </c>
      <c r="F189" s="182" t="s">
        <v>1246</v>
      </c>
      <c r="G189" s="183" t="s">
        <v>621</v>
      </c>
      <c r="H189" s="219"/>
      <c r="I189" s="185"/>
      <c r="J189" s="186">
        <f>ROUND(I189*H189,2)</f>
        <v>0</v>
      </c>
      <c r="K189" s="182" t="s">
        <v>287</v>
      </c>
      <c r="L189" s="40"/>
      <c r="M189" s="187" t="s">
        <v>5</v>
      </c>
      <c r="N189" s="188" t="s">
        <v>46</v>
      </c>
      <c r="O189" s="41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AR189" s="23" t="s">
        <v>272</v>
      </c>
      <c r="AT189" s="23" t="s">
        <v>191</v>
      </c>
      <c r="AU189" s="23" t="s">
        <v>84</v>
      </c>
      <c r="AY189" s="23" t="s">
        <v>189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23" t="s">
        <v>82</v>
      </c>
      <c r="BK189" s="191">
        <f>ROUND(I189*H189,2)</f>
        <v>0</v>
      </c>
      <c r="BL189" s="23" t="s">
        <v>272</v>
      </c>
      <c r="BM189" s="23" t="s">
        <v>2587</v>
      </c>
    </row>
    <row r="190" spans="2:63" s="11" customFormat="1" ht="29.85" customHeight="1">
      <c r="B190" s="166"/>
      <c r="D190" s="167" t="s">
        <v>74</v>
      </c>
      <c r="E190" s="177" t="s">
        <v>884</v>
      </c>
      <c r="F190" s="177" t="s">
        <v>885</v>
      </c>
      <c r="I190" s="169"/>
      <c r="J190" s="178">
        <f>BK190</f>
        <v>0</v>
      </c>
      <c r="L190" s="166"/>
      <c r="M190" s="171"/>
      <c r="N190" s="172"/>
      <c r="O190" s="172"/>
      <c r="P190" s="173">
        <f>P191</f>
        <v>0</v>
      </c>
      <c r="Q190" s="172"/>
      <c r="R190" s="173">
        <f>R191</f>
        <v>0.009600000000000001</v>
      </c>
      <c r="S190" s="172"/>
      <c r="T190" s="174">
        <f>T191</f>
        <v>0</v>
      </c>
      <c r="AR190" s="167" t="s">
        <v>84</v>
      </c>
      <c r="AT190" s="175" t="s">
        <v>74</v>
      </c>
      <c r="AU190" s="175" t="s">
        <v>82</v>
      </c>
      <c r="AY190" s="167" t="s">
        <v>189</v>
      </c>
      <c r="BK190" s="176">
        <f>BK191</f>
        <v>0</v>
      </c>
    </row>
    <row r="191" spans="2:65" s="1" customFormat="1" ht="25.5" customHeight="1">
      <c r="B191" s="179"/>
      <c r="C191" s="180" t="s">
        <v>425</v>
      </c>
      <c r="D191" s="180" t="s">
        <v>191</v>
      </c>
      <c r="E191" s="181" t="s">
        <v>886</v>
      </c>
      <c r="F191" s="182" t="s">
        <v>1248</v>
      </c>
      <c r="G191" s="183" t="s">
        <v>322</v>
      </c>
      <c r="H191" s="184">
        <v>24</v>
      </c>
      <c r="I191" s="185"/>
      <c r="J191" s="186">
        <f>ROUND(I191*H191,2)</f>
        <v>0</v>
      </c>
      <c r="K191" s="182" t="s">
        <v>287</v>
      </c>
      <c r="L191" s="40"/>
      <c r="M191" s="187" t="s">
        <v>5</v>
      </c>
      <c r="N191" s="188" t="s">
        <v>46</v>
      </c>
      <c r="O191" s="41"/>
      <c r="P191" s="189">
        <f>O191*H191</f>
        <v>0</v>
      </c>
      <c r="Q191" s="189">
        <v>0.0004</v>
      </c>
      <c r="R191" s="189">
        <f>Q191*H191</f>
        <v>0.009600000000000001</v>
      </c>
      <c r="S191" s="189">
        <v>0</v>
      </c>
      <c r="T191" s="190">
        <f>S191*H191</f>
        <v>0</v>
      </c>
      <c r="AR191" s="23" t="s">
        <v>272</v>
      </c>
      <c r="AT191" s="23" t="s">
        <v>191</v>
      </c>
      <c r="AU191" s="23" t="s">
        <v>84</v>
      </c>
      <c r="AY191" s="23" t="s">
        <v>189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23" t="s">
        <v>82</v>
      </c>
      <c r="BK191" s="191">
        <f>ROUND(I191*H191,2)</f>
        <v>0</v>
      </c>
      <c r="BL191" s="23" t="s">
        <v>272</v>
      </c>
      <c r="BM191" s="23" t="s">
        <v>2588</v>
      </c>
    </row>
    <row r="192" spans="2:63" s="11" customFormat="1" ht="29.85" customHeight="1">
      <c r="B192" s="166"/>
      <c r="D192" s="167" t="s">
        <v>74</v>
      </c>
      <c r="E192" s="177" t="s">
        <v>784</v>
      </c>
      <c r="F192" s="177" t="s">
        <v>785</v>
      </c>
      <c r="I192" s="169"/>
      <c r="J192" s="178">
        <f>BK192</f>
        <v>0</v>
      </c>
      <c r="L192" s="166"/>
      <c r="M192" s="171"/>
      <c r="N192" s="172"/>
      <c r="O192" s="172"/>
      <c r="P192" s="173">
        <f>SUM(P193:P196)</f>
        <v>0</v>
      </c>
      <c r="Q192" s="172"/>
      <c r="R192" s="173">
        <f>SUM(R193:R196)</f>
        <v>0.13902</v>
      </c>
      <c r="S192" s="172"/>
      <c r="T192" s="174">
        <f>SUM(T193:T196)</f>
        <v>0</v>
      </c>
      <c r="AR192" s="167" t="s">
        <v>84</v>
      </c>
      <c r="AT192" s="175" t="s">
        <v>74</v>
      </c>
      <c r="AU192" s="175" t="s">
        <v>82</v>
      </c>
      <c r="AY192" s="167" t="s">
        <v>189</v>
      </c>
      <c r="BK192" s="176">
        <f>SUM(BK193:BK196)</f>
        <v>0</v>
      </c>
    </row>
    <row r="193" spans="2:65" s="1" customFormat="1" ht="25.5" customHeight="1">
      <c r="B193" s="179"/>
      <c r="C193" s="180" t="s">
        <v>429</v>
      </c>
      <c r="D193" s="180" t="s">
        <v>191</v>
      </c>
      <c r="E193" s="181" t="s">
        <v>1250</v>
      </c>
      <c r="F193" s="182" t="s">
        <v>1251</v>
      </c>
      <c r="G193" s="183" t="s">
        <v>801</v>
      </c>
      <c r="H193" s="184">
        <v>4.2</v>
      </c>
      <c r="I193" s="185"/>
      <c r="J193" s="186">
        <f>ROUND(I193*H193,2)</f>
        <v>0</v>
      </c>
      <c r="K193" s="182" t="s">
        <v>287</v>
      </c>
      <c r="L193" s="40"/>
      <c r="M193" s="187" t="s">
        <v>5</v>
      </c>
      <c r="N193" s="188" t="s">
        <v>46</v>
      </c>
      <c r="O193" s="41"/>
      <c r="P193" s="189">
        <f>O193*H193</f>
        <v>0</v>
      </c>
      <c r="Q193" s="189">
        <v>5E-05</v>
      </c>
      <c r="R193" s="189">
        <f>Q193*H193</f>
        <v>0.00021</v>
      </c>
      <c r="S193" s="189">
        <v>0</v>
      </c>
      <c r="T193" s="190">
        <f>S193*H193</f>
        <v>0</v>
      </c>
      <c r="AR193" s="23" t="s">
        <v>272</v>
      </c>
      <c r="AT193" s="23" t="s">
        <v>191</v>
      </c>
      <c r="AU193" s="23" t="s">
        <v>84</v>
      </c>
      <c r="AY193" s="23" t="s">
        <v>189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23" t="s">
        <v>82</v>
      </c>
      <c r="BK193" s="191">
        <f>ROUND(I193*H193,2)</f>
        <v>0</v>
      </c>
      <c r="BL193" s="23" t="s">
        <v>272</v>
      </c>
      <c r="BM193" s="23" t="s">
        <v>2589</v>
      </c>
    </row>
    <row r="194" spans="2:51" s="12" customFormat="1" ht="13.5">
      <c r="B194" s="192"/>
      <c r="D194" s="193" t="s">
        <v>198</v>
      </c>
      <c r="E194" s="194" t="s">
        <v>5</v>
      </c>
      <c r="F194" s="195" t="s">
        <v>2590</v>
      </c>
      <c r="H194" s="196">
        <v>4.2</v>
      </c>
      <c r="I194" s="197"/>
      <c r="L194" s="192"/>
      <c r="M194" s="198"/>
      <c r="N194" s="199"/>
      <c r="O194" s="199"/>
      <c r="P194" s="199"/>
      <c r="Q194" s="199"/>
      <c r="R194" s="199"/>
      <c r="S194" s="199"/>
      <c r="T194" s="200"/>
      <c r="AT194" s="194" t="s">
        <v>198</v>
      </c>
      <c r="AU194" s="194" t="s">
        <v>84</v>
      </c>
      <c r="AV194" s="12" t="s">
        <v>84</v>
      </c>
      <c r="AW194" s="12" t="s">
        <v>38</v>
      </c>
      <c r="AX194" s="12" t="s">
        <v>82</v>
      </c>
      <c r="AY194" s="194" t="s">
        <v>189</v>
      </c>
    </row>
    <row r="195" spans="2:65" s="1" customFormat="1" ht="16.5" customHeight="1">
      <c r="B195" s="179"/>
      <c r="C195" s="209" t="s">
        <v>434</v>
      </c>
      <c r="D195" s="209" t="s">
        <v>291</v>
      </c>
      <c r="E195" s="210" t="s">
        <v>1254</v>
      </c>
      <c r="F195" s="211" t="s">
        <v>1255</v>
      </c>
      <c r="G195" s="212" t="s">
        <v>312</v>
      </c>
      <c r="H195" s="213">
        <v>4.2</v>
      </c>
      <c r="I195" s="214"/>
      <c r="J195" s="215">
        <f>ROUND(I195*H195,2)</f>
        <v>0</v>
      </c>
      <c r="K195" s="211" t="s">
        <v>287</v>
      </c>
      <c r="L195" s="216"/>
      <c r="M195" s="217" t="s">
        <v>5</v>
      </c>
      <c r="N195" s="218" t="s">
        <v>46</v>
      </c>
      <c r="O195" s="41"/>
      <c r="P195" s="189">
        <f>O195*H195</f>
        <v>0</v>
      </c>
      <c r="Q195" s="189">
        <v>0.03305</v>
      </c>
      <c r="R195" s="189">
        <f>Q195*H195</f>
        <v>0.13881000000000002</v>
      </c>
      <c r="S195" s="189">
        <v>0</v>
      </c>
      <c r="T195" s="190">
        <f>S195*H195</f>
        <v>0</v>
      </c>
      <c r="AR195" s="23" t="s">
        <v>358</v>
      </c>
      <c r="AT195" s="23" t="s">
        <v>291</v>
      </c>
      <c r="AU195" s="23" t="s">
        <v>84</v>
      </c>
      <c r="AY195" s="23" t="s">
        <v>189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23" t="s">
        <v>82</v>
      </c>
      <c r="BK195" s="191">
        <f>ROUND(I195*H195,2)</f>
        <v>0</v>
      </c>
      <c r="BL195" s="23" t="s">
        <v>272</v>
      </c>
      <c r="BM195" s="23" t="s">
        <v>2591</v>
      </c>
    </row>
    <row r="196" spans="2:65" s="1" customFormat="1" ht="38.25" customHeight="1">
      <c r="B196" s="179"/>
      <c r="C196" s="180" t="s">
        <v>439</v>
      </c>
      <c r="D196" s="180" t="s">
        <v>191</v>
      </c>
      <c r="E196" s="181" t="s">
        <v>804</v>
      </c>
      <c r="F196" s="182" t="s">
        <v>805</v>
      </c>
      <c r="G196" s="183" t="s">
        <v>621</v>
      </c>
      <c r="H196" s="219"/>
      <c r="I196" s="185"/>
      <c r="J196" s="186">
        <f>ROUND(I196*H196,2)</f>
        <v>0</v>
      </c>
      <c r="K196" s="182" t="s">
        <v>287</v>
      </c>
      <c r="L196" s="40"/>
      <c r="M196" s="187" t="s">
        <v>5</v>
      </c>
      <c r="N196" s="188" t="s">
        <v>46</v>
      </c>
      <c r="O196" s="41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AR196" s="23" t="s">
        <v>272</v>
      </c>
      <c r="AT196" s="23" t="s">
        <v>191</v>
      </c>
      <c r="AU196" s="23" t="s">
        <v>84</v>
      </c>
      <c r="AY196" s="23" t="s">
        <v>189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23" t="s">
        <v>82</v>
      </c>
      <c r="BK196" s="191">
        <f>ROUND(I196*H196,2)</f>
        <v>0</v>
      </c>
      <c r="BL196" s="23" t="s">
        <v>272</v>
      </c>
      <c r="BM196" s="23" t="s">
        <v>2592</v>
      </c>
    </row>
    <row r="197" spans="2:63" s="11" customFormat="1" ht="29.85" customHeight="1">
      <c r="B197" s="166"/>
      <c r="D197" s="167" t="s">
        <v>74</v>
      </c>
      <c r="E197" s="177" t="s">
        <v>1259</v>
      </c>
      <c r="F197" s="177" t="s">
        <v>1260</v>
      </c>
      <c r="I197" s="169"/>
      <c r="J197" s="178">
        <f>BK197</f>
        <v>0</v>
      </c>
      <c r="L197" s="166"/>
      <c r="M197" s="171"/>
      <c r="N197" s="172"/>
      <c r="O197" s="172"/>
      <c r="P197" s="173">
        <f>SUM(P198:P201)</f>
        <v>0</v>
      </c>
      <c r="Q197" s="172"/>
      <c r="R197" s="173">
        <f>SUM(R198:R201)</f>
        <v>0.54502197</v>
      </c>
      <c r="S197" s="172"/>
      <c r="T197" s="174">
        <f>SUM(T198:T201)</f>
        <v>0</v>
      </c>
      <c r="AR197" s="167" t="s">
        <v>84</v>
      </c>
      <c r="AT197" s="175" t="s">
        <v>74</v>
      </c>
      <c r="AU197" s="175" t="s">
        <v>82</v>
      </c>
      <c r="AY197" s="167" t="s">
        <v>189</v>
      </c>
      <c r="BK197" s="176">
        <f>SUM(BK198:BK201)</f>
        <v>0</v>
      </c>
    </row>
    <row r="198" spans="2:65" s="1" customFormat="1" ht="16.5" customHeight="1">
      <c r="B198" s="179"/>
      <c r="C198" s="180" t="s">
        <v>444</v>
      </c>
      <c r="D198" s="180" t="s">
        <v>191</v>
      </c>
      <c r="E198" s="181" t="s">
        <v>1261</v>
      </c>
      <c r="F198" s="182" t="s">
        <v>1262</v>
      </c>
      <c r="G198" s="183" t="s">
        <v>194</v>
      </c>
      <c r="H198" s="184">
        <v>159.69</v>
      </c>
      <c r="I198" s="185"/>
      <c r="J198" s="186">
        <f>ROUND(I198*H198,2)</f>
        <v>0</v>
      </c>
      <c r="K198" s="182" t="s">
        <v>287</v>
      </c>
      <c r="L198" s="40"/>
      <c r="M198" s="187" t="s">
        <v>5</v>
      </c>
      <c r="N198" s="188" t="s">
        <v>46</v>
      </c>
      <c r="O198" s="41"/>
      <c r="P198" s="189">
        <f>O198*H198</f>
        <v>0</v>
      </c>
      <c r="Q198" s="189">
        <v>0.0003</v>
      </c>
      <c r="R198" s="189">
        <f>Q198*H198</f>
        <v>0.047907</v>
      </c>
      <c r="S198" s="189">
        <v>0</v>
      </c>
      <c r="T198" s="190">
        <f>S198*H198</f>
        <v>0</v>
      </c>
      <c r="AR198" s="23" t="s">
        <v>272</v>
      </c>
      <c r="AT198" s="23" t="s">
        <v>191</v>
      </c>
      <c r="AU198" s="23" t="s">
        <v>84</v>
      </c>
      <c r="AY198" s="23" t="s">
        <v>189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3" t="s">
        <v>82</v>
      </c>
      <c r="BK198" s="191">
        <f>ROUND(I198*H198,2)</f>
        <v>0</v>
      </c>
      <c r="BL198" s="23" t="s">
        <v>272</v>
      </c>
      <c r="BM198" s="23" t="s">
        <v>2593</v>
      </c>
    </row>
    <row r="199" spans="2:65" s="1" customFormat="1" ht="16.5" customHeight="1">
      <c r="B199" s="179"/>
      <c r="C199" s="209" t="s">
        <v>449</v>
      </c>
      <c r="D199" s="209" t="s">
        <v>291</v>
      </c>
      <c r="E199" s="210" t="s">
        <v>1264</v>
      </c>
      <c r="F199" s="211" t="s">
        <v>1265</v>
      </c>
      <c r="G199" s="212" t="s">
        <v>194</v>
      </c>
      <c r="H199" s="213">
        <v>175.659</v>
      </c>
      <c r="I199" s="214"/>
      <c r="J199" s="215">
        <f>ROUND(I199*H199,2)</f>
        <v>0</v>
      </c>
      <c r="K199" s="211" t="s">
        <v>287</v>
      </c>
      <c r="L199" s="216"/>
      <c r="M199" s="217" t="s">
        <v>5</v>
      </c>
      <c r="N199" s="218" t="s">
        <v>46</v>
      </c>
      <c r="O199" s="41"/>
      <c r="P199" s="189">
        <f>O199*H199</f>
        <v>0</v>
      </c>
      <c r="Q199" s="189">
        <v>0.00283</v>
      </c>
      <c r="R199" s="189">
        <f>Q199*H199</f>
        <v>0.49711497</v>
      </c>
      <c r="S199" s="189">
        <v>0</v>
      </c>
      <c r="T199" s="190">
        <f>S199*H199</f>
        <v>0</v>
      </c>
      <c r="AR199" s="23" t="s">
        <v>358</v>
      </c>
      <c r="AT199" s="23" t="s">
        <v>291</v>
      </c>
      <c r="AU199" s="23" t="s">
        <v>84</v>
      </c>
      <c r="AY199" s="23" t="s">
        <v>189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23" t="s">
        <v>82</v>
      </c>
      <c r="BK199" s="191">
        <f>ROUND(I199*H199,2)</f>
        <v>0</v>
      </c>
      <c r="BL199" s="23" t="s">
        <v>272</v>
      </c>
      <c r="BM199" s="23" t="s">
        <v>2594</v>
      </c>
    </row>
    <row r="200" spans="2:51" s="12" customFormat="1" ht="13.5">
      <c r="B200" s="192"/>
      <c r="D200" s="193" t="s">
        <v>198</v>
      </c>
      <c r="F200" s="195" t="s">
        <v>2595</v>
      </c>
      <c r="H200" s="196">
        <v>175.659</v>
      </c>
      <c r="I200" s="197"/>
      <c r="L200" s="192"/>
      <c r="M200" s="198"/>
      <c r="N200" s="199"/>
      <c r="O200" s="199"/>
      <c r="P200" s="199"/>
      <c r="Q200" s="199"/>
      <c r="R200" s="199"/>
      <c r="S200" s="199"/>
      <c r="T200" s="200"/>
      <c r="AT200" s="194" t="s">
        <v>198</v>
      </c>
      <c r="AU200" s="194" t="s">
        <v>84</v>
      </c>
      <c r="AV200" s="12" t="s">
        <v>84</v>
      </c>
      <c r="AW200" s="12" t="s">
        <v>6</v>
      </c>
      <c r="AX200" s="12" t="s">
        <v>82</v>
      </c>
      <c r="AY200" s="194" t="s">
        <v>189</v>
      </c>
    </row>
    <row r="201" spans="2:65" s="1" customFormat="1" ht="38.25" customHeight="1">
      <c r="B201" s="179"/>
      <c r="C201" s="180" t="s">
        <v>454</v>
      </c>
      <c r="D201" s="180" t="s">
        <v>191</v>
      </c>
      <c r="E201" s="181" t="s">
        <v>1268</v>
      </c>
      <c r="F201" s="182" t="s">
        <v>1269</v>
      </c>
      <c r="G201" s="183" t="s">
        <v>621</v>
      </c>
      <c r="H201" s="219"/>
      <c r="I201" s="185"/>
      <c r="J201" s="186">
        <f>ROUND(I201*H201,2)</f>
        <v>0</v>
      </c>
      <c r="K201" s="182" t="s">
        <v>287</v>
      </c>
      <c r="L201" s="40"/>
      <c r="M201" s="187" t="s">
        <v>5</v>
      </c>
      <c r="N201" s="223" t="s">
        <v>46</v>
      </c>
      <c r="O201" s="224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AR201" s="23" t="s">
        <v>272</v>
      </c>
      <c r="AT201" s="23" t="s">
        <v>191</v>
      </c>
      <c r="AU201" s="23" t="s">
        <v>84</v>
      </c>
      <c r="AY201" s="23" t="s">
        <v>189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82</v>
      </c>
      <c r="BK201" s="191">
        <f>ROUND(I201*H201,2)</f>
        <v>0</v>
      </c>
      <c r="BL201" s="23" t="s">
        <v>272</v>
      </c>
      <c r="BM201" s="23" t="s">
        <v>2596</v>
      </c>
    </row>
    <row r="202" spans="2:12" s="1" customFormat="1" ht="6.95" customHeight="1">
      <c r="B202" s="55"/>
      <c r="C202" s="56"/>
      <c r="D202" s="56"/>
      <c r="E202" s="56"/>
      <c r="F202" s="56"/>
      <c r="G202" s="56"/>
      <c r="H202" s="56"/>
      <c r="I202" s="133"/>
      <c r="J202" s="56"/>
      <c r="K202" s="56"/>
      <c r="L202" s="40"/>
    </row>
  </sheetData>
  <autoFilter ref="C93:K201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6"/>
  <sheetViews>
    <sheetView showGridLines="0" tabSelected="1" workbookViewId="0" topLeftCell="A1">
      <pane ySplit="1" topLeftCell="A121" activePane="bottomLeft" state="frozen"/>
      <selection pane="bottomLeft" activeCell="F129" sqref="F1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121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2597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2598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ROUND(J91,2)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ROUND(SUM(BE91:BE195),2)</f>
        <v>0</v>
      </c>
      <c r="G32" s="41"/>
      <c r="H32" s="41"/>
      <c r="I32" s="125">
        <v>0.21</v>
      </c>
      <c r="J32" s="124">
        <f>ROUND(ROUND((SUM(BE91:BE195)),2)*I32,2)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ROUND(SUM(BF91:BF195),2)</f>
        <v>0</v>
      </c>
      <c r="G33" s="41"/>
      <c r="H33" s="41"/>
      <c r="I33" s="125">
        <v>0.15</v>
      </c>
      <c r="J33" s="124">
        <f>ROUND(ROUND((SUM(BF91:BF195)),2)*I33,2)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ROUND(SUM(BG91:BG195),2)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ROUND(SUM(BH91:BH195),2)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ROUND(SUM(BI91:BI195),2)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2597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1715fa - Elektro pro VZT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J91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163</v>
      </c>
      <c r="E61" s="144"/>
      <c r="F61" s="144"/>
      <c r="G61" s="144"/>
      <c r="H61" s="144"/>
      <c r="I61" s="145"/>
      <c r="J61" s="146">
        <f>J92</f>
        <v>0</v>
      </c>
      <c r="K61" s="147"/>
    </row>
    <row r="62" spans="2:11" s="9" customFormat="1" ht="19.9" customHeight="1">
      <c r="B62" s="148"/>
      <c r="C62" s="149"/>
      <c r="D62" s="150" t="s">
        <v>2599</v>
      </c>
      <c r="E62" s="151"/>
      <c r="F62" s="151"/>
      <c r="G62" s="151"/>
      <c r="H62" s="151"/>
      <c r="I62" s="152"/>
      <c r="J62" s="153">
        <f>J93</f>
        <v>0</v>
      </c>
      <c r="K62" s="154"/>
    </row>
    <row r="63" spans="2:11" s="9" customFormat="1" ht="19.9" customHeight="1">
      <c r="B63" s="148"/>
      <c r="C63" s="149"/>
      <c r="D63" s="150" t="s">
        <v>2600</v>
      </c>
      <c r="E63" s="151"/>
      <c r="F63" s="151"/>
      <c r="G63" s="151"/>
      <c r="H63" s="151"/>
      <c r="I63" s="152"/>
      <c r="J63" s="153">
        <f>J128</f>
        <v>0</v>
      </c>
      <c r="K63" s="154"/>
    </row>
    <row r="64" spans="2:11" s="9" customFormat="1" ht="19.9" customHeight="1">
      <c r="B64" s="148"/>
      <c r="C64" s="149"/>
      <c r="D64" s="150" t="s">
        <v>2601</v>
      </c>
      <c r="E64" s="151"/>
      <c r="F64" s="151"/>
      <c r="G64" s="151"/>
      <c r="H64" s="151"/>
      <c r="I64" s="152"/>
      <c r="J64" s="153">
        <f>J175</f>
        <v>0</v>
      </c>
      <c r="K64" s="154"/>
    </row>
    <row r="65" spans="2:11" s="9" customFormat="1" ht="19.9" customHeight="1">
      <c r="B65" s="148"/>
      <c r="C65" s="149"/>
      <c r="D65" s="150" t="s">
        <v>2602</v>
      </c>
      <c r="E65" s="151"/>
      <c r="F65" s="151"/>
      <c r="G65" s="151"/>
      <c r="H65" s="151"/>
      <c r="I65" s="152"/>
      <c r="J65" s="153">
        <f>J179</f>
        <v>0</v>
      </c>
      <c r="K65" s="154"/>
    </row>
    <row r="66" spans="2:11" s="9" customFormat="1" ht="19.9" customHeight="1">
      <c r="B66" s="148"/>
      <c r="C66" s="149"/>
      <c r="D66" s="150" t="s">
        <v>2603</v>
      </c>
      <c r="E66" s="151"/>
      <c r="F66" s="151"/>
      <c r="G66" s="151"/>
      <c r="H66" s="151"/>
      <c r="I66" s="152"/>
      <c r="J66" s="153">
        <f>J181</f>
        <v>0</v>
      </c>
      <c r="K66" s="154"/>
    </row>
    <row r="67" spans="2:11" s="9" customFormat="1" ht="19.9" customHeight="1">
      <c r="B67" s="148"/>
      <c r="C67" s="149"/>
      <c r="D67" s="150" t="s">
        <v>2604</v>
      </c>
      <c r="E67" s="151"/>
      <c r="F67" s="151"/>
      <c r="G67" s="151"/>
      <c r="H67" s="151"/>
      <c r="I67" s="152"/>
      <c r="J67" s="153">
        <f>J184</f>
        <v>0</v>
      </c>
      <c r="K67" s="154"/>
    </row>
    <row r="68" spans="2:11" s="9" customFormat="1" ht="19.9" customHeight="1">
      <c r="B68" s="148"/>
      <c r="C68" s="149"/>
      <c r="D68" s="150" t="s">
        <v>2605</v>
      </c>
      <c r="E68" s="151"/>
      <c r="F68" s="151"/>
      <c r="G68" s="151"/>
      <c r="H68" s="151"/>
      <c r="I68" s="152"/>
      <c r="J68" s="153">
        <f>J191</f>
        <v>0</v>
      </c>
      <c r="K68" s="154"/>
    </row>
    <row r="69" spans="2:11" s="9" customFormat="1" ht="19.9" customHeight="1">
      <c r="B69" s="148"/>
      <c r="C69" s="149"/>
      <c r="D69" s="150" t="s">
        <v>2606</v>
      </c>
      <c r="E69" s="151"/>
      <c r="F69" s="151"/>
      <c r="G69" s="151"/>
      <c r="H69" s="151"/>
      <c r="I69" s="152"/>
      <c r="J69" s="153">
        <f>J194</f>
        <v>0</v>
      </c>
      <c r="K69" s="154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12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33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34"/>
      <c r="J75" s="59"/>
      <c r="K75" s="59"/>
      <c r="L75" s="40"/>
    </row>
    <row r="76" spans="2:12" s="1" customFormat="1" ht="36.95" customHeight="1">
      <c r="B76" s="40"/>
      <c r="C76" s="60" t="s">
        <v>173</v>
      </c>
      <c r="L76" s="40"/>
    </row>
    <row r="77" spans="2:12" s="1" customFormat="1" ht="6.95" customHeight="1">
      <c r="B77" s="40"/>
      <c r="L77" s="40"/>
    </row>
    <row r="78" spans="2:12" s="1" customFormat="1" ht="14.45" customHeight="1">
      <c r="B78" s="40"/>
      <c r="C78" s="62" t="s">
        <v>19</v>
      </c>
      <c r="L78" s="40"/>
    </row>
    <row r="79" spans="2:12" s="1" customFormat="1" ht="16.5" customHeight="1">
      <c r="B79" s="40"/>
      <c r="E79" s="361" t="str">
        <f>E7</f>
        <v>Zateplení budovy SOŠ a SOU dopravní Čáslav (22.6.)</v>
      </c>
      <c r="F79" s="362"/>
      <c r="G79" s="362"/>
      <c r="H79" s="362"/>
      <c r="L79" s="40"/>
    </row>
    <row r="80" spans="2:12" ht="15">
      <c r="B80" s="27"/>
      <c r="C80" s="62" t="s">
        <v>147</v>
      </c>
      <c r="L80" s="27"/>
    </row>
    <row r="81" spans="2:12" s="1" customFormat="1" ht="16.5" customHeight="1">
      <c r="B81" s="40"/>
      <c r="E81" s="361" t="s">
        <v>2597</v>
      </c>
      <c r="F81" s="355"/>
      <c r="G81" s="355"/>
      <c r="H81" s="355"/>
      <c r="L81" s="40"/>
    </row>
    <row r="82" spans="2:12" s="1" customFormat="1" ht="14.45" customHeight="1">
      <c r="B82" s="40"/>
      <c r="C82" s="62" t="s">
        <v>149</v>
      </c>
      <c r="L82" s="40"/>
    </row>
    <row r="83" spans="2:12" s="1" customFormat="1" ht="17.25" customHeight="1">
      <c r="B83" s="40"/>
      <c r="E83" s="329" t="str">
        <f>E11</f>
        <v>1715fa - Elektro pro VZT</v>
      </c>
      <c r="F83" s="355"/>
      <c r="G83" s="355"/>
      <c r="H83" s="355"/>
      <c r="L83" s="40"/>
    </row>
    <row r="84" spans="2:12" s="1" customFormat="1" ht="6.95" customHeight="1">
      <c r="B84" s="40"/>
      <c r="L84" s="40"/>
    </row>
    <row r="85" spans="2:12" s="1" customFormat="1" ht="18" customHeight="1">
      <c r="B85" s="40"/>
      <c r="C85" s="62" t="s">
        <v>23</v>
      </c>
      <c r="F85" s="155" t="str">
        <f>F14</f>
        <v>Čáslav, Aug. Sedláčka 1145</v>
      </c>
      <c r="I85" s="156" t="s">
        <v>25</v>
      </c>
      <c r="J85" s="66" t="str">
        <f>IF(J14="","",J14)</f>
        <v>16. 3. 2017</v>
      </c>
      <c r="L85" s="40"/>
    </row>
    <row r="86" spans="2:12" s="1" customFormat="1" ht="6.95" customHeight="1">
      <c r="B86" s="40"/>
      <c r="L86" s="40"/>
    </row>
    <row r="87" spans="2:12" s="1" customFormat="1" ht="15">
      <c r="B87" s="40"/>
      <c r="C87" s="62" t="s">
        <v>27</v>
      </c>
      <c r="F87" s="155" t="str">
        <f>E17</f>
        <v>SOŠ a SOU doprav. Čáslav, A. Sedláčka 1145,Čáslav</v>
      </c>
      <c r="I87" s="156" t="s">
        <v>34</v>
      </c>
      <c r="J87" s="155" t="str">
        <f>E23</f>
        <v>AZ PROJECT spol. s r.o., Plynárenská 830, Kolín</v>
      </c>
      <c r="L87" s="40"/>
    </row>
    <row r="88" spans="2:12" s="1" customFormat="1" ht="14.45" customHeight="1">
      <c r="B88" s="40"/>
      <c r="C88" s="62" t="s">
        <v>32</v>
      </c>
      <c r="F88" s="155" t="str">
        <f>IF(E20="","",E20)</f>
        <v/>
      </c>
      <c r="L88" s="40"/>
    </row>
    <row r="89" spans="2:12" s="1" customFormat="1" ht="10.35" customHeight="1">
      <c r="B89" s="40"/>
      <c r="L89" s="40"/>
    </row>
    <row r="90" spans="2:20" s="10" customFormat="1" ht="29.25" customHeight="1">
      <c r="B90" s="157"/>
      <c r="C90" s="158" t="s">
        <v>174</v>
      </c>
      <c r="D90" s="159" t="s">
        <v>60</v>
      </c>
      <c r="E90" s="159" t="s">
        <v>56</v>
      </c>
      <c r="F90" s="159" t="s">
        <v>175</v>
      </c>
      <c r="G90" s="159" t="s">
        <v>176</v>
      </c>
      <c r="H90" s="159" t="s">
        <v>177</v>
      </c>
      <c r="I90" s="160" t="s">
        <v>178</v>
      </c>
      <c r="J90" s="159" t="s">
        <v>153</v>
      </c>
      <c r="K90" s="161" t="s">
        <v>179</v>
      </c>
      <c r="L90" s="157"/>
      <c r="M90" s="72" t="s">
        <v>180</v>
      </c>
      <c r="N90" s="73" t="s">
        <v>45</v>
      </c>
      <c r="O90" s="73" t="s">
        <v>181</v>
      </c>
      <c r="P90" s="73" t="s">
        <v>182</v>
      </c>
      <c r="Q90" s="73" t="s">
        <v>183</v>
      </c>
      <c r="R90" s="73" t="s">
        <v>184</v>
      </c>
      <c r="S90" s="73" t="s">
        <v>185</v>
      </c>
      <c r="T90" s="74" t="s">
        <v>186</v>
      </c>
    </row>
    <row r="91" spans="2:63" s="1" customFormat="1" ht="29.25" customHeight="1">
      <c r="B91" s="40"/>
      <c r="C91" s="76" t="s">
        <v>154</v>
      </c>
      <c r="J91" s="162">
        <f>BK91</f>
        <v>0</v>
      </c>
      <c r="L91" s="40"/>
      <c r="M91" s="75"/>
      <c r="N91" s="67"/>
      <c r="O91" s="67"/>
      <c r="P91" s="163">
        <f>P92</f>
        <v>0</v>
      </c>
      <c r="Q91" s="67"/>
      <c r="R91" s="163">
        <f>R92</f>
        <v>385.79146</v>
      </c>
      <c r="S91" s="67"/>
      <c r="T91" s="164">
        <f>T92</f>
        <v>0</v>
      </c>
      <c r="AT91" s="23" t="s">
        <v>74</v>
      </c>
      <c r="AU91" s="23" t="s">
        <v>155</v>
      </c>
      <c r="BK91" s="165">
        <f>BK92</f>
        <v>0</v>
      </c>
    </row>
    <row r="92" spans="2:63" s="11" customFormat="1" ht="37.35" customHeight="1">
      <c r="B92" s="166"/>
      <c r="D92" s="167" t="s">
        <v>74</v>
      </c>
      <c r="E92" s="168" t="s">
        <v>573</v>
      </c>
      <c r="F92" s="168" t="s">
        <v>574</v>
      </c>
      <c r="I92" s="169"/>
      <c r="J92" s="170">
        <f>BK92</f>
        <v>0</v>
      </c>
      <c r="L92" s="166"/>
      <c r="M92" s="171"/>
      <c r="N92" s="172"/>
      <c r="O92" s="172"/>
      <c r="P92" s="173">
        <f>P93+P128+P175+P179+P181+P184+P191+P194</f>
        <v>0</v>
      </c>
      <c r="Q92" s="172"/>
      <c r="R92" s="173">
        <f>R93+R128+R175+R179+R181+R184+R191+R194</f>
        <v>385.79146</v>
      </c>
      <c r="S92" s="172"/>
      <c r="T92" s="174">
        <f>T93+T128+T175+T179+T181+T184+T191+T194</f>
        <v>0</v>
      </c>
      <c r="AR92" s="167" t="s">
        <v>84</v>
      </c>
      <c r="AT92" s="175" t="s">
        <v>74</v>
      </c>
      <c r="AU92" s="175" t="s">
        <v>75</v>
      </c>
      <c r="AY92" s="167" t="s">
        <v>189</v>
      </c>
      <c r="BK92" s="176">
        <f>BK93+BK128+BK175+BK179+BK181+BK184+BK191+BK194</f>
        <v>0</v>
      </c>
    </row>
    <row r="93" spans="2:63" s="11" customFormat="1" ht="19.9" customHeight="1">
      <c r="B93" s="166"/>
      <c r="D93" s="167" t="s">
        <v>74</v>
      </c>
      <c r="E93" s="177" t="s">
        <v>1800</v>
      </c>
      <c r="F93" s="177" t="s">
        <v>2607</v>
      </c>
      <c r="I93" s="169"/>
      <c r="J93" s="178">
        <f>BK93</f>
        <v>0</v>
      </c>
      <c r="L93" s="166"/>
      <c r="M93" s="171"/>
      <c r="N93" s="172"/>
      <c r="O93" s="172"/>
      <c r="P93" s="173">
        <f>SUM(P94:P127)</f>
        <v>0</v>
      </c>
      <c r="Q93" s="172"/>
      <c r="R93" s="173">
        <f>SUM(R94:R127)</f>
        <v>0</v>
      </c>
      <c r="S93" s="172"/>
      <c r="T93" s="174">
        <f>SUM(T94:T127)</f>
        <v>0</v>
      </c>
      <c r="AR93" s="167" t="s">
        <v>84</v>
      </c>
      <c r="AT93" s="175" t="s">
        <v>74</v>
      </c>
      <c r="AU93" s="175" t="s">
        <v>82</v>
      </c>
      <c r="AY93" s="167" t="s">
        <v>189</v>
      </c>
      <c r="BK93" s="176">
        <f>SUM(BK94:BK127)</f>
        <v>0</v>
      </c>
    </row>
    <row r="94" spans="2:65" s="1" customFormat="1" ht="16.5" customHeight="1">
      <c r="B94" s="179"/>
      <c r="C94" s="180" t="s">
        <v>82</v>
      </c>
      <c r="D94" s="180" t="s">
        <v>191</v>
      </c>
      <c r="E94" s="181" t="s">
        <v>2608</v>
      </c>
      <c r="F94" s="182" t="s">
        <v>2609</v>
      </c>
      <c r="G94" s="183" t="s">
        <v>322</v>
      </c>
      <c r="H94" s="184">
        <v>90</v>
      </c>
      <c r="I94" s="185"/>
      <c r="J94" s="186">
        <f aca="true" t="shared" si="0" ref="J94:J127">ROUND(I94*H94,2)</f>
        <v>0</v>
      </c>
      <c r="K94" s="182" t="s">
        <v>5</v>
      </c>
      <c r="L94" s="40"/>
      <c r="M94" s="187" t="s">
        <v>5</v>
      </c>
      <c r="N94" s="188" t="s">
        <v>46</v>
      </c>
      <c r="O94" s="41"/>
      <c r="P94" s="189">
        <f aca="true" t="shared" si="1" ref="P94:P127">O94*H94</f>
        <v>0</v>
      </c>
      <c r="Q94" s="189">
        <v>0</v>
      </c>
      <c r="R94" s="189">
        <f aca="true" t="shared" si="2" ref="R94:R127">Q94*H94</f>
        <v>0</v>
      </c>
      <c r="S94" s="189">
        <v>0</v>
      </c>
      <c r="T94" s="190">
        <f aca="true" t="shared" si="3" ref="T94:T127">S94*H94</f>
        <v>0</v>
      </c>
      <c r="AR94" s="23" t="s">
        <v>272</v>
      </c>
      <c r="AT94" s="23" t="s">
        <v>191</v>
      </c>
      <c r="AU94" s="23" t="s">
        <v>84</v>
      </c>
      <c r="AY94" s="23" t="s">
        <v>189</v>
      </c>
      <c r="BE94" s="191">
        <f aca="true" t="shared" si="4" ref="BE94:BE127">IF(N94="základní",J94,0)</f>
        <v>0</v>
      </c>
      <c r="BF94" s="191">
        <f aca="true" t="shared" si="5" ref="BF94:BF127">IF(N94="snížená",J94,0)</f>
        <v>0</v>
      </c>
      <c r="BG94" s="191">
        <f aca="true" t="shared" si="6" ref="BG94:BG127">IF(N94="zákl. přenesená",J94,0)</f>
        <v>0</v>
      </c>
      <c r="BH94" s="191">
        <f aca="true" t="shared" si="7" ref="BH94:BH127">IF(N94="sníž. přenesená",J94,0)</f>
        <v>0</v>
      </c>
      <c r="BI94" s="191">
        <f aca="true" t="shared" si="8" ref="BI94:BI127">IF(N94="nulová",J94,0)</f>
        <v>0</v>
      </c>
      <c r="BJ94" s="23" t="s">
        <v>82</v>
      </c>
      <c r="BK94" s="191">
        <f aca="true" t="shared" si="9" ref="BK94:BK127">ROUND(I94*H94,2)</f>
        <v>0</v>
      </c>
      <c r="BL94" s="23" t="s">
        <v>272</v>
      </c>
      <c r="BM94" s="23" t="s">
        <v>2610</v>
      </c>
    </row>
    <row r="95" spans="2:65" s="1" customFormat="1" ht="16.5" customHeight="1">
      <c r="B95" s="179"/>
      <c r="C95" s="180" t="s">
        <v>84</v>
      </c>
      <c r="D95" s="180" t="s">
        <v>191</v>
      </c>
      <c r="E95" s="181" t="s">
        <v>2611</v>
      </c>
      <c r="F95" s="182" t="s">
        <v>2612</v>
      </c>
      <c r="G95" s="183" t="s">
        <v>322</v>
      </c>
      <c r="H95" s="184">
        <v>80</v>
      </c>
      <c r="I95" s="185"/>
      <c r="J95" s="186">
        <f t="shared" si="0"/>
        <v>0</v>
      </c>
      <c r="K95" s="182" t="s">
        <v>5</v>
      </c>
      <c r="L95" s="40"/>
      <c r="M95" s="187" t="s">
        <v>5</v>
      </c>
      <c r="N95" s="188" t="s">
        <v>46</v>
      </c>
      <c r="O95" s="41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AR95" s="23" t="s">
        <v>272</v>
      </c>
      <c r="AT95" s="23" t="s">
        <v>191</v>
      </c>
      <c r="AU95" s="23" t="s">
        <v>84</v>
      </c>
      <c r="AY95" s="23" t="s">
        <v>189</v>
      </c>
      <c r="BE95" s="191">
        <f t="shared" si="4"/>
        <v>0</v>
      </c>
      <c r="BF95" s="191">
        <f t="shared" si="5"/>
        <v>0</v>
      </c>
      <c r="BG95" s="191">
        <f t="shared" si="6"/>
        <v>0</v>
      </c>
      <c r="BH95" s="191">
        <f t="shared" si="7"/>
        <v>0</v>
      </c>
      <c r="BI95" s="191">
        <f t="shared" si="8"/>
        <v>0</v>
      </c>
      <c r="BJ95" s="23" t="s">
        <v>82</v>
      </c>
      <c r="BK95" s="191">
        <f t="shared" si="9"/>
        <v>0</v>
      </c>
      <c r="BL95" s="23" t="s">
        <v>272</v>
      </c>
      <c r="BM95" s="23" t="s">
        <v>2613</v>
      </c>
    </row>
    <row r="96" spans="2:65" s="1" customFormat="1" ht="16.5" customHeight="1">
      <c r="B96" s="179"/>
      <c r="C96" s="180" t="s">
        <v>205</v>
      </c>
      <c r="D96" s="180" t="s">
        <v>191</v>
      </c>
      <c r="E96" s="181" t="s">
        <v>2614</v>
      </c>
      <c r="F96" s="182" t="s">
        <v>2615</v>
      </c>
      <c r="G96" s="183" t="s">
        <v>322</v>
      </c>
      <c r="H96" s="184">
        <v>70</v>
      </c>
      <c r="I96" s="185"/>
      <c r="J96" s="186">
        <f t="shared" si="0"/>
        <v>0</v>
      </c>
      <c r="K96" s="182" t="s">
        <v>5</v>
      </c>
      <c r="L96" s="40"/>
      <c r="M96" s="187" t="s">
        <v>5</v>
      </c>
      <c r="N96" s="188" t="s">
        <v>46</v>
      </c>
      <c r="O96" s="41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AR96" s="23" t="s">
        <v>272</v>
      </c>
      <c r="AT96" s="23" t="s">
        <v>191</v>
      </c>
      <c r="AU96" s="23" t="s">
        <v>84</v>
      </c>
      <c r="AY96" s="23" t="s">
        <v>189</v>
      </c>
      <c r="BE96" s="191">
        <f t="shared" si="4"/>
        <v>0</v>
      </c>
      <c r="BF96" s="191">
        <f t="shared" si="5"/>
        <v>0</v>
      </c>
      <c r="BG96" s="191">
        <f t="shared" si="6"/>
        <v>0</v>
      </c>
      <c r="BH96" s="191">
        <f t="shared" si="7"/>
        <v>0</v>
      </c>
      <c r="BI96" s="191">
        <f t="shared" si="8"/>
        <v>0</v>
      </c>
      <c r="BJ96" s="23" t="s">
        <v>82</v>
      </c>
      <c r="BK96" s="191">
        <f t="shared" si="9"/>
        <v>0</v>
      </c>
      <c r="BL96" s="23" t="s">
        <v>272</v>
      </c>
      <c r="BM96" s="23" t="s">
        <v>2616</v>
      </c>
    </row>
    <row r="97" spans="2:65" s="1" customFormat="1" ht="16.5" customHeight="1">
      <c r="B97" s="179"/>
      <c r="C97" s="180" t="s">
        <v>196</v>
      </c>
      <c r="D97" s="180" t="s">
        <v>191</v>
      </c>
      <c r="E97" s="181" t="s">
        <v>2617</v>
      </c>
      <c r="F97" s="182" t="s">
        <v>2618</v>
      </c>
      <c r="G97" s="183" t="s">
        <v>322</v>
      </c>
      <c r="H97" s="184">
        <v>24</v>
      </c>
      <c r="I97" s="185"/>
      <c r="J97" s="186">
        <f t="shared" si="0"/>
        <v>0</v>
      </c>
      <c r="K97" s="182" t="s">
        <v>5</v>
      </c>
      <c r="L97" s="40"/>
      <c r="M97" s="187" t="s">
        <v>5</v>
      </c>
      <c r="N97" s="188" t="s">
        <v>46</v>
      </c>
      <c r="O97" s="41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AR97" s="23" t="s">
        <v>272</v>
      </c>
      <c r="AT97" s="23" t="s">
        <v>191</v>
      </c>
      <c r="AU97" s="23" t="s">
        <v>84</v>
      </c>
      <c r="AY97" s="23" t="s">
        <v>189</v>
      </c>
      <c r="BE97" s="191">
        <f t="shared" si="4"/>
        <v>0</v>
      </c>
      <c r="BF97" s="191">
        <f t="shared" si="5"/>
        <v>0</v>
      </c>
      <c r="BG97" s="191">
        <f t="shared" si="6"/>
        <v>0</v>
      </c>
      <c r="BH97" s="191">
        <f t="shared" si="7"/>
        <v>0</v>
      </c>
      <c r="BI97" s="191">
        <f t="shared" si="8"/>
        <v>0</v>
      </c>
      <c r="BJ97" s="23" t="s">
        <v>82</v>
      </c>
      <c r="BK97" s="191">
        <f t="shared" si="9"/>
        <v>0</v>
      </c>
      <c r="BL97" s="23" t="s">
        <v>272</v>
      </c>
      <c r="BM97" s="23" t="s">
        <v>2619</v>
      </c>
    </row>
    <row r="98" spans="2:65" s="1" customFormat="1" ht="16.5" customHeight="1">
      <c r="B98" s="179"/>
      <c r="C98" s="180" t="s">
        <v>217</v>
      </c>
      <c r="D98" s="180" t="s">
        <v>191</v>
      </c>
      <c r="E98" s="181" t="s">
        <v>2620</v>
      </c>
      <c r="F98" s="182" t="s">
        <v>2621</v>
      </c>
      <c r="G98" s="183" t="s">
        <v>322</v>
      </c>
      <c r="H98" s="184">
        <v>5</v>
      </c>
      <c r="I98" s="185"/>
      <c r="J98" s="186">
        <f t="shared" si="0"/>
        <v>0</v>
      </c>
      <c r="K98" s="182" t="s">
        <v>5</v>
      </c>
      <c r="L98" s="40"/>
      <c r="M98" s="187" t="s">
        <v>5</v>
      </c>
      <c r="N98" s="188" t="s">
        <v>46</v>
      </c>
      <c r="O98" s="41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23" t="s">
        <v>272</v>
      </c>
      <c r="AT98" s="23" t="s">
        <v>191</v>
      </c>
      <c r="AU98" s="23" t="s">
        <v>84</v>
      </c>
      <c r="AY98" s="23" t="s">
        <v>189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23" t="s">
        <v>82</v>
      </c>
      <c r="BK98" s="191">
        <f t="shared" si="9"/>
        <v>0</v>
      </c>
      <c r="BL98" s="23" t="s">
        <v>272</v>
      </c>
      <c r="BM98" s="23" t="s">
        <v>2622</v>
      </c>
    </row>
    <row r="99" spans="2:65" s="1" customFormat="1" ht="16.5" customHeight="1">
      <c r="B99" s="179"/>
      <c r="C99" s="180" t="s">
        <v>221</v>
      </c>
      <c r="D99" s="180" t="s">
        <v>191</v>
      </c>
      <c r="E99" s="181" t="s">
        <v>2623</v>
      </c>
      <c r="F99" s="182" t="s">
        <v>2624</v>
      </c>
      <c r="G99" s="183" t="s">
        <v>322</v>
      </c>
      <c r="H99" s="184">
        <v>0</v>
      </c>
      <c r="I99" s="185"/>
      <c r="J99" s="186">
        <f t="shared" si="0"/>
        <v>0</v>
      </c>
      <c r="K99" s="182" t="s">
        <v>5</v>
      </c>
      <c r="L99" s="40"/>
      <c r="M99" s="187" t="s">
        <v>5</v>
      </c>
      <c r="N99" s="188" t="s">
        <v>46</v>
      </c>
      <c r="O99" s="41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23" t="s">
        <v>272</v>
      </c>
      <c r="AT99" s="23" t="s">
        <v>191</v>
      </c>
      <c r="AU99" s="23" t="s">
        <v>84</v>
      </c>
      <c r="AY99" s="23" t="s">
        <v>189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23" t="s">
        <v>82</v>
      </c>
      <c r="BK99" s="191">
        <f t="shared" si="9"/>
        <v>0</v>
      </c>
      <c r="BL99" s="23" t="s">
        <v>272</v>
      </c>
      <c r="BM99" s="23" t="s">
        <v>2625</v>
      </c>
    </row>
    <row r="100" spans="2:65" s="1" customFormat="1" ht="16.5" customHeight="1">
      <c r="B100" s="179"/>
      <c r="C100" s="180" t="s">
        <v>225</v>
      </c>
      <c r="D100" s="180" t="s">
        <v>191</v>
      </c>
      <c r="E100" s="181" t="s">
        <v>2626</v>
      </c>
      <c r="F100" s="182" t="s">
        <v>2627</v>
      </c>
      <c r="G100" s="183" t="s">
        <v>322</v>
      </c>
      <c r="H100" s="184">
        <v>80</v>
      </c>
      <c r="I100" s="185"/>
      <c r="J100" s="186">
        <f t="shared" si="0"/>
        <v>0</v>
      </c>
      <c r="K100" s="182" t="s">
        <v>5</v>
      </c>
      <c r="L100" s="40"/>
      <c r="M100" s="187" t="s">
        <v>5</v>
      </c>
      <c r="N100" s="188" t="s">
        <v>46</v>
      </c>
      <c r="O100" s="41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23" t="s">
        <v>272</v>
      </c>
      <c r="AT100" s="23" t="s">
        <v>191</v>
      </c>
      <c r="AU100" s="23" t="s">
        <v>84</v>
      </c>
      <c r="AY100" s="23" t="s">
        <v>189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23" t="s">
        <v>82</v>
      </c>
      <c r="BK100" s="191">
        <f t="shared" si="9"/>
        <v>0</v>
      </c>
      <c r="BL100" s="23" t="s">
        <v>272</v>
      </c>
      <c r="BM100" s="23" t="s">
        <v>2628</v>
      </c>
    </row>
    <row r="101" spans="2:65" s="1" customFormat="1" ht="16.5" customHeight="1">
      <c r="B101" s="179"/>
      <c r="C101" s="180" t="s">
        <v>229</v>
      </c>
      <c r="D101" s="180" t="s">
        <v>191</v>
      </c>
      <c r="E101" s="181" t="s">
        <v>2629</v>
      </c>
      <c r="F101" s="182" t="s">
        <v>2630</v>
      </c>
      <c r="G101" s="183" t="s">
        <v>322</v>
      </c>
      <c r="H101" s="184">
        <v>400</v>
      </c>
      <c r="I101" s="185"/>
      <c r="J101" s="186">
        <f t="shared" si="0"/>
        <v>0</v>
      </c>
      <c r="K101" s="182" t="s">
        <v>5</v>
      </c>
      <c r="L101" s="40"/>
      <c r="M101" s="187" t="s">
        <v>5</v>
      </c>
      <c r="N101" s="188" t="s">
        <v>46</v>
      </c>
      <c r="O101" s="41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23" t="s">
        <v>272</v>
      </c>
      <c r="AT101" s="23" t="s">
        <v>191</v>
      </c>
      <c r="AU101" s="23" t="s">
        <v>84</v>
      </c>
      <c r="AY101" s="23" t="s">
        <v>189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23" t="s">
        <v>82</v>
      </c>
      <c r="BK101" s="191">
        <f t="shared" si="9"/>
        <v>0</v>
      </c>
      <c r="BL101" s="23" t="s">
        <v>272</v>
      </c>
      <c r="BM101" s="23" t="s">
        <v>2631</v>
      </c>
    </row>
    <row r="102" spans="2:65" s="1" customFormat="1" ht="16.5" customHeight="1">
      <c r="B102" s="179"/>
      <c r="C102" s="180" t="s">
        <v>235</v>
      </c>
      <c r="D102" s="180" t="s">
        <v>191</v>
      </c>
      <c r="E102" s="181" t="s">
        <v>2632</v>
      </c>
      <c r="F102" s="182" t="s">
        <v>2633</v>
      </c>
      <c r="G102" s="183" t="s">
        <v>322</v>
      </c>
      <c r="H102" s="184">
        <v>1</v>
      </c>
      <c r="I102" s="185"/>
      <c r="J102" s="186">
        <f t="shared" si="0"/>
        <v>0</v>
      </c>
      <c r="K102" s="182" t="s">
        <v>5</v>
      </c>
      <c r="L102" s="40"/>
      <c r="M102" s="187" t="s">
        <v>5</v>
      </c>
      <c r="N102" s="188" t="s">
        <v>46</v>
      </c>
      <c r="O102" s="41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23" t="s">
        <v>272</v>
      </c>
      <c r="AT102" s="23" t="s">
        <v>191</v>
      </c>
      <c r="AU102" s="23" t="s">
        <v>84</v>
      </c>
      <c r="AY102" s="23" t="s">
        <v>189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23" t="s">
        <v>82</v>
      </c>
      <c r="BK102" s="191">
        <f t="shared" si="9"/>
        <v>0</v>
      </c>
      <c r="BL102" s="23" t="s">
        <v>272</v>
      </c>
      <c r="BM102" s="23" t="s">
        <v>2634</v>
      </c>
    </row>
    <row r="103" spans="2:65" s="1" customFormat="1" ht="16.5" customHeight="1">
      <c r="B103" s="179"/>
      <c r="C103" s="180" t="s">
        <v>240</v>
      </c>
      <c r="D103" s="180" t="s">
        <v>191</v>
      </c>
      <c r="E103" s="181" t="s">
        <v>2635</v>
      </c>
      <c r="F103" s="182" t="s">
        <v>2636</v>
      </c>
      <c r="G103" s="183" t="s">
        <v>312</v>
      </c>
      <c r="H103" s="184">
        <v>270</v>
      </c>
      <c r="I103" s="185"/>
      <c r="J103" s="186">
        <f t="shared" si="0"/>
        <v>0</v>
      </c>
      <c r="K103" s="182" t="s">
        <v>5</v>
      </c>
      <c r="L103" s="40"/>
      <c r="M103" s="187" t="s">
        <v>5</v>
      </c>
      <c r="N103" s="188" t="s">
        <v>46</v>
      </c>
      <c r="O103" s="41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AR103" s="23" t="s">
        <v>272</v>
      </c>
      <c r="AT103" s="23" t="s">
        <v>191</v>
      </c>
      <c r="AU103" s="23" t="s">
        <v>84</v>
      </c>
      <c r="AY103" s="23" t="s">
        <v>189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23" t="s">
        <v>82</v>
      </c>
      <c r="BK103" s="191">
        <f t="shared" si="9"/>
        <v>0</v>
      </c>
      <c r="BL103" s="23" t="s">
        <v>272</v>
      </c>
      <c r="BM103" s="23" t="s">
        <v>2637</v>
      </c>
    </row>
    <row r="104" spans="2:65" s="1" customFormat="1" ht="16.5" customHeight="1">
      <c r="B104" s="179"/>
      <c r="C104" s="180" t="s">
        <v>246</v>
      </c>
      <c r="D104" s="180" t="s">
        <v>191</v>
      </c>
      <c r="E104" s="181" t="s">
        <v>2638</v>
      </c>
      <c r="F104" s="182" t="s">
        <v>2639</v>
      </c>
      <c r="G104" s="183" t="s">
        <v>312</v>
      </c>
      <c r="H104" s="184">
        <v>490</v>
      </c>
      <c r="I104" s="185"/>
      <c r="J104" s="186">
        <f t="shared" si="0"/>
        <v>0</v>
      </c>
      <c r="K104" s="182" t="s">
        <v>5</v>
      </c>
      <c r="L104" s="40"/>
      <c r="M104" s="187" t="s">
        <v>5</v>
      </c>
      <c r="N104" s="188" t="s">
        <v>46</v>
      </c>
      <c r="O104" s="41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AR104" s="23" t="s">
        <v>272</v>
      </c>
      <c r="AT104" s="23" t="s">
        <v>191</v>
      </c>
      <c r="AU104" s="23" t="s">
        <v>84</v>
      </c>
      <c r="AY104" s="23" t="s">
        <v>189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23" t="s">
        <v>82</v>
      </c>
      <c r="BK104" s="191">
        <f t="shared" si="9"/>
        <v>0</v>
      </c>
      <c r="BL104" s="23" t="s">
        <v>272</v>
      </c>
      <c r="BM104" s="23" t="s">
        <v>2640</v>
      </c>
    </row>
    <row r="105" spans="2:65" s="1" customFormat="1" ht="16.5" customHeight="1">
      <c r="B105" s="179"/>
      <c r="C105" s="308" t="s">
        <v>251</v>
      </c>
      <c r="D105" s="308" t="s">
        <v>191</v>
      </c>
      <c r="E105" s="309" t="s">
        <v>2641</v>
      </c>
      <c r="F105" s="310" t="s">
        <v>4127</v>
      </c>
      <c r="G105" s="311" t="s">
        <v>312</v>
      </c>
      <c r="H105" s="312">
        <v>50</v>
      </c>
      <c r="I105" s="313"/>
      <c r="J105" s="313">
        <f t="shared" si="0"/>
        <v>0</v>
      </c>
      <c r="K105" s="310" t="s">
        <v>5</v>
      </c>
      <c r="L105" s="40"/>
      <c r="M105" s="187" t="s">
        <v>5</v>
      </c>
      <c r="N105" s="188" t="s">
        <v>46</v>
      </c>
      <c r="O105" s="41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AR105" s="23" t="s">
        <v>272</v>
      </c>
      <c r="AT105" s="23" t="s">
        <v>191</v>
      </c>
      <c r="AU105" s="23" t="s">
        <v>84</v>
      </c>
      <c r="AY105" s="23" t="s">
        <v>189</v>
      </c>
      <c r="BE105" s="191">
        <f t="shared" si="4"/>
        <v>0</v>
      </c>
      <c r="BF105" s="191">
        <f t="shared" si="5"/>
        <v>0</v>
      </c>
      <c r="BG105" s="191">
        <f t="shared" si="6"/>
        <v>0</v>
      </c>
      <c r="BH105" s="191">
        <f t="shared" si="7"/>
        <v>0</v>
      </c>
      <c r="BI105" s="191">
        <f t="shared" si="8"/>
        <v>0</v>
      </c>
      <c r="BJ105" s="23" t="s">
        <v>82</v>
      </c>
      <c r="BK105" s="191">
        <f t="shared" si="9"/>
        <v>0</v>
      </c>
      <c r="BL105" s="23" t="s">
        <v>272</v>
      </c>
      <c r="BM105" s="23" t="s">
        <v>2643</v>
      </c>
    </row>
    <row r="106" spans="2:65" s="1" customFormat="1" ht="16.5" customHeight="1">
      <c r="B106" s="179"/>
      <c r="C106" s="180" t="s">
        <v>257</v>
      </c>
      <c r="D106" s="180" t="s">
        <v>191</v>
      </c>
      <c r="E106" s="181" t="s">
        <v>2644</v>
      </c>
      <c r="F106" s="182" t="s">
        <v>2642</v>
      </c>
      <c r="G106" s="183" t="s">
        <v>312</v>
      </c>
      <c r="H106" s="184">
        <v>100</v>
      </c>
      <c r="I106" s="185"/>
      <c r="J106" s="186">
        <f t="shared" si="0"/>
        <v>0</v>
      </c>
      <c r="K106" s="182" t="s">
        <v>5</v>
      </c>
      <c r="L106" s="40"/>
      <c r="M106" s="187" t="s">
        <v>5</v>
      </c>
      <c r="N106" s="188" t="s">
        <v>46</v>
      </c>
      <c r="O106" s="41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AR106" s="23" t="s">
        <v>272</v>
      </c>
      <c r="AT106" s="23" t="s">
        <v>191</v>
      </c>
      <c r="AU106" s="23" t="s">
        <v>84</v>
      </c>
      <c r="AY106" s="23" t="s">
        <v>189</v>
      </c>
      <c r="BE106" s="191">
        <f t="shared" si="4"/>
        <v>0</v>
      </c>
      <c r="BF106" s="191">
        <f t="shared" si="5"/>
        <v>0</v>
      </c>
      <c r="BG106" s="191">
        <f t="shared" si="6"/>
        <v>0</v>
      </c>
      <c r="BH106" s="191">
        <f t="shared" si="7"/>
        <v>0</v>
      </c>
      <c r="BI106" s="191">
        <f t="shared" si="8"/>
        <v>0</v>
      </c>
      <c r="BJ106" s="23" t="s">
        <v>82</v>
      </c>
      <c r="BK106" s="191">
        <f t="shared" si="9"/>
        <v>0</v>
      </c>
      <c r="BL106" s="23" t="s">
        <v>272</v>
      </c>
      <c r="BM106" s="23" t="s">
        <v>2645</v>
      </c>
    </row>
    <row r="107" spans="2:65" s="1" customFormat="1" ht="16.5" customHeight="1">
      <c r="B107" s="179"/>
      <c r="C107" s="180" t="s">
        <v>262</v>
      </c>
      <c r="D107" s="180" t="s">
        <v>191</v>
      </c>
      <c r="E107" s="181" t="s">
        <v>2646</v>
      </c>
      <c r="F107" s="182" t="s">
        <v>4128</v>
      </c>
      <c r="G107" s="183" t="s">
        <v>312</v>
      </c>
      <c r="H107" s="184">
        <v>370</v>
      </c>
      <c r="I107" s="185"/>
      <c r="J107" s="186">
        <f t="shared" si="0"/>
        <v>0</v>
      </c>
      <c r="K107" s="182" t="s">
        <v>5</v>
      </c>
      <c r="L107" s="40"/>
      <c r="M107" s="187" t="s">
        <v>5</v>
      </c>
      <c r="N107" s="188" t="s">
        <v>46</v>
      </c>
      <c r="O107" s="41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AR107" s="23" t="s">
        <v>272</v>
      </c>
      <c r="AT107" s="23" t="s">
        <v>191</v>
      </c>
      <c r="AU107" s="23" t="s">
        <v>84</v>
      </c>
      <c r="AY107" s="23" t="s">
        <v>189</v>
      </c>
      <c r="BE107" s="191">
        <f t="shared" si="4"/>
        <v>0</v>
      </c>
      <c r="BF107" s="191">
        <f t="shared" si="5"/>
        <v>0</v>
      </c>
      <c r="BG107" s="191">
        <f t="shared" si="6"/>
        <v>0</v>
      </c>
      <c r="BH107" s="191">
        <f t="shared" si="7"/>
        <v>0</v>
      </c>
      <c r="BI107" s="191">
        <f t="shared" si="8"/>
        <v>0</v>
      </c>
      <c r="BJ107" s="23" t="s">
        <v>82</v>
      </c>
      <c r="BK107" s="191">
        <f t="shared" si="9"/>
        <v>0</v>
      </c>
      <c r="BL107" s="23" t="s">
        <v>272</v>
      </c>
      <c r="BM107" s="23" t="s">
        <v>2647</v>
      </c>
    </row>
    <row r="108" spans="2:65" s="1" customFormat="1" ht="16.5" customHeight="1">
      <c r="B108" s="179"/>
      <c r="C108" s="180" t="s">
        <v>11</v>
      </c>
      <c r="D108" s="180" t="s">
        <v>191</v>
      </c>
      <c r="E108" s="181" t="s">
        <v>2648</v>
      </c>
      <c r="F108" s="182" t="s">
        <v>2649</v>
      </c>
      <c r="G108" s="183" t="s">
        <v>322</v>
      </c>
      <c r="H108" s="184">
        <v>250</v>
      </c>
      <c r="I108" s="185"/>
      <c r="J108" s="186">
        <f t="shared" si="0"/>
        <v>0</v>
      </c>
      <c r="K108" s="182" t="s">
        <v>5</v>
      </c>
      <c r="L108" s="40"/>
      <c r="M108" s="187" t="s">
        <v>5</v>
      </c>
      <c r="N108" s="188" t="s">
        <v>46</v>
      </c>
      <c r="O108" s="41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AR108" s="23" t="s">
        <v>272</v>
      </c>
      <c r="AT108" s="23" t="s">
        <v>191</v>
      </c>
      <c r="AU108" s="23" t="s">
        <v>84</v>
      </c>
      <c r="AY108" s="23" t="s">
        <v>189</v>
      </c>
      <c r="BE108" s="191">
        <f t="shared" si="4"/>
        <v>0</v>
      </c>
      <c r="BF108" s="191">
        <f t="shared" si="5"/>
        <v>0</v>
      </c>
      <c r="BG108" s="191">
        <f t="shared" si="6"/>
        <v>0</v>
      </c>
      <c r="BH108" s="191">
        <f t="shared" si="7"/>
        <v>0</v>
      </c>
      <c r="BI108" s="191">
        <f t="shared" si="8"/>
        <v>0</v>
      </c>
      <c r="BJ108" s="23" t="s">
        <v>82</v>
      </c>
      <c r="BK108" s="191">
        <f t="shared" si="9"/>
        <v>0</v>
      </c>
      <c r="BL108" s="23" t="s">
        <v>272</v>
      </c>
      <c r="BM108" s="23" t="s">
        <v>2650</v>
      </c>
    </row>
    <row r="109" spans="2:65" s="1" customFormat="1" ht="16.5" customHeight="1">
      <c r="B109" s="179"/>
      <c r="C109" s="180" t="s">
        <v>272</v>
      </c>
      <c r="D109" s="180" t="s">
        <v>191</v>
      </c>
      <c r="E109" s="181" t="s">
        <v>2651</v>
      </c>
      <c r="F109" s="182" t="s">
        <v>2652</v>
      </c>
      <c r="G109" s="183" t="s">
        <v>322</v>
      </c>
      <c r="H109" s="184">
        <v>50</v>
      </c>
      <c r="I109" s="185"/>
      <c r="J109" s="186">
        <f t="shared" si="0"/>
        <v>0</v>
      </c>
      <c r="K109" s="182" t="s">
        <v>5</v>
      </c>
      <c r="L109" s="40"/>
      <c r="M109" s="187" t="s">
        <v>5</v>
      </c>
      <c r="N109" s="188" t="s">
        <v>46</v>
      </c>
      <c r="O109" s="41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AR109" s="23" t="s">
        <v>272</v>
      </c>
      <c r="AT109" s="23" t="s">
        <v>191</v>
      </c>
      <c r="AU109" s="23" t="s">
        <v>84</v>
      </c>
      <c r="AY109" s="23" t="s">
        <v>189</v>
      </c>
      <c r="BE109" s="191">
        <f t="shared" si="4"/>
        <v>0</v>
      </c>
      <c r="BF109" s="191">
        <f t="shared" si="5"/>
        <v>0</v>
      </c>
      <c r="BG109" s="191">
        <f t="shared" si="6"/>
        <v>0</v>
      </c>
      <c r="BH109" s="191">
        <f t="shared" si="7"/>
        <v>0</v>
      </c>
      <c r="BI109" s="191">
        <f t="shared" si="8"/>
        <v>0</v>
      </c>
      <c r="BJ109" s="23" t="s">
        <v>82</v>
      </c>
      <c r="BK109" s="191">
        <f t="shared" si="9"/>
        <v>0</v>
      </c>
      <c r="BL109" s="23" t="s">
        <v>272</v>
      </c>
      <c r="BM109" s="23" t="s">
        <v>2653</v>
      </c>
    </row>
    <row r="110" spans="2:65" s="1" customFormat="1" ht="16.5" customHeight="1">
      <c r="B110" s="179"/>
      <c r="C110" s="180" t="s">
        <v>279</v>
      </c>
      <c r="D110" s="180" t="s">
        <v>191</v>
      </c>
      <c r="E110" s="181" t="s">
        <v>2654</v>
      </c>
      <c r="F110" s="182" t="s">
        <v>2655</v>
      </c>
      <c r="G110" s="183" t="s">
        <v>322</v>
      </c>
      <c r="H110" s="184">
        <v>41</v>
      </c>
      <c r="I110" s="185"/>
      <c r="J110" s="186">
        <f t="shared" si="0"/>
        <v>0</v>
      </c>
      <c r="K110" s="182" t="s">
        <v>5</v>
      </c>
      <c r="L110" s="40"/>
      <c r="M110" s="187" t="s">
        <v>5</v>
      </c>
      <c r="N110" s="188" t="s">
        <v>46</v>
      </c>
      <c r="O110" s="41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AR110" s="23" t="s">
        <v>272</v>
      </c>
      <c r="AT110" s="23" t="s">
        <v>191</v>
      </c>
      <c r="AU110" s="23" t="s">
        <v>84</v>
      </c>
      <c r="AY110" s="23" t="s">
        <v>189</v>
      </c>
      <c r="BE110" s="191">
        <f t="shared" si="4"/>
        <v>0</v>
      </c>
      <c r="BF110" s="191">
        <f t="shared" si="5"/>
        <v>0</v>
      </c>
      <c r="BG110" s="191">
        <f t="shared" si="6"/>
        <v>0</v>
      </c>
      <c r="BH110" s="191">
        <f t="shared" si="7"/>
        <v>0</v>
      </c>
      <c r="BI110" s="191">
        <f t="shared" si="8"/>
        <v>0</v>
      </c>
      <c r="BJ110" s="23" t="s">
        <v>82</v>
      </c>
      <c r="BK110" s="191">
        <f t="shared" si="9"/>
        <v>0</v>
      </c>
      <c r="BL110" s="23" t="s">
        <v>272</v>
      </c>
      <c r="BM110" s="23" t="s">
        <v>2656</v>
      </c>
    </row>
    <row r="111" spans="2:65" s="1" customFormat="1" ht="16.5" customHeight="1">
      <c r="B111" s="179"/>
      <c r="C111" s="180" t="s">
        <v>284</v>
      </c>
      <c r="D111" s="180" t="s">
        <v>191</v>
      </c>
      <c r="E111" s="181" t="s">
        <v>2657</v>
      </c>
      <c r="F111" s="182" t="s">
        <v>2658</v>
      </c>
      <c r="G111" s="183" t="s">
        <v>2659</v>
      </c>
      <c r="H111" s="184">
        <v>28</v>
      </c>
      <c r="I111" s="185"/>
      <c r="J111" s="186">
        <f t="shared" si="0"/>
        <v>0</v>
      </c>
      <c r="K111" s="182" t="s">
        <v>5</v>
      </c>
      <c r="L111" s="40"/>
      <c r="M111" s="187" t="s">
        <v>5</v>
      </c>
      <c r="N111" s="188" t="s">
        <v>46</v>
      </c>
      <c r="O111" s="41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AR111" s="23" t="s">
        <v>272</v>
      </c>
      <c r="AT111" s="23" t="s">
        <v>191</v>
      </c>
      <c r="AU111" s="23" t="s">
        <v>84</v>
      </c>
      <c r="AY111" s="23" t="s">
        <v>189</v>
      </c>
      <c r="BE111" s="191">
        <f t="shared" si="4"/>
        <v>0</v>
      </c>
      <c r="BF111" s="191">
        <f t="shared" si="5"/>
        <v>0</v>
      </c>
      <c r="BG111" s="191">
        <f t="shared" si="6"/>
        <v>0</v>
      </c>
      <c r="BH111" s="191">
        <f t="shared" si="7"/>
        <v>0</v>
      </c>
      <c r="BI111" s="191">
        <f t="shared" si="8"/>
        <v>0</v>
      </c>
      <c r="BJ111" s="23" t="s">
        <v>82</v>
      </c>
      <c r="BK111" s="191">
        <f t="shared" si="9"/>
        <v>0</v>
      </c>
      <c r="BL111" s="23" t="s">
        <v>272</v>
      </c>
      <c r="BM111" s="23" t="s">
        <v>2660</v>
      </c>
    </row>
    <row r="112" spans="2:65" s="1" customFormat="1" ht="16.5" customHeight="1">
      <c r="B112" s="179"/>
      <c r="C112" s="180" t="s">
        <v>290</v>
      </c>
      <c r="D112" s="180" t="s">
        <v>191</v>
      </c>
      <c r="E112" s="181" t="s">
        <v>2661</v>
      </c>
      <c r="F112" s="182" t="s">
        <v>2662</v>
      </c>
      <c r="G112" s="183" t="s">
        <v>322</v>
      </c>
      <c r="H112" s="184">
        <v>12</v>
      </c>
      <c r="I112" s="185"/>
      <c r="J112" s="186">
        <f t="shared" si="0"/>
        <v>0</v>
      </c>
      <c r="K112" s="182" t="s">
        <v>5</v>
      </c>
      <c r="L112" s="40"/>
      <c r="M112" s="187" t="s">
        <v>5</v>
      </c>
      <c r="N112" s="188" t="s">
        <v>46</v>
      </c>
      <c r="O112" s="41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AR112" s="23" t="s">
        <v>272</v>
      </c>
      <c r="AT112" s="23" t="s">
        <v>191</v>
      </c>
      <c r="AU112" s="23" t="s">
        <v>84</v>
      </c>
      <c r="AY112" s="23" t="s">
        <v>189</v>
      </c>
      <c r="BE112" s="191">
        <f t="shared" si="4"/>
        <v>0</v>
      </c>
      <c r="BF112" s="191">
        <f t="shared" si="5"/>
        <v>0</v>
      </c>
      <c r="BG112" s="191">
        <f t="shared" si="6"/>
        <v>0</v>
      </c>
      <c r="BH112" s="191">
        <f t="shared" si="7"/>
        <v>0</v>
      </c>
      <c r="BI112" s="191">
        <f t="shared" si="8"/>
        <v>0</v>
      </c>
      <c r="BJ112" s="23" t="s">
        <v>82</v>
      </c>
      <c r="BK112" s="191">
        <f t="shared" si="9"/>
        <v>0</v>
      </c>
      <c r="BL112" s="23" t="s">
        <v>272</v>
      </c>
      <c r="BM112" s="23" t="s">
        <v>2663</v>
      </c>
    </row>
    <row r="113" spans="2:65" s="1" customFormat="1" ht="16.5" customHeight="1">
      <c r="B113" s="179"/>
      <c r="C113" s="180" t="s">
        <v>296</v>
      </c>
      <c r="D113" s="180" t="s">
        <v>191</v>
      </c>
      <c r="E113" s="181" t="s">
        <v>2664</v>
      </c>
      <c r="F113" s="182" t="s">
        <v>2665</v>
      </c>
      <c r="G113" s="183" t="s">
        <v>322</v>
      </c>
      <c r="H113" s="184">
        <v>0</v>
      </c>
      <c r="I113" s="185"/>
      <c r="J113" s="186">
        <f t="shared" si="0"/>
        <v>0</v>
      </c>
      <c r="K113" s="182" t="s">
        <v>5</v>
      </c>
      <c r="L113" s="40"/>
      <c r="M113" s="187" t="s">
        <v>5</v>
      </c>
      <c r="N113" s="188" t="s">
        <v>46</v>
      </c>
      <c r="O113" s="41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AR113" s="23" t="s">
        <v>272</v>
      </c>
      <c r="AT113" s="23" t="s">
        <v>191</v>
      </c>
      <c r="AU113" s="23" t="s">
        <v>84</v>
      </c>
      <c r="AY113" s="23" t="s">
        <v>189</v>
      </c>
      <c r="BE113" s="191">
        <f t="shared" si="4"/>
        <v>0</v>
      </c>
      <c r="BF113" s="191">
        <f t="shared" si="5"/>
        <v>0</v>
      </c>
      <c r="BG113" s="191">
        <f t="shared" si="6"/>
        <v>0</v>
      </c>
      <c r="BH113" s="191">
        <f t="shared" si="7"/>
        <v>0</v>
      </c>
      <c r="BI113" s="191">
        <f t="shared" si="8"/>
        <v>0</v>
      </c>
      <c r="BJ113" s="23" t="s">
        <v>82</v>
      </c>
      <c r="BK113" s="191">
        <f t="shared" si="9"/>
        <v>0</v>
      </c>
      <c r="BL113" s="23" t="s">
        <v>272</v>
      </c>
      <c r="BM113" s="23" t="s">
        <v>2666</v>
      </c>
    </row>
    <row r="114" spans="2:65" s="1" customFormat="1" ht="16.5" customHeight="1">
      <c r="B114" s="179"/>
      <c r="C114" s="180" t="s">
        <v>10</v>
      </c>
      <c r="D114" s="180" t="s">
        <v>191</v>
      </c>
      <c r="E114" s="181" t="s">
        <v>2667</v>
      </c>
      <c r="F114" s="182" t="s">
        <v>2668</v>
      </c>
      <c r="G114" s="183" t="s">
        <v>322</v>
      </c>
      <c r="H114" s="184">
        <v>0</v>
      </c>
      <c r="I114" s="185"/>
      <c r="J114" s="186">
        <f t="shared" si="0"/>
        <v>0</v>
      </c>
      <c r="K114" s="182" t="s">
        <v>5</v>
      </c>
      <c r="L114" s="40"/>
      <c r="M114" s="187" t="s">
        <v>5</v>
      </c>
      <c r="N114" s="188" t="s">
        <v>46</v>
      </c>
      <c r="O114" s="41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AR114" s="23" t="s">
        <v>272</v>
      </c>
      <c r="AT114" s="23" t="s">
        <v>191</v>
      </c>
      <c r="AU114" s="23" t="s">
        <v>84</v>
      </c>
      <c r="AY114" s="23" t="s">
        <v>189</v>
      </c>
      <c r="BE114" s="191">
        <f t="shared" si="4"/>
        <v>0</v>
      </c>
      <c r="BF114" s="191">
        <f t="shared" si="5"/>
        <v>0</v>
      </c>
      <c r="BG114" s="191">
        <f t="shared" si="6"/>
        <v>0</v>
      </c>
      <c r="BH114" s="191">
        <f t="shared" si="7"/>
        <v>0</v>
      </c>
      <c r="BI114" s="191">
        <f t="shared" si="8"/>
        <v>0</v>
      </c>
      <c r="BJ114" s="23" t="s">
        <v>82</v>
      </c>
      <c r="BK114" s="191">
        <f t="shared" si="9"/>
        <v>0</v>
      </c>
      <c r="BL114" s="23" t="s">
        <v>272</v>
      </c>
      <c r="BM114" s="23" t="s">
        <v>2669</v>
      </c>
    </row>
    <row r="115" spans="2:65" s="1" customFormat="1" ht="16.5" customHeight="1">
      <c r="B115" s="179"/>
      <c r="C115" s="308" t="s">
        <v>304</v>
      </c>
      <c r="D115" s="308" t="s">
        <v>191</v>
      </c>
      <c r="E115" s="309" t="s">
        <v>2670</v>
      </c>
      <c r="F115" s="310" t="s">
        <v>4129</v>
      </c>
      <c r="G115" s="311" t="s">
        <v>322</v>
      </c>
      <c r="H115" s="312">
        <v>19</v>
      </c>
      <c r="I115" s="313"/>
      <c r="J115" s="313">
        <f t="shared" si="0"/>
        <v>0</v>
      </c>
      <c r="K115" s="310" t="s">
        <v>5</v>
      </c>
      <c r="L115" s="40"/>
      <c r="M115" s="187" t="s">
        <v>5</v>
      </c>
      <c r="N115" s="188" t="s">
        <v>46</v>
      </c>
      <c r="O115" s="41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AR115" s="23" t="s">
        <v>272</v>
      </c>
      <c r="AT115" s="23" t="s">
        <v>191</v>
      </c>
      <c r="AU115" s="23" t="s">
        <v>84</v>
      </c>
      <c r="AY115" s="23" t="s">
        <v>189</v>
      </c>
      <c r="BE115" s="191">
        <f t="shared" si="4"/>
        <v>0</v>
      </c>
      <c r="BF115" s="191">
        <f t="shared" si="5"/>
        <v>0</v>
      </c>
      <c r="BG115" s="191">
        <f t="shared" si="6"/>
        <v>0</v>
      </c>
      <c r="BH115" s="191">
        <f t="shared" si="7"/>
        <v>0</v>
      </c>
      <c r="BI115" s="191">
        <f t="shared" si="8"/>
        <v>0</v>
      </c>
      <c r="BJ115" s="23" t="s">
        <v>82</v>
      </c>
      <c r="BK115" s="191">
        <f t="shared" si="9"/>
        <v>0</v>
      </c>
      <c r="BL115" s="23" t="s">
        <v>272</v>
      </c>
      <c r="BM115" s="23" t="s">
        <v>2671</v>
      </c>
    </row>
    <row r="116" spans="2:65" s="1" customFormat="1" ht="16.5" customHeight="1">
      <c r="B116" s="179"/>
      <c r="C116" s="308" t="s">
        <v>309</v>
      </c>
      <c r="D116" s="308" t="s">
        <v>191</v>
      </c>
      <c r="E116" s="309" t="s">
        <v>2672</v>
      </c>
      <c r="F116" s="310" t="s">
        <v>4130</v>
      </c>
      <c r="G116" s="311" t="s">
        <v>322</v>
      </c>
      <c r="H116" s="312">
        <v>8</v>
      </c>
      <c r="I116" s="313"/>
      <c r="J116" s="313">
        <f t="shared" si="0"/>
        <v>0</v>
      </c>
      <c r="K116" s="310" t="s">
        <v>5</v>
      </c>
      <c r="L116" s="40"/>
      <c r="M116" s="187" t="s">
        <v>5</v>
      </c>
      <c r="N116" s="188" t="s">
        <v>46</v>
      </c>
      <c r="O116" s="41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AR116" s="23" t="s">
        <v>272</v>
      </c>
      <c r="AT116" s="23" t="s">
        <v>191</v>
      </c>
      <c r="AU116" s="23" t="s">
        <v>84</v>
      </c>
      <c r="AY116" s="23" t="s">
        <v>189</v>
      </c>
      <c r="BE116" s="191">
        <f t="shared" si="4"/>
        <v>0</v>
      </c>
      <c r="BF116" s="191">
        <f t="shared" si="5"/>
        <v>0</v>
      </c>
      <c r="BG116" s="191">
        <f t="shared" si="6"/>
        <v>0</v>
      </c>
      <c r="BH116" s="191">
        <f t="shared" si="7"/>
        <v>0</v>
      </c>
      <c r="BI116" s="191">
        <f t="shared" si="8"/>
        <v>0</v>
      </c>
      <c r="BJ116" s="23" t="s">
        <v>82</v>
      </c>
      <c r="BK116" s="191">
        <f t="shared" si="9"/>
        <v>0</v>
      </c>
      <c r="BL116" s="23" t="s">
        <v>272</v>
      </c>
      <c r="BM116" s="23" t="s">
        <v>2673</v>
      </c>
    </row>
    <row r="117" spans="2:65" s="1" customFormat="1" ht="16.5" customHeight="1">
      <c r="B117" s="179"/>
      <c r="C117" s="308" t="s">
        <v>314</v>
      </c>
      <c r="D117" s="308" t="s">
        <v>191</v>
      </c>
      <c r="E117" s="309" t="s">
        <v>2674</v>
      </c>
      <c r="F117" s="310" t="s">
        <v>4131</v>
      </c>
      <c r="G117" s="311" t="s">
        <v>322</v>
      </c>
      <c r="H117" s="312">
        <v>0</v>
      </c>
      <c r="I117" s="313"/>
      <c r="J117" s="313">
        <f t="shared" si="0"/>
        <v>0</v>
      </c>
      <c r="K117" s="310" t="s">
        <v>5</v>
      </c>
      <c r="L117" s="40"/>
      <c r="M117" s="187" t="s">
        <v>5</v>
      </c>
      <c r="N117" s="188" t="s">
        <v>46</v>
      </c>
      <c r="O117" s="41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AR117" s="23" t="s">
        <v>272</v>
      </c>
      <c r="AT117" s="23" t="s">
        <v>191</v>
      </c>
      <c r="AU117" s="23" t="s">
        <v>84</v>
      </c>
      <c r="AY117" s="23" t="s">
        <v>189</v>
      </c>
      <c r="BE117" s="191">
        <f t="shared" si="4"/>
        <v>0</v>
      </c>
      <c r="BF117" s="191">
        <f t="shared" si="5"/>
        <v>0</v>
      </c>
      <c r="BG117" s="191">
        <f t="shared" si="6"/>
        <v>0</v>
      </c>
      <c r="BH117" s="191">
        <f t="shared" si="7"/>
        <v>0</v>
      </c>
      <c r="BI117" s="191">
        <f t="shared" si="8"/>
        <v>0</v>
      </c>
      <c r="BJ117" s="23" t="s">
        <v>82</v>
      </c>
      <c r="BK117" s="191">
        <f t="shared" si="9"/>
        <v>0</v>
      </c>
      <c r="BL117" s="23" t="s">
        <v>272</v>
      </c>
      <c r="BM117" s="23" t="s">
        <v>2675</v>
      </c>
    </row>
    <row r="118" spans="2:65" s="1" customFormat="1" ht="16.5" customHeight="1">
      <c r="B118" s="179"/>
      <c r="C118" s="308" t="s">
        <v>319</v>
      </c>
      <c r="D118" s="308" t="s">
        <v>191</v>
      </c>
      <c r="E118" s="309" t="s">
        <v>2676</v>
      </c>
      <c r="F118" s="310" t="s">
        <v>4132</v>
      </c>
      <c r="G118" s="311" t="s">
        <v>322</v>
      </c>
      <c r="H118" s="312">
        <v>208</v>
      </c>
      <c r="I118" s="313"/>
      <c r="J118" s="313">
        <f t="shared" si="0"/>
        <v>0</v>
      </c>
      <c r="K118" s="310" t="s">
        <v>5</v>
      </c>
      <c r="L118" s="40"/>
      <c r="M118" s="187" t="s">
        <v>5</v>
      </c>
      <c r="N118" s="188" t="s">
        <v>46</v>
      </c>
      <c r="O118" s="41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AR118" s="23" t="s">
        <v>272</v>
      </c>
      <c r="AT118" s="23" t="s">
        <v>191</v>
      </c>
      <c r="AU118" s="23" t="s">
        <v>84</v>
      </c>
      <c r="AY118" s="23" t="s">
        <v>189</v>
      </c>
      <c r="BE118" s="191">
        <f t="shared" si="4"/>
        <v>0</v>
      </c>
      <c r="BF118" s="191">
        <f t="shared" si="5"/>
        <v>0</v>
      </c>
      <c r="BG118" s="191">
        <f t="shared" si="6"/>
        <v>0</v>
      </c>
      <c r="BH118" s="191">
        <f t="shared" si="7"/>
        <v>0</v>
      </c>
      <c r="BI118" s="191">
        <f t="shared" si="8"/>
        <v>0</v>
      </c>
      <c r="BJ118" s="23" t="s">
        <v>82</v>
      </c>
      <c r="BK118" s="191">
        <f t="shared" si="9"/>
        <v>0</v>
      </c>
      <c r="BL118" s="23" t="s">
        <v>272</v>
      </c>
      <c r="BM118" s="23" t="s">
        <v>2677</v>
      </c>
    </row>
    <row r="119" spans="2:65" s="1" customFormat="1" ht="16.5" customHeight="1">
      <c r="B119" s="179"/>
      <c r="C119" s="308" t="s">
        <v>325</v>
      </c>
      <c r="D119" s="308" t="s">
        <v>191</v>
      </c>
      <c r="E119" s="309" t="s">
        <v>2678</v>
      </c>
      <c r="F119" s="310" t="s">
        <v>4133</v>
      </c>
      <c r="G119" s="311" t="s">
        <v>322</v>
      </c>
      <c r="H119" s="312">
        <v>0</v>
      </c>
      <c r="I119" s="313"/>
      <c r="J119" s="313">
        <f t="shared" si="0"/>
        <v>0</v>
      </c>
      <c r="K119" s="310" t="s">
        <v>5</v>
      </c>
      <c r="L119" s="40"/>
      <c r="M119" s="187" t="s">
        <v>5</v>
      </c>
      <c r="N119" s="188" t="s">
        <v>46</v>
      </c>
      <c r="O119" s="41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AR119" s="23" t="s">
        <v>272</v>
      </c>
      <c r="AT119" s="23" t="s">
        <v>191</v>
      </c>
      <c r="AU119" s="23" t="s">
        <v>84</v>
      </c>
      <c r="AY119" s="23" t="s">
        <v>189</v>
      </c>
      <c r="BE119" s="191">
        <f t="shared" si="4"/>
        <v>0</v>
      </c>
      <c r="BF119" s="191">
        <f t="shared" si="5"/>
        <v>0</v>
      </c>
      <c r="BG119" s="191">
        <f t="shared" si="6"/>
        <v>0</v>
      </c>
      <c r="BH119" s="191">
        <f t="shared" si="7"/>
        <v>0</v>
      </c>
      <c r="BI119" s="191">
        <f t="shared" si="8"/>
        <v>0</v>
      </c>
      <c r="BJ119" s="23" t="s">
        <v>82</v>
      </c>
      <c r="BK119" s="191">
        <f t="shared" si="9"/>
        <v>0</v>
      </c>
      <c r="BL119" s="23" t="s">
        <v>272</v>
      </c>
      <c r="BM119" s="23" t="s">
        <v>2679</v>
      </c>
    </row>
    <row r="120" spans="2:65" s="1" customFormat="1" ht="16.5" customHeight="1">
      <c r="B120" s="179"/>
      <c r="C120" s="308" t="s">
        <v>329</v>
      </c>
      <c r="D120" s="308" t="s">
        <v>191</v>
      </c>
      <c r="E120" s="309" t="s">
        <v>2680</v>
      </c>
      <c r="F120" s="310" t="s">
        <v>4134</v>
      </c>
      <c r="G120" s="311" t="s">
        <v>322</v>
      </c>
      <c r="H120" s="312">
        <v>1</v>
      </c>
      <c r="I120" s="313"/>
      <c r="J120" s="313">
        <f t="shared" si="0"/>
        <v>0</v>
      </c>
      <c r="K120" s="310" t="s">
        <v>5</v>
      </c>
      <c r="L120" s="40"/>
      <c r="M120" s="187" t="s">
        <v>5</v>
      </c>
      <c r="N120" s="188" t="s">
        <v>46</v>
      </c>
      <c r="O120" s="41"/>
      <c r="P120" s="189">
        <f t="shared" si="1"/>
        <v>0</v>
      </c>
      <c r="Q120" s="189">
        <v>0</v>
      </c>
      <c r="R120" s="189">
        <f t="shared" si="2"/>
        <v>0</v>
      </c>
      <c r="S120" s="189">
        <v>0</v>
      </c>
      <c r="T120" s="190">
        <f t="shared" si="3"/>
        <v>0</v>
      </c>
      <c r="AR120" s="23" t="s">
        <v>272</v>
      </c>
      <c r="AT120" s="23" t="s">
        <v>191</v>
      </c>
      <c r="AU120" s="23" t="s">
        <v>84</v>
      </c>
      <c r="AY120" s="23" t="s">
        <v>189</v>
      </c>
      <c r="BE120" s="191">
        <f t="shared" si="4"/>
        <v>0</v>
      </c>
      <c r="BF120" s="191">
        <f t="shared" si="5"/>
        <v>0</v>
      </c>
      <c r="BG120" s="191">
        <f t="shared" si="6"/>
        <v>0</v>
      </c>
      <c r="BH120" s="191">
        <f t="shared" si="7"/>
        <v>0</v>
      </c>
      <c r="BI120" s="191">
        <f t="shared" si="8"/>
        <v>0</v>
      </c>
      <c r="BJ120" s="23" t="s">
        <v>82</v>
      </c>
      <c r="BK120" s="191">
        <f t="shared" si="9"/>
        <v>0</v>
      </c>
      <c r="BL120" s="23" t="s">
        <v>272</v>
      </c>
      <c r="BM120" s="23" t="s">
        <v>2681</v>
      </c>
    </row>
    <row r="121" spans="2:65" s="1" customFormat="1" ht="16.5" customHeight="1">
      <c r="B121" s="179"/>
      <c r="C121" s="308" t="s">
        <v>333</v>
      </c>
      <c r="D121" s="308" t="s">
        <v>191</v>
      </c>
      <c r="E121" s="309" t="s">
        <v>2682</v>
      </c>
      <c r="F121" s="310" t="s">
        <v>4135</v>
      </c>
      <c r="G121" s="311" t="s">
        <v>322</v>
      </c>
      <c r="H121" s="312">
        <v>12</v>
      </c>
      <c r="I121" s="313"/>
      <c r="J121" s="313">
        <f t="shared" si="0"/>
        <v>0</v>
      </c>
      <c r="K121" s="310" t="s">
        <v>5</v>
      </c>
      <c r="L121" s="40"/>
      <c r="M121" s="187" t="s">
        <v>5</v>
      </c>
      <c r="N121" s="188" t="s">
        <v>46</v>
      </c>
      <c r="O121" s="41"/>
      <c r="P121" s="189">
        <f t="shared" si="1"/>
        <v>0</v>
      </c>
      <c r="Q121" s="189">
        <v>0</v>
      </c>
      <c r="R121" s="189">
        <f t="shared" si="2"/>
        <v>0</v>
      </c>
      <c r="S121" s="189">
        <v>0</v>
      </c>
      <c r="T121" s="190">
        <f t="shared" si="3"/>
        <v>0</v>
      </c>
      <c r="AR121" s="23" t="s">
        <v>272</v>
      </c>
      <c r="AT121" s="23" t="s">
        <v>191</v>
      </c>
      <c r="AU121" s="23" t="s">
        <v>84</v>
      </c>
      <c r="AY121" s="23" t="s">
        <v>189</v>
      </c>
      <c r="BE121" s="191">
        <f t="shared" si="4"/>
        <v>0</v>
      </c>
      <c r="BF121" s="191">
        <f t="shared" si="5"/>
        <v>0</v>
      </c>
      <c r="BG121" s="191">
        <f t="shared" si="6"/>
        <v>0</v>
      </c>
      <c r="BH121" s="191">
        <f t="shared" si="7"/>
        <v>0</v>
      </c>
      <c r="BI121" s="191">
        <f t="shared" si="8"/>
        <v>0</v>
      </c>
      <c r="BJ121" s="23" t="s">
        <v>82</v>
      </c>
      <c r="BK121" s="191">
        <f t="shared" si="9"/>
        <v>0</v>
      </c>
      <c r="BL121" s="23" t="s">
        <v>272</v>
      </c>
      <c r="BM121" s="23" t="s">
        <v>2683</v>
      </c>
    </row>
    <row r="122" spans="2:65" s="1" customFormat="1" ht="16.5" customHeight="1">
      <c r="B122" s="179"/>
      <c r="C122" s="308" t="s">
        <v>338</v>
      </c>
      <c r="D122" s="308" t="s">
        <v>191</v>
      </c>
      <c r="E122" s="309" t="s">
        <v>2684</v>
      </c>
      <c r="F122" s="310" t="s">
        <v>4141</v>
      </c>
      <c r="G122" s="311" t="s">
        <v>322</v>
      </c>
      <c r="H122" s="312">
        <v>22</v>
      </c>
      <c r="I122" s="313"/>
      <c r="J122" s="313">
        <f t="shared" si="0"/>
        <v>0</v>
      </c>
      <c r="K122" s="310" t="s">
        <v>5</v>
      </c>
      <c r="L122" s="40"/>
      <c r="M122" s="187" t="s">
        <v>5</v>
      </c>
      <c r="N122" s="188" t="s">
        <v>46</v>
      </c>
      <c r="O122" s="41"/>
      <c r="P122" s="189">
        <f t="shared" si="1"/>
        <v>0</v>
      </c>
      <c r="Q122" s="189">
        <v>0</v>
      </c>
      <c r="R122" s="189">
        <f t="shared" si="2"/>
        <v>0</v>
      </c>
      <c r="S122" s="189">
        <v>0</v>
      </c>
      <c r="T122" s="190">
        <f t="shared" si="3"/>
        <v>0</v>
      </c>
      <c r="AR122" s="23" t="s">
        <v>272</v>
      </c>
      <c r="AT122" s="23" t="s">
        <v>191</v>
      </c>
      <c r="AU122" s="23" t="s">
        <v>84</v>
      </c>
      <c r="AY122" s="23" t="s">
        <v>189</v>
      </c>
      <c r="BE122" s="191">
        <f t="shared" si="4"/>
        <v>0</v>
      </c>
      <c r="BF122" s="191">
        <f t="shared" si="5"/>
        <v>0</v>
      </c>
      <c r="BG122" s="191">
        <f t="shared" si="6"/>
        <v>0</v>
      </c>
      <c r="BH122" s="191">
        <f t="shared" si="7"/>
        <v>0</v>
      </c>
      <c r="BI122" s="191">
        <f t="shared" si="8"/>
        <v>0</v>
      </c>
      <c r="BJ122" s="23" t="s">
        <v>82</v>
      </c>
      <c r="BK122" s="191">
        <f t="shared" si="9"/>
        <v>0</v>
      </c>
      <c r="BL122" s="23" t="s">
        <v>272</v>
      </c>
      <c r="BM122" s="23" t="s">
        <v>2685</v>
      </c>
    </row>
    <row r="123" spans="2:65" s="1" customFormat="1" ht="16.5" customHeight="1">
      <c r="B123" s="179"/>
      <c r="C123" s="180" t="s">
        <v>346</v>
      </c>
      <c r="D123" s="180" t="s">
        <v>191</v>
      </c>
      <c r="E123" s="181" t="s">
        <v>2686</v>
      </c>
      <c r="F123" s="182" t="s">
        <v>2687</v>
      </c>
      <c r="G123" s="183" t="s">
        <v>312</v>
      </c>
      <c r="H123" s="184">
        <v>50</v>
      </c>
      <c r="I123" s="185"/>
      <c r="J123" s="186">
        <f t="shared" si="0"/>
        <v>0</v>
      </c>
      <c r="K123" s="182" t="s">
        <v>5</v>
      </c>
      <c r="L123" s="40"/>
      <c r="M123" s="187" t="s">
        <v>5</v>
      </c>
      <c r="N123" s="188" t="s">
        <v>46</v>
      </c>
      <c r="O123" s="41"/>
      <c r="P123" s="189">
        <f t="shared" si="1"/>
        <v>0</v>
      </c>
      <c r="Q123" s="189">
        <v>0</v>
      </c>
      <c r="R123" s="189">
        <f t="shared" si="2"/>
        <v>0</v>
      </c>
      <c r="S123" s="189">
        <v>0</v>
      </c>
      <c r="T123" s="190">
        <f t="shared" si="3"/>
        <v>0</v>
      </c>
      <c r="AR123" s="23" t="s">
        <v>272</v>
      </c>
      <c r="AT123" s="23" t="s">
        <v>191</v>
      </c>
      <c r="AU123" s="23" t="s">
        <v>84</v>
      </c>
      <c r="AY123" s="23" t="s">
        <v>189</v>
      </c>
      <c r="BE123" s="191">
        <f t="shared" si="4"/>
        <v>0</v>
      </c>
      <c r="BF123" s="191">
        <f t="shared" si="5"/>
        <v>0</v>
      </c>
      <c r="BG123" s="191">
        <f t="shared" si="6"/>
        <v>0</v>
      </c>
      <c r="BH123" s="191">
        <f t="shared" si="7"/>
        <v>0</v>
      </c>
      <c r="BI123" s="191">
        <f t="shared" si="8"/>
        <v>0</v>
      </c>
      <c r="BJ123" s="23" t="s">
        <v>82</v>
      </c>
      <c r="BK123" s="191">
        <f t="shared" si="9"/>
        <v>0</v>
      </c>
      <c r="BL123" s="23" t="s">
        <v>272</v>
      </c>
      <c r="BM123" s="23" t="s">
        <v>2688</v>
      </c>
    </row>
    <row r="124" spans="2:65" s="1" customFormat="1" ht="16.5" customHeight="1">
      <c r="B124" s="179"/>
      <c r="C124" s="180" t="s">
        <v>352</v>
      </c>
      <c r="D124" s="180" t="s">
        <v>191</v>
      </c>
      <c r="E124" s="181" t="s">
        <v>2689</v>
      </c>
      <c r="F124" s="182" t="s">
        <v>2690</v>
      </c>
      <c r="G124" s="183" t="s">
        <v>322</v>
      </c>
      <c r="H124" s="184">
        <v>3</v>
      </c>
      <c r="I124" s="185"/>
      <c r="J124" s="186">
        <f t="shared" si="0"/>
        <v>0</v>
      </c>
      <c r="K124" s="182" t="s">
        <v>5</v>
      </c>
      <c r="L124" s="40"/>
      <c r="M124" s="187" t="s">
        <v>5</v>
      </c>
      <c r="N124" s="188" t="s">
        <v>46</v>
      </c>
      <c r="O124" s="41"/>
      <c r="P124" s="189">
        <f t="shared" si="1"/>
        <v>0</v>
      </c>
      <c r="Q124" s="189">
        <v>0</v>
      </c>
      <c r="R124" s="189">
        <f t="shared" si="2"/>
        <v>0</v>
      </c>
      <c r="S124" s="189">
        <v>0</v>
      </c>
      <c r="T124" s="190">
        <f t="shared" si="3"/>
        <v>0</v>
      </c>
      <c r="AR124" s="23" t="s">
        <v>272</v>
      </c>
      <c r="AT124" s="23" t="s">
        <v>191</v>
      </c>
      <c r="AU124" s="23" t="s">
        <v>84</v>
      </c>
      <c r="AY124" s="23" t="s">
        <v>189</v>
      </c>
      <c r="BE124" s="191">
        <f t="shared" si="4"/>
        <v>0</v>
      </c>
      <c r="BF124" s="191">
        <f t="shared" si="5"/>
        <v>0</v>
      </c>
      <c r="BG124" s="191">
        <f t="shared" si="6"/>
        <v>0</v>
      </c>
      <c r="BH124" s="191">
        <f t="shared" si="7"/>
        <v>0</v>
      </c>
      <c r="BI124" s="191">
        <f t="shared" si="8"/>
        <v>0</v>
      </c>
      <c r="BJ124" s="23" t="s">
        <v>82</v>
      </c>
      <c r="BK124" s="191">
        <f t="shared" si="9"/>
        <v>0</v>
      </c>
      <c r="BL124" s="23" t="s">
        <v>272</v>
      </c>
      <c r="BM124" s="23" t="s">
        <v>2691</v>
      </c>
    </row>
    <row r="125" spans="2:65" s="1" customFormat="1" ht="16.5" customHeight="1">
      <c r="B125" s="179"/>
      <c r="C125" s="180" t="s">
        <v>358</v>
      </c>
      <c r="D125" s="180" t="s">
        <v>191</v>
      </c>
      <c r="E125" s="181" t="s">
        <v>2692</v>
      </c>
      <c r="F125" s="182" t="s">
        <v>2693</v>
      </c>
      <c r="G125" s="183" t="s">
        <v>322</v>
      </c>
      <c r="H125" s="184">
        <v>200</v>
      </c>
      <c r="I125" s="185"/>
      <c r="J125" s="186">
        <f t="shared" si="0"/>
        <v>0</v>
      </c>
      <c r="K125" s="182" t="s">
        <v>5</v>
      </c>
      <c r="L125" s="40"/>
      <c r="M125" s="187" t="s">
        <v>5</v>
      </c>
      <c r="N125" s="188" t="s">
        <v>46</v>
      </c>
      <c r="O125" s="41"/>
      <c r="P125" s="189">
        <f t="shared" si="1"/>
        <v>0</v>
      </c>
      <c r="Q125" s="189">
        <v>0</v>
      </c>
      <c r="R125" s="189">
        <f t="shared" si="2"/>
        <v>0</v>
      </c>
      <c r="S125" s="189">
        <v>0</v>
      </c>
      <c r="T125" s="190">
        <f t="shared" si="3"/>
        <v>0</v>
      </c>
      <c r="AR125" s="23" t="s">
        <v>272</v>
      </c>
      <c r="AT125" s="23" t="s">
        <v>191</v>
      </c>
      <c r="AU125" s="23" t="s">
        <v>84</v>
      </c>
      <c r="AY125" s="23" t="s">
        <v>189</v>
      </c>
      <c r="BE125" s="191">
        <f t="shared" si="4"/>
        <v>0</v>
      </c>
      <c r="BF125" s="191">
        <f t="shared" si="5"/>
        <v>0</v>
      </c>
      <c r="BG125" s="191">
        <f t="shared" si="6"/>
        <v>0</v>
      </c>
      <c r="BH125" s="191">
        <f t="shared" si="7"/>
        <v>0</v>
      </c>
      <c r="BI125" s="191">
        <f t="shared" si="8"/>
        <v>0</v>
      </c>
      <c r="BJ125" s="23" t="s">
        <v>82</v>
      </c>
      <c r="BK125" s="191">
        <f t="shared" si="9"/>
        <v>0</v>
      </c>
      <c r="BL125" s="23" t="s">
        <v>272</v>
      </c>
      <c r="BM125" s="23" t="s">
        <v>2694</v>
      </c>
    </row>
    <row r="126" spans="2:65" s="1" customFormat="1" ht="16.5" customHeight="1">
      <c r="B126" s="179"/>
      <c r="C126" s="180" t="s">
        <v>363</v>
      </c>
      <c r="D126" s="180" t="s">
        <v>191</v>
      </c>
      <c r="E126" s="181" t="s">
        <v>2695</v>
      </c>
      <c r="F126" s="182" t="s">
        <v>2696</v>
      </c>
      <c r="G126" s="183" t="s">
        <v>322</v>
      </c>
      <c r="H126" s="184">
        <v>100</v>
      </c>
      <c r="I126" s="185"/>
      <c r="J126" s="186">
        <f t="shared" si="0"/>
        <v>0</v>
      </c>
      <c r="K126" s="182" t="s">
        <v>5</v>
      </c>
      <c r="L126" s="40"/>
      <c r="M126" s="187" t="s">
        <v>5</v>
      </c>
      <c r="N126" s="188" t="s">
        <v>46</v>
      </c>
      <c r="O126" s="41"/>
      <c r="P126" s="189">
        <f t="shared" si="1"/>
        <v>0</v>
      </c>
      <c r="Q126" s="189">
        <v>0</v>
      </c>
      <c r="R126" s="189">
        <f t="shared" si="2"/>
        <v>0</v>
      </c>
      <c r="S126" s="189">
        <v>0</v>
      </c>
      <c r="T126" s="190">
        <f t="shared" si="3"/>
        <v>0</v>
      </c>
      <c r="AR126" s="23" t="s">
        <v>272</v>
      </c>
      <c r="AT126" s="23" t="s">
        <v>191</v>
      </c>
      <c r="AU126" s="23" t="s">
        <v>84</v>
      </c>
      <c r="AY126" s="23" t="s">
        <v>189</v>
      </c>
      <c r="BE126" s="191">
        <f t="shared" si="4"/>
        <v>0</v>
      </c>
      <c r="BF126" s="191">
        <f t="shared" si="5"/>
        <v>0</v>
      </c>
      <c r="BG126" s="191">
        <f t="shared" si="6"/>
        <v>0</v>
      </c>
      <c r="BH126" s="191">
        <f t="shared" si="7"/>
        <v>0</v>
      </c>
      <c r="BI126" s="191">
        <f t="shared" si="8"/>
        <v>0</v>
      </c>
      <c r="BJ126" s="23" t="s">
        <v>82</v>
      </c>
      <c r="BK126" s="191">
        <f t="shared" si="9"/>
        <v>0</v>
      </c>
      <c r="BL126" s="23" t="s">
        <v>272</v>
      </c>
      <c r="BM126" s="23" t="s">
        <v>2697</v>
      </c>
    </row>
    <row r="127" spans="2:65" s="1" customFormat="1" ht="16.5" customHeight="1">
      <c r="B127" s="179"/>
      <c r="C127" s="180" t="s">
        <v>368</v>
      </c>
      <c r="D127" s="180" t="s">
        <v>191</v>
      </c>
      <c r="E127" s="181" t="s">
        <v>2698</v>
      </c>
      <c r="F127" s="182" t="s">
        <v>2699</v>
      </c>
      <c r="G127" s="183" t="s">
        <v>322</v>
      </c>
      <c r="H127" s="184">
        <v>24</v>
      </c>
      <c r="I127" s="185"/>
      <c r="J127" s="186">
        <f t="shared" si="0"/>
        <v>0</v>
      </c>
      <c r="K127" s="182" t="s">
        <v>5</v>
      </c>
      <c r="L127" s="40"/>
      <c r="M127" s="187" t="s">
        <v>5</v>
      </c>
      <c r="N127" s="188" t="s">
        <v>46</v>
      </c>
      <c r="O127" s="41"/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AR127" s="23" t="s">
        <v>272</v>
      </c>
      <c r="AT127" s="23" t="s">
        <v>191</v>
      </c>
      <c r="AU127" s="23" t="s">
        <v>84</v>
      </c>
      <c r="AY127" s="23" t="s">
        <v>189</v>
      </c>
      <c r="BE127" s="191">
        <f t="shared" si="4"/>
        <v>0</v>
      </c>
      <c r="BF127" s="191">
        <f t="shared" si="5"/>
        <v>0</v>
      </c>
      <c r="BG127" s="191">
        <f t="shared" si="6"/>
        <v>0</v>
      </c>
      <c r="BH127" s="191">
        <f t="shared" si="7"/>
        <v>0</v>
      </c>
      <c r="BI127" s="191">
        <f t="shared" si="8"/>
        <v>0</v>
      </c>
      <c r="BJ127" s="23" t="s">
        <v>82</v>
      </c>
      <c r="BK127" s="191">
        <f t="shared" si="9"/>
        <v>0</v>
      </c>
      <c r="BL127" s="23" t="s">
        <v>272</v>
      </c>
      <c r="BM127" s="23" t="s">
        <v>2700</v>
      </c>
    </row>
    <row r="128" spans="2:63" s="11" customFormat="1" ht="29.85" customHeight="1">
      <c r="B128" s="166"/>
      <c r="D128" s="167" t="s">
        <v>74</v>
      </c>
      <c r="E128" s="177" t="s">
        <v>2701</v>
      </c>
      <c r="F128" s="177" t="s">
        <v>2702</v>
      </c>
      <c r="I128" s="169"/>
      <c r="J128" s="178">
        <f>BK128</f>
        <v>0</v>
      </c>
      <c r="L128" s="166"/>
      <c r="M128" s="171"/>
      <c r="N128" s="172"/>
      <c r="O128" s="172"/>
      <c r="P128" s="173">
        <f>SUM(P129:P174)</f>
        <v>0</v>
      </c>
      <c r="Q128" s="172"/>
      <c r="R128" s="173">
        <f>SUM(R129:R174)</f>
        <v>385.44434999999993</v>
      </c>
      <c r="S128" s="172"/>
      <c r="T128" s="174">
        <f>SUM(T129:T174)</f>
        <v>0</v>
      </c>
      <c r="AR128" s="167" t="s">
        <v>84</v>
      </c>
      <c r="AT128" s="175" t="s">
        <v>74</v>
      </c>
      <c r="AU128" s="175" t="s">
        <v>82</v>
      </c>
      <c r="AY128" s="167" t="s">
        <v>189</v>
      </c>
      <c r="BK128" s="176">
        <f>SUM(BK129:BK174)</f>
        <v>0</v>
      </c>
    </row>
    <row r="129" spans="2:65" s="1" customFormat="1" ht="16.5" customHeight="1">
      <c r="B129" s="179"/>
      <c r="C129" s="180" t="s">
        <v>373</v>
      </c>
      <c r="D129" s="180" t="s">
        <v>191</v>
      </c>
      <c r="E129" s="181" t="s">
        <v>2703</v>
      </c>
      <c r="F129" s="182" t="s">
        <v>2704</v>
      </c>
      <c r="G129" s="183" t="s">
        <v>322</v>
      </c>
      <c r="H129" s="184">
        <v>70</v>
      </c>
      <c r="I129" s="185"/>
      <c r="J129" s="186">
        <f aca="true" t="shared" si="10" ref="J129:J174">ROUND(I129*H129,2)</f>
        <v>0</v>
      </c>
      <c r="K129" s="182" t="s">
        <v>5</v>
      </c>
      <c r="L129" s="40"/>
      <c r="M129" s="187" t="s">
        <v>5</v>
      </c>
      <c r="N129" s="188" t="s">
        <v>46</v>
      </c>
      <c r="O129" s="41"/>
      <c r="P129" s="189">
        <f aca="true" t="shared" si="11" ref="P129:P174">O129*H129</f>
        <v>0</v>
      </c>
      <c r="Q129" s="189">
        <v>0.10035</v>
      </c>
      <c r="R129" s="189">
        <f aca="true" t="shared" si="12" ref="R129:R174">Q129*H129</f>
        <v>7.0245</v>
      </c>
      <c r="S129" s="189">
        <v>0</v>
      </c>
      <c r="T129" s="190">
        <f aca="true" t="shared" si="13" ref="T129:T174">S129*H129</f>
        <v>0</v>
      </c>
      <c r="AR129" s="23" t="s">
        <v>272</v>
      </c>
      <c r="AT129" s="23" t="s">
        <v>191</v>
      </c>
      <c r="AU129" s="23" t="s">
        <v>84</v>
      </c>
      <c r="AY129" s="23" t="s">
        <v>189</v>
      </c>
      <c r="BE129" s="191">
        <f aca="true" t="shared" si="14" ref="BE129:BE174">IF(N129="základní",J129,0)</f>
        <v>0</v>
      </c>
      <c r="BF129" s="191">
        <f aca="true" t="shared" si="15" ref="BF129:BF174">IF(N129="snížená",J129,0)</f>
        <v>0</v>
      </c>
      <c r="BG129" s="191">
        <f aca="true" t="shared" si="16" ref="BG129:BG174">IF(N129="zákl. přenesená",J129,0)</f>
        <v>0</v>
      </c>
      <c r="BH129" s="191">
        <f aca="true" t="shared" si="17" ref="BH129:BH174">IF(N129="sníž. přenesená",J129,0)</f>
        <v>0</v>
      </c>
      <c r="BI129" s="191">
        <f aca="true" t="shared" si="18" ref="BI129:BI174">IF(N129="nulová",J129,0)</f>
        <v>0</v>
      </c>
      <c r="BJ129" s="23" t="s">
        <v>82</v>
      </c>
      <c r="BK129" s="191">
        <f aca="true" t="shared" si="19" ref="BK129:BK174">ROUND(I129*H129,2)</f>
        <v>0</v>
      </c>
      <c r="BL129" s="23" t="s">
        <v>272</v>
      </c>
      <c r="BM129" s="23" t="s">
        <v>2705</v>
      </c>
    </row>
    <row r="130" spans="2:65" s="1" customFormat="1" ht="16.5" customHeight="1">
      <c r="B130" s="179"/>
      <c r="C130" s="180" t="s">
        <v>379</v>
      </c>
      <c r="D130" s="180" t="s">
        <v>191</v>
      </c>
      <c r="E130" s="181" t="s">
        <v>2706</v>
      </c>
      <c r="F130" s="182" t="s">
        <v>2707</v>
      </c>
      <c r="G130" s="183" t="s">
        <v>322</v>
      </c>
      <c r="H130" s="184">
        <v>90</v>
      </c>
      <c r="I130" s="185"/>
      <c r="J130" s="186">
        <f t="shared" si="10"/>
        <v>0</v>
      </c>
      <c r="K130" s="182" t="s">
        <v>5</v>
      </c>
      <c r="L130" s="40"/>
      <c r="M130" s="187" t="s">
        <v>5</v>
      </c>
      <c r="N130" s="188" t="s">
        <v>46</v>
      </c>
      <c r="O130" s="41"/>
      <c r="P130" s="189">
        <f t="shared" si="11"/>
        <v>0</v>
      </c>
      <c r="Q130" s="189">
        <v>0.10035</v>
      </c>
      <c r="R130" s="189">
        <f t="shared" si="12"/>
        <v>9.0315</v>
      </c>
      <c r="S130" s="189">
        <v>0</v>
      </c>
      <c r="T130" s="190">
        <f t="shared" si="13"/>
        <v>0</v>
      </c>
      <c r="AR130" s="23" t="s">
        <v>272</v>
      </c>
      <c r="AT130" s="23" t="s">
        <v>191</v>
      </c>
      <c r="AU130" s="23" t="s">
        <v>84</v>
      </c>
      <c r="AY130" s="23" t="s">
        <v>189</v>
      </c>
      <c r="BE130" s="191">
        <f t="shared" si="14"/>
        <v>0</v>
      </c>
      <c r="BF130" s="191">
        <f t="shared" si="15"/>
        <v>0</v>
      </c>
      <c r="BG130" s="191">
        <f t="shared" si="16"/>
        <v>0</v>
      </c>
      <c r="BH130" s="191">
        <f t="shared" si="17"/>
        <v>0</v>
      </c>
      <c r="BI130" s="191">
        <f t="shared" si="18"/>
        <v>0</v>
      </c>
      <c r="BJ130" s="23" t="s">
        <v>82</v>
      </c>
      <c r="BK130" s="191">
        <f t="shared" si="19"/>
        <v>0</v>
      </c>
      <c r="BL130" s="23" t="s">
        <v>272</v>
      </c>
      <c r="BM130" s="23" t="s">
        <v>2708</v>
      </c>
    </row>
    <row r="131" spans="2:65" s="1" customFormat="1" ht="16.5" customHeight="1">
      <c r="B131" s="179"/>
      <c r="C131" s="180" t="s">
        <v>385</v>
      </c>
      <c r="D131" s="180" t="s">
        <v>191</v>
      </c>
      <c r="E131" s="181" t="s">
        <v>2709</v>
      </c>
      <c r="F131" s="182" t="s">
        <v>2710</v>
      </c>
      <c r="G131" s="183" t="s">
        <v>322</v>
      </c>
      <c r="H131" s="184">
        <v>80</v>
      </c>
      <c r="I131" s="185"/>
      <c r="J131" s="186">
        <f t="shared" si="10"/>
        <v>0</v>
      </c>
      <c r="K131" s="182" t="s">
        <v>5</v>
      </c>
      <c r="L131" s="40"/>
      <c r="M131" s="187" t="s">
        <v>5</v>
      </c>
      <c r="N131" s="188" t="s">
        <v>46</v>
      </c>
      <c r="O131" s="41"/>
      <c r="P131" s="189">
        <f t="shared" si="11"/>
        <v>0</v>
      </c>
      <c r="Q131" s="189">
        <v>0.10035</v>
      </c>
      <c r="R131" s="189">
        <f t="shared" si="12"/>
        <v>8.027999999999999</v>
      </c>
      <c r="S131" s="189">
        <v>0</v>
      </c>
      <c r="T131" s="190">
        <f t="shared" si="13"/>
        <v>0</v>
      </c>
      <c r="AR131" s="23" t="s">
        <v>272</v>
      </c>
      <c r="AT131" s="23" t="s">
        <v>191</v>
      </c>
      <c r="AU131" s="23" t="s">
        <v>84</v>
      </c>
      <c r="AY131" s="23" t="s">
        <v>189</v>
      </c>
      <c r="BE131" s="191">
        <f t="shared" si="14"/>
        <v>0</v>
      </c>
      <c r="BF131" s="191">
        <f t="shared" si="15"/>
        <v>0</v>
      </c>
      <c r="BG131" s="191">
        <f t="shared" si="16"/>
        <v>0</v>
      </c>
      <c r="BH131" s="191">
        <f t="shared" si="17"/>
        <v>0</v>
      </c>
      <c r="BI131" s="191">
        <f t="shared" si="18"/>
        <v>0</v>
      </c>
      <c r="BJ131" s="23" t="s">
        <v>82</v>
      </c>
      <c r="BK131" s="191">
        <f t="shared" si="19"/>
        <v>0</v>
      </c>
      <c r="BL131" s="23" t="s">
        <v>272</v>
      </c>
      <c r="BM131" s="23" t="s">
        <v>2711</v>
      </c>
    </row>
    <row r="132" spans="2:65" s="1" customFormat="1" ht="16.5" customHeight="1">
      <c r="B132" s="179"/>
      <c r="C132" s="180" t="s">
        <v>390</v>
      </c>
      <c r="D132" s="180" t="s">
        <v>191</v>
      </c>
      <c r="E132" s="181" t="s">
        <v>2712</v>
      </c>
      <c r="F132" s="182" t="s">
        <v>4115</v>
      </c>
      <c r="G132" s="183" t="s">
        <v>322</v>
      </c>
      <c r="H132" s="184">
        <v>19</v>
      </c>
      <c r="I132" s="185"/>
      <c r="J132" s="186">
        <f t="shared" si="10"/>
        <v>0</v>
      </c>
      <c r="K132" s="182" t="s">
        <v>5</v>
      </c>
      <c r="L132" s="40"/>
      <c r="M132" s="187" t="s">
        <v>5</v>
      </c>
      <c r="N132" s="188" t="s">
        <v>46</v>
      </c>
      <c r="O132" s="41"/>
      <c r="P132" s="189">
        <f t="shared" si="11"/>
        <v>0</v>
      </c>
      <c r="Q132" s="189">
        <v>0.10035</v>
      </c>
      <c r="R132" s="189">
        <f t="shared" si="12"/>
        <v>1.90665</v>
      </c>
      <c r="S132" s="189">
        <v>0</v>
      </c>
      <c r="T132" s="190">
        <f t="shared" si="13"/>
        <v>0</v>
      </c>
      <c r="AR132" s="23" t="s">
        <v>272</v>
      </c>
      <c r="AT132" s="23" t="s">
        <v>191</v>
      </c>
      <c r="AU132" s="23" t="s">
        <v>84</v>
      </c>
      <c r="AY132" s="23" t="s">
        <v>189</v>
      </c>
      <c r="BE132" s="191">
        <f t="shared" si="14"/>
        <v>0</v>
      </c>
      <c r="BF132" s="191">
        <f t="shared" si="15"/>
        <v>0</v>
      </c>
      <c r="BG132" s="191">
        <f t="shared" si="16"/>
        <v>0</v>
      </c>
      <c r="BH132" s="191">
        <f t="shared" si="17"/>
        <v>0</v>
      </c>
      <c r="BI132" s="191">
        <f t="shared" si="18"/>
        <v>0</v>
      </c>
      <c r="BJ132" s="23" t="s">
        <v>82</v>
      </c>
      <c r="BK132" s="191">
        <f t="shared" si="19"/>
        <v>0</v>
      </c>
      <c r="BL132" s="23" t="s">
        <v>272</v>
      </c>
      <c r="BM132" s="23" t="s">
        <v>2713</v>
      </c>
    </row>
    <row r="133" spans="2:65" s="1" customFormat="1" ht="16.5" customHeight="1">
      <c r="B133" s="179"/>
      <c r="C133" s="180" t="s">
        <v>396</v>
      </c>
      <c r="D133" s="180" t="s">
        <v>191</v>
      </c>
      <c r="E133" s="181" t="s">
        <v>2712</v>
      </c>
      <c r="F133" s="182" t="s">
        <v>4115</v>
      </c>
      <c r="G133" s="183" t="s">
        <v>322</v>
      </c>
      <c r="H133" s="184">
        <v>0</v>
      </c>
      <c r="I133" s="185"/>
      <c r="J133" s="186">
        <f t="shared" si="10"/>
        <v>0</v>
      </c>
      <c r="K133" s="182" t="s">
        <v>5</v>
      </c>
      <c r="L133" s="40"/>
      <c r="M133" s="187" t="s">
        <v>5</v>
      </c>
      <c r="N133" s="188" t="s">
        <v>46</v>
      </c>
      <c r="O133" s="41"/>
      <c r="P133" s="189">
        <f t="shared" si="11"/>
        <v>0</v>
      </c>
      <c r="Q133" s="189">
        <v>0</v>
      </c>
      <c r="R133" s="189">
        <f t="shared" si="12"/>
        <v>0</v>
      </c>
      <c r="S133" s="189">
        <v>0</v>
      </c>
      <c r="T133" s="190">
        <f t="shared" si="13"/>
        <v>0</v>
      </c>
      <c r="AR133" s="23" t="s">
        <v>272</v>
      </c>
      <c r="AT133" s="23" t="s">
        <v>191</v>
      </c>
      <c r="AU133" s="23" t="s">
        <v>84</v>
      </c>
      <c r="AY133" s="23" t="s">
        <v>189</v>
      </c>
      <c r="BE133" s="191">
        <f t="shared" si="14"/>
        <v>0</v>
      </c>
      <c r="BF133" s="191">
        <f t="shared" si="15"/>
        <v>0</v>
      </c>
      <c r="BG133" s="191">
        <f t="shared" si="16"/>
        <v>0</v>
      </c>
      <c r="BH133" s="191">
        <f t="shared" si="17"/>
        <v>0</v>
      </c>
      <c r="BI133" s="191">
        <f t="shared" si="18"/>
        <v>0</v>
      </c>
      <c r="BJ133" s="23" t="s">
        <v>82</v>
      </c>
      <c r="BK133" s="191">
        <f t="shared" si="19"/>
        <v>0</v>
      </c>
      <c r="BL133" s="23" t="s">
        <v>272</v>
      </c>
      <c r="BM133" s="23" t="s">
        <v>2714</v>
      </c>
    </row>
    <row r="134" spans="2:65" s="1" customFormat="1" ht="16.5" customHeight="1">
      <c r="B134" s="179"/>
      <c r="C134" s="308" t="s">
        <v>400</v>
      </c>
      <c r="D134" s="308" t="s">
        <v>191</v>
      </c>
      <c r="E134" s="309" t="s">
        <v>2715</v>
      </c>
      <c r="F134" s="310" t="s">
        <v>4136</v>
      </c>
      <c r="G134" s="311" t="s">
        <v>322</v>
      </c>
      <c r="H134" s="312">
        <v>22</v>
      </c>
      <c r="I134" s="313"/>
      <c r="J134" s="313">
        <f t="shared" si="10"/>
        <v>0</v>
      </c>
      <c r="K134" s="310" t="s">
        <v>5</v>
      </c>
      <c r="L134" s="40"/>
      <c r="M134" s="187" t="s">
        <v>5</v>
      </c>
      <c r="N134" s="188" t="s">
        <v>46</v>
      </c>
      <c r="O134" s="41"/>
      <c r="P134" s="189">
        <f t="shared" si="11"/>
        <v>0</v>
      </c>
      <c r="Q134" s="189">
        <v>0.10035</v>
      </c>
      <c r="R134" s="189">
        <f t="shared" si="12"/>
        <v>2.2077</v>
      </c>
      <c r="S134" s="189">
        <v>0</v>
      </c>
      <c r="T134" s="190">
        <f t="shared" si="13"/>
        <v>0</v>
      </c>
      <c r="AR134" s="23" t="s">
        <v>272</v>
      </c>
      <c r="AT134" s="23" t="s">
        <v>191</v>
      </c>
      <c r="AU134" s="23" t="s">
        <v>84</v>
      </c>
      <c r="AY134" s="23" t="s">
        <v>189</v>
      </c>
      <c r="BE134" s="191">
        <f t="shared" si="14"/>
        <v>0</v>
      </c>
      <c r="BF134" s="191">
        <f t="shared" si="15"/>
        <v>0</v>
      </c>
      <c r="BG134" s="191">
        <f t="shared" si="16"/>
        <v>0</v>
      </c>
      <c r="BH134" s="191">
        <f t="shared" si="17"/>
        <v>0</v>
      </c>
      <c r="BI134" s="191">
        <f t="shared" si="18"/>
        <v>0</v>
      </c>
      <c r="BJ134" s="23" t="s">
        <v>82</v>
      </c>
      <c r="BK134" s="191">
        <f t="shared" si="19"/>
        <v>0</v>
      </c>
      <c r="BL134" s="23" t="s">
        <v>272</v>
      </c>
      <c r="BM134" s="23" t="s">
        <v>2716</v>
      </c>
    </row>
    <row r="135" spans="2:65" s="1" customFormat="1" ht="16.5" customHeight="1">
      <c r="B135" s="179"/>
      <c r="C135" s="308" t="s">
        <v>405</v>
      </c>
      <c r="D135" s="308" t="s">
        <v>191</v>
      </c>
      <c r="E135" s="309" t="s">
        <v>2717</v>
      </c>
      <c r="F135" s="310" t="s">
        <v>4138</v>
      </c>
      <c r="G135" s="311" t="s">
        <v>322</v>
      </c>
      <c r="H135" s="312">
        <v>8</v>
      </c>
      <c r="I135" s="313"/>
      <c r="J135" s="313">
        <f t="shared" si="10"/>
        <v>0</v>
      </c>
      <c r="K135" s="310" t="s">
        <v>5</v>
      </c>
      <c r="L135" s="40"/>
      <c r="M135" s="187" t="s">
        <v>5</v>
      </c>
      <c r="N135" s="188" t="s">
        <v>46</v>
      </c>
      <c r="O135" s="41"/>
      <c r="P135" s="189">
        <f t="shared" si="11"/>
        <v>0</v>
      </c>
      <c r="Q135" s="189">
        <v>0.10035</v>
      </c>
      <c r="R135" s="189">
        <f t="shared" si="12"/>
        <v>0.8028</v>
      </c>
      <c r="S135" s="189">
        <v>0</v>
      </c>
      <c r="T135" s="190">
        <f t="shared" si="13"/>
        <v>0</v>
      </c>
      <c r="AR135" s="23" t="s">
        <v>272</v>
      </c>
      <c r="AT135" s="23" t="s">
        <v>191</v>
      </c>
      <c r="AU135" s="23" t="s">
        <v>84</v>
      </c>
      <c r="AY135" s="23" t="s">
        <v>189</v>
      </c>
      <c r="BE135" s="191">
        <f t="shared" si="14"/>
        <v>0</v>
      </c>
      <c r="BF135" s="191">
        <f t="shared" si="15"/>
        <v>0</v>
      </c>
      <c r="BG135" s="191">
        <f t="shared" si="16"/>
        <v>0</v>
      </c>
      <c r="BH135" s="191">
        <f t="shared" si="17"/>
        <v>0</v>
      </c>
      <c r="BI135" s="191">
        <f t="shared" si="18"/>
        <v>0</v>
      </c>
      <c r="BJ135" s="23" t="s">
        <v>82</v>
      </c>
      <c r="BK135" s="191">
        <f t="shared" si="19"/>
        <v>0</v>
      </c>
      <c r="BL135" s="23" t="s">
        <v>272</v>
      </c>
      <c r="BM135" s="23" t="s">
        <v>2718</v>
      </c>
    </row>
    <row r="136" spans="2:65" s="1" customFormat="1" ht="16.5" customHeight="1">
      <c r="B136" s="179"/>
      <c r="C136" s="308" t="s">
        <v>410</v>
      </c>
      <c r="D136" s="308" t="s">
        <v>191</v>
      </c>
      <c r="E136" s="309" t="s">
        <v>2719</v>
      </c>
      <c r="F136" s="310" t="s">
        <v>4137</v>
      </c>
      <c r="G136" s="311" t="s">
        <v>322</v>
      </c>
      <c r="H136" s="312">
        <v>8</v>
      </c>
      <c r="I136" s="313"/>
      <c r="J136" s="313">
        <f t="shared" si="10"/>
        <v>0</v>
      </c>
      <c r="K136" s="310" t="s">
        <v>5</v>
      </c>
      <c r="L136" s="40"/>
      <c r="M136" s="187" t="s">
        <v>5</v>
      </c>
      <c r="N136" s="188" t="s">
        <v>46</v>
      </c>
      <c r="O136" s="41"/>
      <c r="P136" s="189">
        <f t="shared" si="11"/>
        <v>0</v>
      </c>
      <c r="Q136" s="189">
        <v>0</v>
      </c>
      <c r="R136" s="189">
        <f t="shared" si="12"/>
        <v>0</v>
      </c>
      <c r="S136" s="189">
        <v>0</v>
      </c>
      <c r="T136" s="190">
        <f t="shared" si="13"/>
        <v>0</v>
      </c>
      <c r="AR136" s="23" t="s">
        <v>272</v>
      </c>
      <c r="AT136" s="23" t="s">
        <v>191</v>
      </c>
      <c r="AU136" s="23" t="s">
        <v>84</v>
      </c>
      <c r="AY136" s="23" t="s">
        <v>189</v>
      </c>
      <c r="BE136" s="191">
        <f t="shared" si="14"/>
        <v>0</v>
      </c>
      <c r="BF136" s="191">
        <f t="shared" si="15"/>
        <v>0</v>
      </c>
      <c r="BG136" s="191">
        <f t="shared" si="16"/>
        <v>0</v>
      </c>
      <c r="BH136" s="191">
        <f t="shared" si="17"/>
        <v>0</v>
      </c>
      <c r="BI136" s="191">
        <f t="shared" si="18"/>
        <v>0</v>
      </c>
      <c r="BJ136" s="23" t="s">
        <v>82</v>
      </c>
      <c r="BK136" s="191">
        <f t="shared" si="19"/>
        <v>0</v>
      </c>
      <c r="BL136" s="23" t="s">
        <v>272</v>
      </c>
      <c r="BM136" s="23" t="s">
        <v>2720</v>
      </c>
    </row>
    <row r="137" spans="2:65" s="1" customFormat="1" ht="16.5" customHeight="1">
      <c r="B137" s="179"/>
      <c r="C137" s="308" t="s">
        <v>414</v>
      </c>
      <c r="D137" s="308" t="s">
        <v>191</v>
      </c>
      <c r="E137" s="309" t="s">
        <v>2721</v>
      </c>
      <c r="F137" s="310" t="s">
        <v>4139</v>
      </c>
      <c r="G137" s="311" t="s">
        <v>322</v>
      </c>
      <c r="H137" s="312">
        <v>832</v>
      </c>
      <c r="I137" s="313"/>
      <c r="J137" s="313">
        <f t="shared" si="10"/>
        <v>0</v>
      </c>
      <c r="K137" s="310" t="s">
        <v>5</v>
      </c>
      <c r="L137" s="40"/>
      <c r="M137" s="187" t="s">
        <v>5</v>
      </c>
      <c r="N137" s="188" t="s">
        <v>46</v>
      </c>
      <c r="O137" s="41"/>
      <c r="P137" s="189">
        <f t="shared" si="11"/>
        <v>0</v>
      </c>
      <c r="Q137" s="189">
        <v>0</v>
      </c>
      <c r="R137" s="189">
        <f t="shared" si="12"/>
        <v>0</v>
      </c>
      <c r="S137" s="189">
        <v>0</v>
      </c>
      <c r="T137" s="190">
        <f t="shared" si="13"/>
        <v>0</v>
      </c>
      <c r="AR137" s="23" t="s">
        <v>272</v>
      </c>
      <c r="AT137" s="23" t="s">
        <v>191</v>
      </c>
      <c r="AU137" s="23" t="s">
        <v>84</v>
      </c>
      <c r="AY137" s="23" t="s">
        <v>189</v>
      </c>
      <c r="BE137" s="191">
        <f t="shared" si="14"/>
        <v>0</v>
      </c>
      <c r="BF137" s="191">
        <f t="shared" si="15"/>
        <v>0</v>
      </c>
      <c r="BG137" s="191">
        <f t="shared" si="16"/>
        <v>0</v>
      </c>
      <c r="BH137" s="191">
        <f t="shared" si="17"/>
        <v>0</v>
      </c>
      <c r="BI137" s="191">
        <f t="shared" si="18"/>
        <v>0</v>
      </c>
      <c r="BJ137" s="23" t="s">
        <v>82</v>
      </c>
      <c r="BK137" s="191">
        <f t="shared" si="19"/>
        <v>0</v>
      </c>
      <c r="BL137" s="23" t="s">
        <v>272</v>
      </c>
      <c r="BM137" s="23" t="s">
        <v>2722</v>
      </c>
    </row>
    <row r="138" spans="2:65" s="1" customFormat="1" ht="16.5" customHeight="1">
      <c r="B138" s="179"/>
      <c r="C138" s="180" t="s">
        <v>419</v>
      </c>
      <c r="D138" s="180" t="s">
        <v>191</v>
      </c>
      <c r="E138" s="181" t="s">
        <v>2723</v>
      </c>
      <c r="F138" s="182" t="s">
        <v>2724</v>
      </c>
      <c r="G138" s="183" t="s">
        <v>322</v>
      </c>
      <c r="H138" s="184">
        <v>41</v>
      </c>
      <c r="I138" s="185"/>
      <c r="J138" s="186">
        <f t="shared" si="10"/>
        <v>0</v>
      </c>
      <c r="K138" s="182" t="s">
        <v>5</v>
      </c>
      <c r="L138" s="40"/>
      <c r="M138" s="187" t="s">
        <v>5</v>
      </c>
      <c r="N138" s="188" t="s">
        <v>46</v>
      </c>
      <c r="O138" s="41"/>
      <c r="P138" s="189">
        <f t="shared" si="11"/>
        <v>0</v>
      </c>
      <c r="Q138" s="189">
        <v>0.10035</v>
      </c>
      <c r="R138" s="189">
        <f t="shared" si="12"/>
        <v>4.11435</v>
      </c>
      <c r="S138" s="189">
        <v>0</v>
      </c>
      <c r="T138" s="190">
        <f t="shared" si="13"/>
        <v>0</v>
      </c>
      <c r="AR138" s="23" t="s">
        <v>272</v>
      </c>
      <c r="AT138" s="23" t="s">
        <v>191</v>
      </c>
      <c r="AU138" s="23" t="s">
        <v>84</v>
      </c>
      <c r="AY138" s="23" t="s">
        <v>189</v>
      </c>
      <c r="BE138" s="191">
        <f t="shared" si="14"/>
        <v>0</v>
      </c>
      <c r="BF138" s="191">
        <f t="shared" si="15"/>
        <v>0</v>
      </c>
      <c r="BG138" s="191">
        <f t="shared" si="16"/>
        <v>0</v>
      </c>
      <c r="BH138" s="191">
        <f t="shared" si="17"/>
        <v>0</v>
      </c>
      <c r="BI138" s="191">
        <f t="shared" si="18"/>
        <v>0</v>
      </c>
      <c r="BJ138" s="23" t="s">
        <v>82</v>
      </c>
      <c r="BK138" s="191">
        <f t="shared" si="19"/>
        <v>0</v>
      </c>
      <c r="BL138" s="23" t="s">
        <v>272</v>
      </c>
      <c r="BM138" s="23" t="s">
        <v>2725</v>
      </c>
    </row>
    <row r="139" spans="2:65" s="1" customFormat="1" ht="16.5" customHeight="1">
      <c r="B139" s="179"/>
      <c r="C139" s="180" t="s">
        <v>425</v>
      </c>
      <c r="D139" s="180" t="s">
        <v>191</v>
      </c>
      <c r="E139" s="181" t="s">
        <v>2726</v>
      </c>
      <c r="F139" s="182" t="s">
        <v>2727</v>
      </c>
      <c r="G139" s="183" t="s">
        <v>322</v>
      </c>
      <c r="H139" s="184">
        <v>28</v>
      </c>
      <c r="I139" s="185"/>
      <c r="J139" s="186">
        <f t="shared" si="10"/>
        <v>0</v>
      </c>
      <c r="K139" s="182" t="s">
        <v>5</v>
      </c>
      <c r="L139" s="40"/>
      <c r="M139" s="187" t="s">
        <v>5</v>
      </c>
      <c r="N139" s="188" t="s">
        <v>46</v>
      </c>
      <c r="O139" s="41"/>
      <c r="P139" s="189">
        <f t="shared" si="11"/>
        <v>0</v>
      </c>
      <c r="Q139" s="189">
        <v>0.10035</v>
      </c>
      <c r="R139" s="189">
        <f t="shared" si="12"/>
        <v>2.8098</v>
      </c>
      <c r="S139" s="189">
        <v>0</v>
      </c>
      <c r="T139" s="190">
        <f t="shared" si="13"/>
        <v>0</v>
      </c>
      <c r="AR139" s="23" t="s">
        <v>272</v>
      </c>
      <c r="AT139" s="23" t="s">
        <v>191</v>
      </c>
      <c r="AU139" s="23" t="s">
        <v>84</v>
      </c>
      <c r="AY139" s="23" t="s">
        <v>189</v>
      </c>
      <c r="BE139" s="191">
        <f t="shared" si="14"/>
        <v>0</v>
      </c>
      <c r="BF139" s="191">
        <f t="shared" si="15"/>
        <v>0</v>
      </c>
      <c r="BG139" s="191">
        <f t="shared" si="16"/>
        <v>0</v>
      </c>
      <c r="BH139" s="191">
        <f t="shared" si="17"/>
        <v>0</v>
      </c>
      <c r="BI139" s="191">
        <f t="shared" si="18"/>
        <v>0</v>
      </c>
      <c r="BJ139" s="23" t="s">
        <v>82</v>
      </c>
      <c r="BK139" s="191">
        <f t="shared" si="19"/>
        <v>0</v>
      </c>
      <c r="BL139" s="23" t="s">
        <v>272</v>
      </c>
      <c r="BM139" s="23" t="s">
        <v>2728</v>
      </c>
    </row>
    <row r="140" spans="2:65" s="1" customFormat="1" ht="16.5" customHeight="1">
      <c r="B140" s="179"/>
      <c r="C140" s="180" t="s">
        <v>429</v>
      </c>
      <c r="D140" s="180" t="s">
        <v>191</v>
      </c>
      <c r="E140" s="181" t="s">
        <v>2729</v>
      </c>
      <c r="F140" s="182" t="s">
        <v>2730</v>
      </c>
      <c r="G140" s="183" t="s">
        <v>322</v>
      </c>
      <c r="H140" s="184">
        <v>12</v>
      </c>
      <c r="I140" s="185"/>
      <c r="J140" s="186">
        <f t="shared" si="10"/>
        <v>0</v>
      </c>
      <c r="K140" s="182" t="s">
        <v>5</v>
      </c>
      <c r="L140" s="40"/>
      <c r="M140" s="187" t="s">
        <v>5</v>
      </c>
      <c r="N140" s="188" t="s">
        <v>46</v>
      </c>
      <c r="O140" s="41"/>
      <c r="P140" s="189">
        <f t="shared" si="11"/>
        <v>0</v>
      </c>
      <c r="Q140" s="189">
        <v>0.10035</v>
      </c>
      <c r="R140" s="189">
        <f t="shared" si="12"/>
        <v>1.2042</v>
      </c>
      <c r="S140" s="189">
        <v>0</v>
      </c>
      <c r="T140" s="190">
        <f t="shared" si="13"/>
        <v>0</v>
      </c>
      <c r="AR140" s="23" t="s">
        <v>272</v>
      </c>
      <c r="AT140" s="23" t="s">
        <v>191</v>
      </c>
      <c r="AU140" s="23" t="s">
        <v>84</v>
      </c>
      <c r="AY140" s="23" t="s">
        <v>189</v>
      </c>
      <c r="BE140" s="191">
        <f t="shared" si="14"/>
        <v>0</v>
      </c>
      <c r="BF140" s="191">
        <f t="shared" si="15"/>
        <v>0</v>
      </c>
      <c r="BG140" s="191">
        <f t="shared" si="16"/>
        <v>0</v>
      </c>
      <c r="BH140" s="191">
        <f t="shared" si="17"/>
        <v>0</v>
      </c>
      <c r="BI140" s="191">
        <f t="shared" si="18"/>
        <v>0</v>
      </c>
      <c r="BJ140" s="23" t="s">
        <v>82</v>
      </c>
      <c r="BK140" s="191">
        <f t="shared" si="19"/>
        <v>0</v>
      </c>
      <c r="BL140" s="23" t="s">
        <v>272</v>
      </c>
      <c r="BM140" s="23" t="s">
        <v>2731</v>
      </c>
    </row>
    <row r="141" spans="2:65" s="1" customFormat="1" ht="16.5" customHeight="1">
      <c r="B141" s="179"/>
      <c r="C141" s="180" t="s">
        <v>444</v>
      </c>
      <c r="D141" s="180" t="s">
        <v>191</v>
      </c>
      <c r="E141" s="181" t="s">
        <v>2732</v>
      </c>
      <c r="F141" s="182" t="s">
        <v>2733</v>
      </c>
      <c r="G141" s="183" t="s">
        <v>322</v>
      </c>
      <c r="H141" s="184">
        <v>41</v>
      </c>
      <c r="I141" s="185"/>
      <c r="J141" s="186">
        <f t="shared" si="10"/>
        <v>0</v>
      </c>
      <c r="K141" s="182" t="s">
        <v>5</v>
      </c>
      <c r="L141" s="40"/>
      <c r="M141" s="187" t="s">
        <v>5</v>
      </c>
      <c r="N141" s="188" t="s">
        <v>46</v>
      </c>
      <c r="O141" s="41"/>
      <c r="P141" s="189">
        <f t="shared" si="11"/>
        <v>0</v>
      </c>
      <c r="Q141" s="189">
        <v>0.10035</v>
      </c>
      <c r="R141" s="189">
        <f t="shared" si="12"/>
        <v>4.11435</v>
      </c>
      <c r="S141" s="189">
        <v>0</v>
      </c>
      <c r="T141" s="190">
        <f t="shared" si="13"/>
        <v>0</v>
      </c>
      <c r="AR141" s="23" t="s">
        <v>272</v>
      </c>
      <c r="AT141" s="23" t="s">
        <v>191</v>
      </c>
      <c r="AU141" s="23" t="s">
        <v>84</v>
      </c>
      <c r="AY141" s="23" t="s">
        <v>189</v>
      </c>
      <c r="BE141" s="191">
        <f t="shared" si="14"/>
        <v>0</v>
      </c>
      <c r="BF141" s="191">
        <f t="shared" si="15"/>
        <v>0</v>
      </c>
      <c r="BG141" s="191">
        <f t="shared" si="16"/>
        <v>0</v>
      </c>
      <c r="BH141" s="191">
        <f t="shared" si="17"/>
        <v>0</v>
      </c>
      <c r="BI141" s="191">
        <f t="shared" si="18"/>
        <v>0</v>
      </c>
      <c r="BJ141" s="23" t="s">
        <v>82</v>
      </c>
      <c r="BK141" s="191">
        <f t="shared" si="19"/>
        <v>0</v>
      </c>
      <c r="BL141" s="23" t="s">
        <v>272</v>
      </c>
      <c r="BM141" s="23" t="s">
        <v>2734</v>
      </c>
    </row>
    <row r="142" spans="2:65" s="1" customFormat="1" ht="16.5" customHeight="1">
      <c r="B142" s="179"/>
      <c r="C142" s="180" t="s">
        <v>449</v>
      </c>
      <c r="D142" s="180" t="s">
        <v>191</v>
      </c>
      <c r="E142" s="181" t="s">
        <v>2732</v>
      </c>
      <c r="F142" s="182" t="s">
        <v>2733</v>
      </c>
      <c r="G142" s="183" t="s">
        <v>322</v>
      </c>
      <c r="H142" s="184">
        <v>237</v>
      </c>
      <c r="I142" s="185"/>
      <c r="J142" s="186">
        <f t="shared" si="10"/>
        <v>0</v>
      </c>
      <c r="K142" s="182" t="s">
        <v>5</v>
      </c>
      <c r="L142" s="40"/>
      <c r="M142" s="187" t="s">
        <v>5</v>
      </c>
      <c r="N142" s="188" t="s">
        <v>46</v>
      </c>
      <c r="O142" s="41"/>
      <c r="P142" s="189">
        <f t="shared" si="11"/>
        <v>0</v>
      </c>
      <c r="Q142" s="189">
        <v>0</v>
      </c>
      <c r="R142" s="189">
        <f t="shared" si="12"/>
        <v>0</v>
      </c>
      <c r="S142" s="189">
        <v>0</v>
      </c>
      <c r="T142" s="190">
        <f t="shared" si="13"/>
        <v>0</v>
      </c>
      <c r="AR142" s="23" t="s">
        <v>272</v>
      </c>
      <c r="AT142" s="23" t="s">
        <v>191</v>
      </c>
      <c r="AU142" s="23" t="s">
        <v>84</v>
      </c>
      <c r="AY142" s="23" t="s">
        <v>189</v>
      </c>
      <c r="BE142" s="191">
        <f t="shared" si="14"/>
        <v>0</v>
      </c>
      <c r="BF142" s="191">
        <f t="shared" si="15"/>
        <v>0</v>
      </c>
      <c r="BG142" s="191">
        <f t="shared" si="16"/>
        <v>0</v>
      </c>
      <c r="BH142" s="191">
        <f t="shared" si="17"/>
        <v>0</v>
      </c>
      <c r="BI142" s="191">
        <f t="shared" si="18"/>
        <v>0</v>
      </c>
      <c r="BJ142" s="23" t="s">
        <v>82</v>
      </c>
      <c r="BK142" s="191">
        <f t="shared" si="19"/>
        <v>0</v>
      </c>
      <c r="BL142" s="23" t="s">
        <v>272</v>
      </c>
      <c r="BM142" s="23" t="s">
        <v>2735</v>
      </c>
    </row>
    <row r="143" spans="2:65" s="1" customFormat="1" ht="16.5" customHeight="1">
      <c r="B143" s="179"/>
      <c r="C143" s="180" t="s">
        <v>454</v>
      </c>
      <c r="D143" s="180" t="s">
        <v>191</v>
      </c>
      <c r="E143" s="181" t="s">
        <v>2736</v>
      </c>
      <c r="F143" s="182" t="s">
        <v>2737</v>
      </c>
      <c r="G143" s="183" t="s">
        <v>322</v>
      </c>
      <c r="H143" s="184">
        <v>28</v>
      </c>
      <c r="I143" s="185"/>
      <c r="J143" s="186">
        <f t="shared" si="10"/>
        <v>0</v>
      </c>
      <c r="K143" s="182" t="s">
        <v>5</v>
      </c>
      <c r="L143" s="40"/>
      <c r="M143" s="187" t="s">
        <v>5</v>
      </c>
      <c r="N143" s="188" t="s">
        <v>46</v>
      </c>
      <c r="O143" s="41"/>
      <c r="P143" s="189">
        <f t="shared" si="11"/>
        <v>0</v>
      </c>
      <c r="Q143" s="189">
        <v>0.10035</v>
      </c>
      <c r="R143" s="189">
        <f t="shared" si="12"/>
        <v>2.8098</v>
      </c>
      <c r="S143" s="189">
        <v>0</v>
      </c>
      <c r="T143" s="190">
        <f t="shared" si="13"/>
        <v>0</v>
      </c>
      <c r="AR143" s="23" t="s">
        <v>272</v>
      </c>
      <c r="AT143" s="23" t="s">
        <v>191</v>
      </c>
      <c r="AU143" s="23" t="s">
        <v>84</v>
      </c>
      <c r="AY143" s="23" t="s">
        <v>189</v>
      </c>
      <c r="BE143" s="191">
        <f t="shared" si="14"/>
        <v>0</v>
      </c>
      <c r="BF143" s="191">
        <f t="shared" si="15"/>
        <v>0</v>
      </c>
      <c r="BG143" s="191">
        <f t="shared" si="16"/>
        <v>0</v>
      </c>
      <c r="BH143" s="191">
        <f t="shared" si="17"/>
        <v>0</v>
      </c>
      <c r="BI143" s="191">
        <f t="shared" si="18"/>
        <v>0</v>
      </c>
      <c r="BJ143" s="23" t="s">
        <v>82</v>
      </c>
      <c r="BK143" s="191">
        <f t="shared" si="19"/>
        <v>0</v>
      </c>
      <c r="BL143" s="23" t="s">
        <v>272</v>
      </c>
      <c r="BM143" s="23" t="s">
        <v>2738</v>
      </c>
    </row>
    <row r="144" spans="2:65" s="1" customFormat="1" ht="16.5" customHeight="1">
      <c r="B144" s="179"/>
      <c r="C144" s="180" t="s">
        <v>460</v>
      </c>
      <c r="D144" s="180" t="s">
        <v>191</v>
      </c>
      <c r="E144" s="181" t="s">
        <v>2739</v>
      </c>
      <c r="F144" s="182" t="s">
        <v>2740</v>
      </c>
      <c r="G144" s="183" t="s">
        <v>322</v>
      </c>
      <c r="H144" s="184">
        <v>41</v>
      </c>
      <c r="I144" s="185"/>
      <c r="J144" s="186">
        <f t="shared" si="10"/>
        <v>0</v>
      </c>
      <c r="K144" s="182" t="s">
        <v>5</v>
      </c>
      <c r="L144" s="40"/>
      <c r="M144" s="187" t="s">
        <v>5</v>
      </c>
      <c r="N144" s="188" t="s">
        <v>46</v>
      </c>
      <c r="O144" s="41"/>
      <c r="P144" s="189">
        <f t="shared" si="11"/>
        <v>0</v>
      </c>
      <c r="Q144" s="189">
        <v>0.10035</v>
      </c>
      <c r="R144" s="189">
        <f t="shared" si="12"/>
        <v>4.11435</v>
      </c>
      <c r="S144" s="189">
        <v>0</v>
      </c>
      <c r="T144" s="190">
        <f t="shared" si="13"/>
        <v>0</v>
      </c>
      <c r="AR144" s="23" t="s">
        <v>272</v>
      </c>
      <c r="AT144" s="23" t="s">
        <v>191</v>
      </c>
      <c r="AU144" s="23" t="s">
        <v>84</v>
      </c>
      <c r="AY144" s="23" t="s">
        <v>189</v>
      </c>
      <c r="BE144" s="191">
        <f t="shared" si="14"/>
        <v>0</v>
      </c>
      <c r="BF144" s="191">
        <f t="shared" si="15"/>
        <v>0</v>
      </c>
      <c r="BG144" s="191">
        <f t="shared" si="16"/>
        <v>0</v>
      </c>
      <c r="BH144" s="191">
        <f t="shared" si="17"/>
        <v>0</v>
      </c>
      <c r="BI144" s="191">
        <f t="shared" si="18"/>
        <v>0</v>
      </c>
      <c r="BJ144" s="23" t="s">
        <v>82</v>
      </c>
      <c r="BK144" s="191">
        <f t="shared" si="19"/>
        <v>0</v>
      </c>
      <c r="BL144" s="23" t="s">
        <v>272</v>
      </c>
      <c r="BM144" s="23" t="s">
        <v>2741</v>
      </c>
    </row>
    <row r="145" spans="2:65" s="1" customFormat="1" ht="16.5" customHeight="1">
      <c r="B145" s="179"/>
      <c r="C145" s="180" t="s">
        <v>465</v>
      </c>
      <c r="D145" s="180" t="s">
        <v>191</v>
      </c>
      <c r="E145" s="181" t="s">
        <v>2739</v>
      </c>
      <c r="F145" s="182" t="s">
        <v>2740</v>
      </c>
      <c r="G145" s="183" t="s">
        <v>322</v>
      </c>
      <c r="H145" s="184">
        <v>28</v>
      </c>
      <c r="I145" s="185"/>
      <c r="J145" s="186">
        <f t="shared" si="10"/>
        <v>0</v>
      </c>
      <c r="K145" s="182" t="s">
        <v>5</v>
      </c>
      <c r="L145" s="40"/>
      <c r="M145" s="187" t="s">
        <v>5</v>
      </c>
      <c r="N145" s="188" t="s">
        <v>46</v>
      </c>
      <c r="O145" s="41"/>
      <c r="P145" s="189">
        <f t="shared" si="11"/>
        <v>0</v>
      </c>
      <c r="Q145" s="189">
        <v>0</v>
      </c>
      <c r="R145" s="189">
        <f t="shared" si="12"/>
        <v>0</v>
      </c>
      <c r="S145" s="189">
        <v>0</v>
      </c>
      <c r="T145" s="190">
        <f t="shared" si="13"/>
        <v>0</v>
      </c>
      <c r="AR145" s="23" t="s">
        <v>272</v>
      </c>
      <c r="AT145" s="23" t="s">
        <v>191</v>
      </c>
      <c r="AU145" s="23" t="s">
        <v>84</v>
      </c>
      <c r="AY145" s="23" t="s">
        <v>189</v>
      </c>
      <c r="BE145" s="191">
        <f t="shared" si="14"/>
        <v>0</v>
      </c>
      <c r="BF145" s="191">
        <f t="shared" si="15"/>
        <v>0</v>
      </c>
      <c r="BG145" s="191">
        <f t="shared" si="16"/>
        <v>0</v>
      </c>
      <c r="BH145" s="191">
        <f t="shared" si="17"/>
        <v>0</v>
      </c>
      <c r="BI145" s="191">
        <f t="shared" si="18"/>
        <v>0</v>
      </c>
      <c r="BJ145" s="23" t="s">
        <v>82</v>
      </c>
      <c r="BK145" s="191">
        <f t="shared" si="19"/>
        <v>0</v>
      </c>
      <c r="BL145" s="23" t="s">
        <v>272</v>
      </c>
      <c r="BM145" s="23" t="s">
        <v>2742</v>
      </c>
    </row>
    <row r="146" spans="2:65" s="1" customFormat="1" ht="16.5" customHeight="1">
      <c r="B146" s="179"/>
      <c r="C146" s="180" t="s">
        <v>470</v>
      </c>
      <c r="D146" s="180" t="s">
        <v>191</v>
      </c>
      <c r="E146" s="181" t="s">
        <v>2739</v>
      </c>
      <c r="F146" s="182" t="s">
        <v>2740</v>
      </c>
      <c r="G146" s="183" t="s">
        <v>322</v>
      </c>
      <c r="H146" s="184">
        <v>12</v>
      </c>
      <c r="I146" s="185"/>
      <c r="J146" s="186">
        <f t="shared" si="10"/>
        <v>0</v>
      </c>
      <c r="K146" s="182" t="s">
        <v>5</v>
      </c>
      <c r="L146" s="40"/>
      <c r="M146" s="187" t="s">
        <v>5</v>
      </c>
      <c r="N146" s="188" t="s">
        <v>46</v>
      </c>
      <c r="O146" s="41"/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AR146" s="23" t="s">
        <v>272</v>
      </c>
      <c r="AT146" s="23" t="s">
        <v>191</v>
      </c>
      <c r="AU146" s="23" t="s">
        <v>84</v>
      </c>
      <c r="AY146" s="23" t="s">
        <v>189</v>
      </c>
      <c r="BE146" s="191">
        <f t="shared" si="14"/>
        <v>0</v>
      </c>
      <c r="BF146" s="191">
        <f t="shared" si="15"/>
        <v>0</v>
      </c>
      <c r="BG146" s="191">
        <f t="shared" si="16"/>
        <v>0</v>
      </c>
      <c r="BH146" s="191">
        <f t="shared" si="17"/>
        <v>0</v>
      </c>
      <c r="BI146" s="191">
        <f t="shared" si="18"/>
        <v>0</v>
      </c>
      <c r="BJ146" s="23" t="s">
        <v>82</v>
      </c>
      <c r="BK146" s="191">
        <f t="shared" si="19"/>
        <v>0</v>
      </c>
      <c r="BL146" s="23" t="s">
        <v>272</v>
      </c>
      <c r="BM146" s="23" t="s">
        <v>2743</v>
      </c>
    </row>
    <row r="147" spans="2:65" s="1" customFormat="1" ht="16.5" customHeight="1">
      <c r="B147" s="179"/>
      <c r="C147" s="180" t="s">
        <v>475</v>
      </c>
      <c r="D147" s="180" t="s">
        <v>191</v>
      </c>
      <c r="E147" s="181" t="s">
        <v>2744</v>
      </c>
      <c r="F147" s="182" t="s">
        <v>2745</v>
      </c>
      <c r="G147" s="183" t="s">
        <v>312</v>
      </c>
      <c r="H147" s="184">
        <v>270</v>
      </c>
      <c r="I147" s="185"/>
      <c r="J147" s="186">
        <f t="shared" si="10"/>
        <v>0</v>
      </c>
      <c r="K147" s="182" t="s">
        <v>5</v>
      </c>
      <c r="L147" s="40"/>
      <c r="M147" s="187" t="s">
        <v>5</v>
      </c>
      <c r="N147" s="188" t="s">
        <v>46</v>
      </c>
      <c r="O147" s="41"/>
      <c r="P147" s="189">
        <f t="shared" si="11"/>
        <v>0</v>
      </c>
      <c r="Q147" s="189">
        <v>0.10035</v>
      </c>
      <c r="R147" s="189">
        <f t="shared" si="12"/>
        <v>27.0945</v>
      </c>
      <c r="S147" s="189">
        <v>0</v>
      </c>
      <c r="T147" s="190">
        <f t="shared" si="13"/>
        <v>0</v>
      </c>
      <c r="AR147" s="23" t="s">
        <v>272</v>
      </c>
      <c r="AT147" s="23" t="s">
        <v>191</v>
      </c>
      <c r="AU147" s="23" t="s">
        <v>84</v>
      </c>
      <c r="AY147" s="23" t="s">
        <v>189</v>
      </c>
      <c r="BE147" s="191">
        <f t="shared" si="14"/>
        <v>0</v>
      </c>
      <c r="BF147" s="191">
        <f t="shared" si="15"/>
        <v>0</v>
      </c>
      <c r="BG147" s="191">
        <f t="shared" si="16"/>
        <v>0</v>
      </c>
      <c r="BH147" s="191">
        <f t="shared" si="17"/>
        <v>0</v>
      </c>
      <c r="BI147" s="191">
        <f t="shared" si="18"/>
        <v>0</v>
      </c>
      <c r="BJ147" s="23" t="s">
        <v>82</v>
      </c>
      <c r="BK147" s="191">
        <f t="shared" si="19"/>
        <v>0</v>
      </c>
      <c r="BL147" s="23" t="s">
        <v>272</v>
      </c>
      <c r="BM147" s="23" t="s">
        <v>2746</v>
      </c>
    </row>
    <row r="148" spans="2:65" s="1" customFormat="1" ht="16.5" customHeight="1">
      <c r="B148" s="179"/>
      <c r="C148" s="180" t="s">
        <v>479</v>
      </c>
      <c r="D148" s="180" t="s">
        <v>191</v>
      </c>
      <c r="E148" s="181" t="s">
        <v>2747</v>
      </c>
      <c r="F148" s="182" t="s">
        <v>2748</v>
      </c>
      <c r="G148" s="183" t="s">
        <v>312</v>
      </c>
      <c r="H148" s="184">
        <v>50</v>
      </c>
      <c r="I148" s="185"/>
      <c r="J148" s="186">
        <f t="shared" si="10"/>
        <v>0</v>
      </c>
      <c r="K148" s="182" t="s">
        <v>5</v>
      </c>
      <c r="L148" s="40"/>
      <c r="M148" s="187" t="s">
        <v>5</v>
      </c>
      <c r="N148" s="188" t="s">
        <v>46</v>
      </c>
      <c r="O148" s="41"/>
      <c r="P148" s="189">
        <f t="shared" si="11"/>
        <v>0</v>
      </c>
      <c r="Q148" s="189">
        <v>0.10035</v>
      </c>
      <c r="R148" s="189">
        <f t="shared" si="12"/>
        <v>5.0175</v>
      </c>
      <c r="S148" s="189">
        <v>0</v>
      </c>
      <c r="T148" s="190">
        <f t="shared" si="13"/>
        <v>0</v>
      </c>
      <c r="AR148" s="23" t="s">
        <v>272</v>
      </c>
      <c r="AT148" s="23" t="s">
        <v>191</v>
      </c>
      <c r="AU148" s="23" t="s">
        <v>84</v>
      </c>
      <c r="AY148" s="23" t="s">
        <v>189</v>
      </c>
      <c r="BE148" s="191">
        <f t="shared" si="14"/>
        <v>0</v>
      </c>
      <c r="BF148" s="191">
        <f t="shared" si="15"/>
        <v>0</v>
      </c>
      <c r="BG148" s="191">
        <f t="shared" si="16"/>
        <v>0</v>
      </c>
      <c r="BH148" s="191">
        <f t="shared" si="17"/>
        <v>0</v>
      </c>
      <c r="BI148" s="191">
        <f t="shared" si="18"/>
        <v>0</v>
      </c>
      <c r="BJ148" s="23" t="s">
        <v>82</v>
      </c>
      <c r="BK148" s="191">
        <f t="shared" si="19"/>
        <v>0</v>
      </c>
      <c r="BL148" s="23" t="s">
        <v>272</v>
      </c>
      <c r="BM148" s="23" t="s">
        <v>2749</v>
      </c>
    </row>
    <row r="149" spans="2:65" s="1" customFormat="1" ht="16.5" customHeight="1">
      <c r="B149" s="179"/>
      <c r="C149" s="180" t="s">
        <v>485</v>
      </c>
      <c r="D149" s="180" t="s">
        <v>191</v>
      </c>
      <c r="E149" s="181" t="s">
        <v>2750</v>
      </c>
      <c r="F149" s="182" t="s">
        <v>2751</v>
      </c>
      <c r="G149" s="183" t="s">
        <v>312</v>
      </c>
      <c r="H149" s="184">
        <v>100</v>
      </c>
      <c r="I149" s="185"/>
      <c r="J149" s="186">
        <f t="shared" si="10"/>
        <v>0</v>
      </c>
      <c r="K149" s="182" t="s">
        <v>5</v>
      </c>
      <c r="L149" s="40"/>
      <c r="M149" s="187" t="s">
        <v>5</v>
      </c>
      <c r="N149" s="188" t="s">
        <v>46</v>
      </c>
      <c r="O149" s="41"/>
      <c r="P149" s="189">
        <f t="shared" si="11"/>
        <v>0</v>
      </c>
      <c r="Q149" s="189">
        <v>0.10035</v>
      </c>
      <c r="R149" s="189">
        <f t="shared" si="12"/>
        <v>10.035</v>
      </c>
      <c r="S149" s="189">
        <v>0</v>
      </c>
      <c r="T149" s="190">
        <f t="shared" si="13"/>
        <v>0</v>
      </c>
      <c r="AR149" s="23" t="s">
        <v>272</v>
      </c>
      <c r="AT149" s="23" t="s">
        <v>191</v>
      </c>
      <c r="AU149" s="23" t="s">
        <v>84</v>
      </c>
      <c r="AY149" s="23" t="s">
        <v>189</v>
      </c>
      <c r="BE149" s="191">
        <f t="shared" si="14"/>
        <v>0</v>
      </c>
      <c r="BF149" s="191">
        <f t="shared" si="15"/>
        <v>0</v>
      </c>
      <c r="BG149" s="191">
        <f t="shared" si="16"/>
        <v>0</v>
      </c>
      <c r="BH149" s="191">
        <f t="shared" si="17"/>
        <v>0</v>
      </c>
      <c r="BI149" s="191">
        <f t="shared" si="18"/>
        <v>0</v>
      </c>
      <c r="BJ149" s="23" t="s">
        <v>82</v>
      </c>
      <c r="BK149" s="191">
        <f t="shared" si="19"/>
        <v>0</v>
      </c>
      <c r="BL149" s="23" t="s">
        <v>272</v>
      </c>
      <c r="BM149" s="23" t="s">
        <v>2752</v>
      </c>
    </row>
    <row r="150" spans="2:65" s="1" customFormat="1" ht="16.5" customHeight="1">
      <c r="B150" s="179"/>
      <c r="C150" s="180" t="s">
        <v>489</v>
      </c>
      <c r="D150" s="180" t="s">
        <v>191</v>
      </c>
      <c r="E150" s="181" t="s">
        <v>2753</v>
      </c>
      <c r="F150" s="182" t="s">
        <v>2754</v>
      </c>
      <c r="G150" s="183" t="s">
        <v>312</v>
      </c>
      <c r="H150" s="184">
        <v>370</v>
      </c>
      <c r="I150" s="185"/>
      <c r="J150" s="186">
        <f t="shared" si="10"/>
        <v>0</v>
      </c>
      <c r="K150" s="182" t="s">
        <v>5</v>
      </c>
      <c r="L150" s="40"/>
      <c r="M150" s="187" t="s">
        <v>5</v>
      </c>
      <c r="N150" s="188" t="s">
        <v>46</v>
      </c>
      <c r="O150" s="41"/>
      <c r="P150" s="189">
        <f t="shared" si="11"/>
        <v>0</v>
      </c>
      <c r="Q150" s="189">
        <v>0.10035</v>
      </c>
      <c r="R150" s="189">
        <f t="shared" si="12"/>
        <v>37.1295</v>
      </c>
      <c r="S150" s="189">
        <v>0</v>
      </c>
      <c r="T150" s="190">
        <f t="shared" si="13"/>
        <v>0</v>
      </c>
      <c r="AR150" s="23" t="s">
        <v>272</v>
      </c>
      <c r="AT150" s="23" t="s">
        <v>191</v>
      </c>
      <c r="AU150" s="23" t="s">
        <v>84</v>
      </c>
      <c r="AY150" s="23" t="s">
        <v>189</v>
      </c>
      <c r="BE150" s="191">
        <f t="shared" si="14"/>
        <v>0</v>
      </c>
      <c r="BF150" s="191">
        <f t="shared" si="15"/>
        <v>0</v>
      </c>
      <c r="BG150" s="191">
        <f t="shared" si="16"/>
        <v>0</v>
      </c>
      <c r="BH150" s="191">
        <f t="shared" si="17"/>
        <v>0</v>
      </c>
      <c r="BI150" s="191">
        <f t="shared" si="18"/>
        <v>0</v>
      </c>
      <c r="BJ150" s="23" t="s">
        <v>82</v>
      </c>
      <c r="BK150" s="191">
        <f t="shared" si="19"/>
        <v>0</v>
      </c>
      <c r="BL150" s="23" t="s">
        <v>272</v>
      </c>
      <c r="BM150" s="23" t="s">
        <v>2755</v>
      </c>
    </row>
    <row r="151" spans="2:65" s="1" customFormat="1" ht="16.5" customHeight="1">
      <c r="B151" s="179"/>
      <c r="C151" s="180" t="s">
        <v>493</v>
      </c>
      <c r="D151" s="180" t="s">
        <v>191</v>
      </c>
      <c r="E151" s="181" t="s">
        <v>2756</v>
      </c>
      <c r="F151" s="182" t="s">
        <v>2757</v>
      </c>
      <c r="G151" s="183" t="s">
        <v>322</v>
      </c>
      <c r="H151" s="184">
        <v>400</v>
      </c>
      <c r="I151" s="185"/>
      <c r="J151" s="186">
        <f t="shared" si="10"/>
        <v>0</v>
      </c>
      <c r="K151" s="182" t="s">
        <v>5</v>
      </c>
      <c r="L151" s="40"/>
      <c r="M151" s="187" t="s">
        <v>5</v>
      </c>
      <c r="N151" s="188" t="s">
        <v>46</v>
      </c>
      <c r="O151" s="41"/>
      <c r="P151" s="189">
        <f t="shared" si="11"/>
        <v>0</v>
      </c>
      <c r="Q151" s="189">
        <v>0.10035</v>
      </c>
      <c r="R151" s="189">
        <f t="shared" si="12"/>
        <v>40.14</v>
      </c>
      <c r="S151" s="189">
        <v>0</v>
      </c>
      <c r="T151" s="190">
        <f t="shared" si="13"/>
        <v>0</v>
      </c>
      <c r="AR151" s="23" t="s">
        <v>272</v>
      </c>
      <c r="AT151" s="23" t="s">
        <v>191</v>
      </c>
      <c r="AU151" s="23" t="s">
        <v>84</v>
      </c>
      <c r="AY151" s="23" t="s">
        <v>189</v>
      </c>
      <c r="BE151" s="191">
        <f t="shared" si="14"/>
        <v>0</v>
      </c>
      <c r="BF151" s="191">
        <f t="shared" si="15"/>
        <v>0</v>
      </c>
      <c r="BG151" s="191">
        <f t="shared" si="16"/>
        <v>0</v>
      </c>
      <c r="BH151" s="191">
        <f t="shared" si="17"/>
        <v>0</v>
      </c>
      <c r="BI151" s="191">
        <f t="shared" si="18"/>
        <v>0</v>
      </c>
      <c r="BJ151" s="23" t="s">
        <v>82</v>
      </c>
      <c r="BK151" s="191">
        <f t="shared" si="19"/>
        <v>0</v>
      </c>
      <c r="BL151" s="23" t="s">
        <v>272</v>
      </c>
      <c r="BM151" s="23" t="s">
        <v>2758</v>
      </c>
    </row>
    <row r="152" spans="2:65" s="1" customFormat="1" ht="16.5" customHeight="1">
      <c r="B152" s="179"/>
      <c r="C152" s="180" t="s">
        <v>498</v>
      </c>
      <c r="D152" s="180" t="s">
        <v>191</v>
      </c>
      <c r="E152" s="181" t="s">
        <v>2759</v>
      </c>
      <c r="F152" s="182" t="s">
        <v>2760</v>
      </c>
      <c r="G152" s="183" t="s">
        <v>2659</v>
      </c>
      <c r="H152" s="184">
        <v>1</v>
      </c>
      <c r="I152" s="185"/>
      <c r="J152" s="186">
        <f t="shared" si="10"/>
        <v>0</v>
      </c>
      <c r="K152" s="182" t="s">
        <v>5</v>
      </c>
      <c r="L152" s="40"/>
      <c r="M152" s="187" t="s">
        <v>5</v>
      </c>
      <c r="N152" s="188" t="s">
        <v>46</v>
      </c>
      <c r="O152" s="41"/>
      <c r="P152" s="189">
        <f t="shared" si="11"/>
        <v>0</v>
      </c>
      <c r="Q152" s="189">
        <v>0.10035</v>
      </c>
      <c r="R152" s="189">
        <f t="shared" si="12"/>
        <v>0.10035</v>
      </c>
      <c r="S152" s="189">
        <v>0</v>
      </c>
      <c r="T152" s="190">
        <f t="shared" si="13"/>
        <v>0</v>
      </c>
      <c r="AR152" s="23" t="s">
        <v>272</v>
      </c>
      <c r="AT152" s="23" t="s">
        <v>191</v>
      </c>
      <c r="AU152" s="23" t="s">
        <v>84</v>
      </c>
      <c r="AY152" s="23" t="s">
        <v>189</v>
      </c>
      <c r="BE152" s="191">
        <f t="shared" si="14"/>
        <v>0</v>
      </c>
      <c r="BF152" s="191">
        <f t="shared" si="15"/>
        <v>0</v>
      </c>
      <c r="BG152" s="191">
        <f t="shared" si="16"/>
        <v>0</v>
      </c>
      <c r="BH152" s="191">
        <f t="shared" si="17"/>
        <v>0</v>
      </c>
      <c r="BI152" s="191">
        <f t="shared" si="18"/>
        <v>0</v>
      </c>
      <c r="BJ152" s="23" t="s">
        <v>82</v>
      </c>
      <c r="BK152" s="191">
        <f t="shared" si="19"/>
        <v>0</v>
      </c>
      <c r="BL152" s="23" t="s">
        <v>272</v>
      </c>
      <c r="BM152" s="23" t="s">
        <v>2761</v>
      </c>
    </row>
    <row r="153" spans="2:65" s="1" customFormat="1" ht="16.5" customHeight="1">
      <c r="B153" s="179"/>
      <c r="C153" s="180" t="s">
        <v>503</v>
      </c>
      <c r="D153" s="180" t="s">
        <v>191</v>
      </c>
      <c r="E153" s="181" t="s">
        <v>2762</v>
      </c>
      <c r="F153" s="182" t="s">
        <v>4117</v>
      </c>
      <c r="G153" s="183" t="s">
        <v>2659</v>
      </c>
      <c r="H153" s="184">
        <v>0</v>
      </c>
      <c r="I153" s="185"/>
      <c r="J153" s="186">
        <f t="shared" si="10"/>
        <v>0</v>
      </c>
      <c r="K153" s="182" t="s">
        <v>5</v>
      </c>
      <c r="L153" s="40"/>
      <c r="M153" s="187" t="s">
        <v>5</v>
      </c>
      <c r="N153" s="188" t="s">
        <v>46</v>
      </c>
      <c r="O153" s="41"/>
      <c r="P153" s="189">
        <f t="shared" si="11"/>
        <v>0</v>
      </c>
      <c r="Q153" s="189">
        <v>0.10035</v>
      </c>
      <c r="R153" s="189">
        <f t="shared" si="12"/>
        <v>0</v>
      </c>
      <c r="S153" s="189">
        <v>0</v>
      </c>
      <c r="T153" s="190">
        <f t="shared" si="13"/>
        <v>0</v>
      </c>
      <c r="AR153" s="23" t="s">
        <v>272</v>
      </c>
      <c r="AT153" s="23" t="s">
        <v>191</v>
      </c>
      <c r="AU153" s="23" t="s">
        <v>84</v>
      </c>
      <c r="AY153" s="23" t="s">
        <v>189</v>
      </c>
      <c r="BE153" s="191">
        <f t="shared" si="14"/>
        <v>0</v>
      </c>
      <c r="BF153" s="191">
        <f t="shared" si="15"/>
        <v>0</v>
      </c>
      <c r="BG153" s="191">
        <f t="shared" si="16"/>
        <v>0</v>
      </c>
      <c r="BH153" s="191">
        <f t="shared" si="17"/>
        <v>0</v>
      </c>
      <c r="BI153" s="191">
        <f t="shared" si="18"/>
        <v>0</v>
      </c>
      <c r="BJ153" s="23" t="s">
        <v>82</v>
      </c>
      <c r="BK153" s="191">
        <f t="shared" si="19"/>
        <v>0</v>
      </c>
      <c r="BL153" s="23" t="s">
        <v>272</v>
      </c>
      <c r="BM153" s="23" t="s">
        <v>2763</v>
      </c>
    </row>
    <row r="154" spans="2:65" s="1" customFormat="1" ht="16.5" customHeight="1">
      <c r="B154" s="179"/>
      <c r="C154" s="180" t="s">
        <v>508</v>
      </c>
      <c r="D154" s="180" t="s">
        <v>191</v>
      </c>
      <c r="E154" s="181" t="s">
        <v>2764</v>
      </c>
      <c r="F154" s="182" t="s">
        <v>2765</v>
      </c>
      <c r="G154" s="183" t="s">
        <v>322</v>
      </c>
      <c r="H154" s="184">
        <v>200</v>
      </c>
      <c r="I154" s="185"/>
      <c r="J154" s="186">
        <f t="shared" si="10"/>
        <v>0</v>
      </c>
      <c r="K154" s="182" t="s">
        <v>5</v>
      </c>
      <c r="L154" s="40"/>
      <c r="M154" s="187" t="s">
        <v>5</v>
      </c>
      <c r="N154" s="188" t="s">
        <v>46</v>
      </c>
      <c r="O154" s="41"/>
      <c r="P154" s="189">
        <f t="shared" si="11"/>
        <v>0</v>
      </c>
      <c r="Q154" s="189">
        <v>0.10035</v>
      </c>
      <c r="R154" s="189">
        <f t="shared" si="12"/>
        <v>20.07</v>
      </c>
      <c r="S154" s="189">
        <v>0</v>
      </c>
      <c r="T154" s="190">
        <f t="shared" si="13"/>
        <v>0</v>
      </c>
      <c r="AR154" s="23" t="s">
        <v>272</v>
      </c>
      <c r="AT154" s="23" t="s">
        <v>191</v>
      </c>
      <c r="AU154" s="23" t="s">
        <v>84</v>
      </c>
      <c r="AY154" s="23" t="s">
        <v>189</v>
      </c>
      <c r="BE154" s="191">
        <f t="shared" si="14"/>
        <v>0</v>
      </c>
      <c r="BF154" s="191">
        <f t="shared" si="15"/>
        <v>0</v>
      </c>
      <c r="BG154" s="191">
        <f t="shared" si="16"/>
        <v>0</v>
      </c>
      <c r="BH154" s="191">
        <f t="shared" si="17"/>
        <v>0</v>
      </c>
      <c r="BI154" s="191">
        <f t="shared" si="18"/>
        <v>0</v>
      </c>
      <c r="BJ154" s="23" t="s">
        <v>82</v>
      </c>
      <c r="BK154" s="191">
        <f t="shared" si="19"/>
        <v>0</v>
      </c>
      <c r="BL154" s="23" t="s">
        <v>272</v>
      </c>
      <c r="BM154" s="23" t="s">
        <v>2766</v>
      </c>
    </row>
    <row r="155" spans="2:65" s="1" customFormat="1" ht="16.5" customHeight="1">
      <c r="B155" s="179"/>
      <c r="C155" s="180" t="s">
        <v>512</v>
      </c>
      <c r="D155" s="180" t="s">
        <v>191</v>
      </c>
      <c r="E155" s="181" t="s">
        <v>2767</v>
      </c>
      <c r="F155" s="182" t="s">
        <v>2768</v>
      </c>
      <c r="G155" s="183" t="s">
        <v>312</v>
      </c>
      <c r="H155" s="184">
        <v>100</v>
      </c>
      <c r="I155" s="185"/>
      <c r="J155" s="186">
        <f t="shared" si="10"/>
        <v>0</v>
      </c>
      <c r="K155" s="182" t="s">
        <v>5</v>
      </c>
      <c r="L155" s="40"/>
      <c r="M155" s="187" t="s">
        <v>5</v>
      </c>
      <c r="N155" s="188" t="s">
        <v>46</v>
      </c>
      <c r="O155" s="41"/>
      <c r="P155" s="189">
        <f t="shared" si="11"/>
        <v>0</v>
      </c>
      <c r="Q155" s="189">
        <v>0.10035</v>
      </c>
      <c r="R155" s="189">
        <f t="shared" si="12"/>
        <v>10.035</v>
      </c>
      <c r="S155" s="189">
        <v>0</v>
      </c>
      <c r="T155" s="190">
        <f t="shared" si="13"/>
        <v>0</v>
      </c>
      <c r="AR155" s="23" t="s">
        <v>272</v>
      </c>
      <c r="AT155" s="23" t="s">
        <v>191</v>
      </c>
      <c r="AU155" s="23" t="s">
        <v>84</v>
      </c>
      <c r="AY155" s="23" t="s">
        <v>189</v>
      </c>
      <c r="BE155" s="191">
        <f t="shared" si="14"/>
        <v>0</v>
      </c>
      <c r="BF155" s="191">
        <f t="shared" si="15"/>
        <v>0</v>
      </c>
      <c r="BG155" s="191">
        <f t="shared" si="16"/>
        <v>0</v>
      </c>
      <c r="BH155" s="191">
        <f t="shared" si="17"/>
        <v>0</v>
      </c>
      <c r="BI155" s="191">
        <f t="shared" si="18"/>
        <v>0</v>
      </c>
      <c r="BJ155" s="23" t="s">
        <v>82</v>
      </c>
      <c r="BK155" s="191">
        <f t="shared" si="19"/>
        <v>0</v>
      </c>
      <c r="BL155" s="23" t="s">
        <v>272</v>
      </c>
      <c r="BM155" s="23" t="s">
        <v>2769</v>
      </c>
    </row>
    <row r="156" spans="2:65" s="1" customFormat="1" ht="16.5" customHeight="1">
      <c r="B156" s="179"/>
      <c r="C156" s="308" t="s">
        <v>517</v>
      </c>
      <c r="D156" s="308" t="s">
        <v>191</v>
      </c>
      <c r="E156" s="309" t="s">
        <v>2770</v>
      </c>
      <c r="F156" s="310" t="s">
        <v>4140</v>
      </c>
      <c r="G156" s="311" t="s">
        <v>2659</v>
      </c>
      <c r="H156" s="312">
        <v>22</v>
      </c>
      <c r="I156" s="313"/>
      <c r="J156" s="313">
        <f t="shared" si="10"/>
        <v>0</v>
      </c>
      <c r="K156" s="310" t="s">
        <v>5</v>
      </c>
      <c r="L156" s="40"/>
      <c r="M156" s="187" t="s">
        <v>5</v>
      </c>
      <c r="N156" s="188" t="s">
        <v>46</v>
      </c>
      <c r="O156" s="41"/>
      <c r="P156" s="189">
        <f t="shared" si="11"/>
        <v>0</v>
      </c>
      <c r="Q156" s="189">
        <v>0.10035</v>
      </c>
      <c r="R156" s="189">
        <f t="shared" si="12"/>
        <v>2.2077</v>
      </c>
      <c r="S156" s="189">
        <v>0</v>
      </c>
      <c r="T156" s="190">
        <f t="shared" si="13"/>
        <v>0</v>
      </c>
      <c r="AR156" s="23" t="s">
        <v>272</v>
      </c>
      <c r="AT156" s="23" t="s">
        <v>191</v>
      </c>
      <c r="AU156" s="23" t="s">
        <v>84</v>
      </c>
      <c r="AY156" s="23" t="s">
        <v>189</v>
      </c>
      <c r="BE156" s="191">
        <f t="shared" si="14"/>
        <v>0</v>
      </c>
      <c r="BF156" s="191">
        <f t="shared" si="15"/>
        <v>0</v>
      </c>
      <c r="BG156" s="191">
        <f t="shared" si="16"/>
        <v>0</v>
      </c>
      <c r="BH156" s="191">
        <f t="shared" si="17"/>
        <v>0</v>
      </c>
      <c r="BI156" s="191">
        <f t="shared" si="18"/>
        <v>0</v>
      </c>
      <c r="BJ156" s="23" t="s">
        <v>82</v>
      </c>
      <c r="BK156" s="191">
        <f t="shared" si="19"/>
        <v>0</v>
      </c>
      <c r="BL156" s="23" t="s">
        <v>272</v>
      </c>
      <c r="BM156" s="23" t="s">
        <v>2771</v>
      </c>
    </row>
    <row r="157" spans="2:65" s="1" customFormat="1" ht="16.5" customHeight="1">
      <c r="B157" s="179"/>
      <c r="C157" s="180" t="s">
        <v>522</v>
      </c>
      <c r="D157" s="180" t="s">
        <v>191</v>
      </c>
      <c r="E157" s="181" t="s">
        <v>2772</v>
      </c>
      <c r="F157" s="182" t="s">
        <v>4118</v>
      </c>
      <c r="G157" s="183" t="s">
        <v>322</v>
      </c>
      <c r="H157" s="184">
        <v>22</v>
      </c>
      <c r="I157" s="185"/>
      <c r="J157" s="186">
        <f t="shared" si="10"/>
        <v>0</v>
      </c>
      <c r="K157" s="182" t="s">
        <v>5</v>
      </c>
      <c r="L157" s="40"/>
      <c r="M157" s="187" t="s">
        <v>5</v>
      </c>
      <c r="N157" s="188" t="s">
        <v>46</v>
      </c>
      <c r="O157" s="41"/>
      <c r="P157" s="189">
        <f t="shared" si="11"/>
        <v>0</v>
      </c>
      <c r="Q157" s="189">
        <v>0.10035</v>
      </c>
      <c r="R157" s="189">
        <f t="shared" si="12"/>
        <v>2.2077</v>
      </c>
      <c r="S157" s="189">
        <v>0</v>
      </c>
      <c r="T157" s="190">
        <f t="shared" si="13"/>
        <v>0</v>
      </c>
      <c r="AR157" s="23" t="s">
        <v>272</v>
      </c>
      <c r="AT157" s="23" t="s">
        <v>191</v>
      </c>
      <c r="AU157" s="23" t="s">
        <v>84</v>
      </c>
      <c r="AY157" s="23" t="s">
        <v>189</v>
      </c>
      <c r="BE157" s="191">
        <f t="shared" si="14"/>
        <v>0</v>
      </c>
      <c r="BF157" s="191">
        <f t="shared" si="15"/>
        <v>0</v>
      </c>
      <c r="BG157" s="191">
        <f t="shared" si="16"/>
        <v>0</v>
      </c>
      <c r="BH157" s="191">
        <f t="shared" si="17"/>
        <v>0</v>
      </c>
      <c r="BI157" s="191">
        <f t="shared" si="18"/>
        <v>0</v>
      </c>
      <c r="BJ157" s="23" t="s">
        <v>82</v>
      </c>
      <c r="BK157" s="191">
        <f t="shared" si="19"/>
        <v>0</v>
      </c>
      <c r="BL157" s="23" t="s">
        <v>272</v>
      </c>
      <c r="BM157" s="23" t="s">
        <v>2773</v>
      </c>
    </row>
    <row r="158" spans="2:65" s="1" customFormat="1" ht="16.5" customHeight="1">
      <c r="B158" s="179"/>
      <c r="C158" s="180" t="s">
        <v>527</v>
      </c>
      <c r="D158" s="180" t="s">
        <v>191</v>
      </c>
      <c r="E158" s="181" t="s">
        <v>2774</v>
      </c>
      <c r="F158" s="182" t="s">
        <v>2775</v>
      </c>
      <c r="G158" s="183" t="s">
        <v>801</v>
      </c>
      <c r="H158" s="184">
        <v>90</v>
      </c>
      <c r="I158" s="185"/>
      <c r="J158" s="186">
        <f t="shared" si="10"/>
        <v>0</v>
      </c>
      <c r="K158" s="182" t="s">
        <v>5</v>
      </c>
      <c r="L158" s="40"/>
      <c r="M158" s="187" t="s">
        <v>5</v>
      </c>
      <c r="N158" s="188" t="s">
        <v>46</v>
      </c>
      <c r="O158" s="41"/>
      <c r="P158" s="189">
        <f t="shared" si="11"/>
        <v>0</v>
      </c>
      <c r="Q158" s="189">
        <v>0.10035</v>
      </c>
      <c r="R158" s="189">
        <f t="shared" si="12"/>
        <v>9.0315</v>
      </c>
      <c r="S158" s="189">
        <v>0</v>
      </c>
      <c r="T158" s="190">
        <f t="shared" si="13"/>
        <v>0</v>
      </c>
      <c r="AR158" s="23" t="s">
        <v>272</v>
      </c>
      <c r="AT158" s="23" t="s">
        <v>191</v>
      </c>
      <c r="AU158" s="23" t="s">
        <v>84</v>
      </c>
      <c r="AY158" s="23" t="s">
        <v>189</v>
      </c>
      <c r="BE158" s="191">
        <f t="shared" si="14"/>
        <v>0</v>
      </c>
      <c r="BF158" s="191">
        <f t="shared" si="15"/>
        <v>0</v>
      </c>
      <c r="BG158" s="191">
        <f t="shared" si="16"/>
        <v>0</v>
      </c>
      <c r="BH158" s="191">
        <f t="shared" si="17"/>
        <v>0</v>
      </c>
      <c r="BI158" s="191">
        <f t="shared" si="18"/>
        <v>0</v>
      </c>
      <c r="BJ158" s="23" t="s">
        <v>82</v>
      </c>
      <c r="BK158" s="191">
        <f t="shared" si="19"/>
        <v>0</v>
      </c>
      <c r="BL158" s="23" t="s">
        <v>272</v>
      </c>
      <c r="BM158" s="23" t="s">
        <v>2776</v>
      </c>
    </row>
    <row r="159" spans="2:65" s="1" customFormat="1" ht="16.5" customHeight="1">
      <c r="B159" s="179"/>
      <c r="C159" s="180" t="s">
        <v>532</v>
      </c>
      <c r="D159" s="180" t="s">
        <v>191</v>
      </c>
      <c r="E159" s="181" t="s">
        <v>2777</v>
      </c>
      <c r="F159" s="182" t="s">
        <v>2775</v>
      </c>
      <c r="G159" s="183" t="s">
        <v>801</v>
      </c>
      <c r="H159" s="184">
        <v>80</v>
      </c>
      <c r="I159" s="185"/>
      <c r="J159" s="186">
        <f t="shared" si="10"/>
        <v>0</v>
      </c>
      <c r="K159" s="182" t="s">
        <v>5</v>
      </c>
      <c r="L159" s="40"/>
      <c r="M159" s="187" t="s">
        <v>5</v>
      </c>
      <c r="N159" s="188" t="s">
        <v>46</v>
      </c>
      <c r="O159" s="41"/>
      <c r="P159" s="189">
        <f t="shared" si="11"/>
        <v>0</v>
      </c>
      <c r="Q159" s="189">
        <v>0.10035</v>
      </c>
      <c r="R159" s="189">
        <f t="shared" si="12"/>
        <v>8.027999999999999</v>
      </c>
      <c r="S159" s="189">
        <v>0</v>
      </c>
      <c r="T159" s="190">
        <f t="shared" si="13"/>
        <v>0</v>
      </c>
      <c r="AR159" s="23" t="s">
        <v>272</v>
      </c>
      <c r="AT159" s="23" t="s">
        <v>191</v>
      </c>
      <c r="AU159" s="23" t="s">
        <v>84</v>
      </c>
      <c r="AY159" s="23" t="s">
        <v>189</v>
      </c>
      <c r="BE159" s="191">
        <f t="shared" si="14"/>
        <v>0</v>
      </c>
      <c r="BF159" s="191">
        <f t="shared" si="15"/>
        <v>0</v>
      </c>
      <c r="BG159" s="191">
        <f t="shared" si="16"/>
        <v>0</v>
      </c>
      <c r="BH159" s="191">
        <f t="shared" si="17"/>
        <v>0</v>
      </c>
      <c r="BI159" s="191">
        <f t="shared" si="18"/>
        <v>0</v>
      </c>
      <c r="BJ159" s="23" t="s">
        <v>82</v>
      </c>
      <c r="BK159" s="191">
        <f t="shared" si="19"/>
        <v>0</v>
      </c>
      <c r="BL159" s="23" t="s">
        <v>272</v>
      </c>
      <c r="BM159" s="23" t="s">
        <v>2778</v>
      </c>
    </row>
    <row r="160" spans="2:65" s="1" customFormat="1" ht="16.5" customHeight="1">
      <c r="B160" s="179"/>
      <c r="C160" s="308" t="s">
        <v>537</v>
      </c>
      <c r="D160" s="308" t="s">
        <v>191</v>
      </c>
      <c r="E160" s="309" t="s">
        <v>2779</v>
      </c>
      <c r="F160" s="310" t="s">
        <v>4140</v>
      </c>
      <c r="G160" s="311" t="s">
        <v>322</v>
      </c>
      <c r="H160" s="312">
        <v>1</v>
      </c>
      <c r="I160" s="313"/>
      <c r="J160" s="313">
        <f t="shared" si="10"/>
        <v>0</v>
      </c>
      <c r="K160" s="310" t="s">
        <v>5</v>
      </c>
      <c r="L160" s="40"/>
      <c r="M160" s="187" t="s">
        <v>5</v>
      </c>
      <c r="N160" s="188" t="s">
        <v>46</v>
      </c>
      <c r="O160" s="41"/>
      <c r="P160" s="189">
        <f t="shared" si="11"/>
        <v>0</v>
      </c>
      <c r="Q160" s="189">
        <v>0.10035</v>
      </c>
      <c r="R160" s="189">
        <f t="shared" si="12"/>
        <v>0.10035</v>
      </c>
      <c r="S160" s="189">
        <v>0</v>
      </c>
      <c r="T160" s="190">
        <f t="shared" si="13"/>
        <v>0</v>
      </c>
      <c r="AR160" s="23" t="s">
        <v>272</v>
      </c>
      <c r="AT160" s="23" t="s">
        <v>191</v>
      </c>
      <c r="AU160" s="23" t="s">
        <v>84</v>
      </c>
      <c r="AY160" s="23" t="s">
        <v>189</v>
      </c>
      <c r="BE160" s="191">
        <f t="shared" si="14"/>
        <v>0</v>
      </c>
      <c r="BF160" s="191">
        <f t="shared" si="15"/>
        <v>0</v>
      </c>
      <c r="BG160" s="191">
        <f t="shared" si="16"/>
        <v>0</v>
      </c>
      <c r="BH160" s="191">
        <f t="shared" si="17"/>
        <v>0</v>
      </c>
      <c r="BI160" s="191">
        <f t="shared" si="18"/>
        <v>0</v>
      </c>
      <c r="BJ160" s="23" t="s">
        <v>82</v>
      </c>
      <c r="BK160" s="191">
        <f t="shared" si="19"/>
        <v>0</v>
      </c>
      <c r="BL160" s="23" t="s">
        <v>272</v>
      </c>
      <c r="BM160" s="23" t="s">
        <v>2780</v>
      </c>
    </row>
    <row r="161" spans="2:65" s="1" customFormat="1" ht="16.5" customHeight="1">
      <c r="B161" s="179"/>
      <c r="C161" s="308" t="s">
        <v>542</v>
      </c>
      <c r="D161" s="308" t="s">
        <v>191</v>
      </c>
      <c r="E161" s="309" t="s">
        <v>2781</v>
      </c>
      <c r="F161" s="310" t="s">
        <v>4118</v>
      </c>
      <c r="G161" s="311" t="s">
        <v>322</v>
      </c>
      <c r="H161" s="312">
        <v>1</v>
      </c>
      <c r="I161" s="313"/>
      <c r="J161" s="313">
        <f t="shared" si="10"/>
        <v>0</v>
      </c>
      <c r="K161" s="310" t="s">
        <v>5</v>
      </c>
      <c r="L161" s="40"/>
      <c r="M161" s="187" t="s">
        <v>5</v>
      </c>
      <c r="N161" s="188" t="s">
        <v>46</v>
      </c>
      <c r="O161" s="41"/>
      <c r="P161" s="189">
        <f t="shared" si="11"/>
        <v>0</v>
      </c>
      <c r="Q161" s="189">
        <v>0.10035</v>
      </c>
      <c r="R161" s="189">
        <f t="shared" si="12"/>
        <v>0.10035</v>
      </c>
      <c r="S161" s="189">
        <v>0</v>
      </c>
      <c r="T161" s="190">
        <f t="shared" si="13"/>
        <v>0</v>
      </c>
      <c r="AR161" s="23" t="s">
        <v>272</v>
      </c>
      <c r="AT161" s="23" t="s">
        <v>191</v>
      </c>
      <c r="AU161" s="23" t="s">
        <v>84</v>
      </c>
      <c r="AY161" s="23" t="s">
        <v>189</v>
      </c>
      <c r="BE161" s="191">
        <f t="shared" si="14"/>
        <v>0</v>
      </c>
      <c r="BF161" s="191">
        <f t="shared" si="15"/>
        <v>0</v>
      </c>
      <c r="BG161" s="191">
        <f t="shared" si="16"/>
        <v>0</v>
      </c>
      <c r="BH161" s="191">
        <f t="shared" si="17"/>
        <v>0</v>
      </c>
      <c r="BI161" s="191">
        <f t="shared" si="18"/>
        <v>0</v>
      </c>
      <c r="BJ161" s="23" t="s">
        <v>82</v>
      </c>
      <c r="BK161" s="191">
        <f t="shared" si="19"/>
        <v>0</v>
      </c>
      <c r="BL161" s="23" t="s">
        <v>272</v>
      </c>
      <c r="BM161" s="23" t="s">
        <v>2782</v>
      </c>
    </row>
    <row r="162" spans="2:65" s="1" customFormat="1" ht="16.5" customHeight="1">
      <c r="B162" s="179"/>
      <c r="C162" s="180" t="s">
        <v>549</v>
      </c>
      <c r="D162" s="180" t="s">
        <v>191</v>
      </c>
      <c r="E162" s="181" t="s">
        <v>2783</v>
      </c>
      <c r="F162" s="182" t="s">
        <v>2784</v>
      </c>
      <c r="G162" s="183" t="s">
        <v>312</v>
      </c>
      <c r="H162" s="184">
        <v>50</v>
      </c>
      <c r="I162" s="185"/>
      <c r="J162" s="186">
        <f t="shared" si="10"/>
        <v>0</v>
      </c>
      <c r="K162" s="182" t="s">
        <v>5</v>
      </c>
      <c r="L162" s="40"/>
      <c r="M162" s="187" t="s">
        <v>5</v>
      </c>
      <c r="N162" s="188" t="s">
        <v>46</v>
      </c>
      <c r="O162" s="41"/>
      <c r="P162" s="189">
        <f t="shared" si="11"/>
        <v>0</v>
      </c>
      <c r="Q162" s="189">
        <v>0.10035</v>
      </c>
      <c r="R162" s="189">
        <f t="shared" si="12"/>
        <v>5.0175</v>
      </c>
      <c r="S162" s="189">
        <v>0</v>
      </c>
      <c r="T162" s="190">
        <f t="shared" si="13"/>
        <v>0</v>
      </c>
      <c r="AR162" s="23" t="s">
        <v>272</v>
      </c>
      <c r="AT162" s="23" t="s">
        <v>191</v>
      </c>
      <c r="AU162" s="23" t="s">
        <v>84</v>
      </c>
      <c r="AY162" s="23" t="s">
        <v>189</v>
      </c>
      <c r="BE162" s="191">
        <f t="shared" si="14"/>
        <v>0</v>
      </c>
      <c r="BF162" s="191">
        <f t="shared" si="15"/>
        <v>0</v>
      </c>
      <c r="BG162" s="191">
        <f t="shared" si="16"/>
        <v>0</v>
      </c>
      <c r="BH162" s="191">
        <f t="shared" si="17"/>
        <v>0</v>
      </c>
      <c r="BI162" s="191">
        <f t="shared" si="18"/>
        <v>0</v>
      </c>
      <c r="BJ162" s="23" t="s">
        <v>82</v>
      </c>
      <c r="BK162" s="191">
        <f t="shared" si="19"/>
        <v>0</v>
      </c>
      <c r="BL162" s="23" t="s">
        <v>272</v>
      </c>
      <c r="BM162" s="23" t="s">
        <v>2785</v>
      </c>
    </row>
    <row r="163" spans="2:65" s="1" customFormat="1" ht="16.5" customHeight="1">
      <c r="B163" s="179"/>
      <c r="C163" s="180" t="s">
        <v>554</v>
      </c>
      <c r="D163" s="180" t="s">
        <v>191</v>
      </c>
      <c r="E163" s="181" t="s">
        <v>2786</v>
      </c>
      <c r="F163" s="182" t="s">
        <v>2787</v>
      </c>
      <c r="G163" s="183" t="s">
        <v>312</v>
      </c>
      <c r="H163" s="184">
        <v>490</v>
      </c>
      <c r="I163" s="185"/>
      <c r="J163" s="186">
        <f t="shared" si="10"/>
        <v>0</v>
      </c>
      <c r="K163" s="182" t="s">
        <v>5</v>
      </c>
      <c r="L163" s="40"/>
      <c r="M163" s="187" t="s">
        <v>5</v>
      </c>
      <c r="N163" s="188" t="s">
        <v>46</v>
      </c>
      <c r="O163" s="41"/>
      <c r="P163" s="189">
        <f t="shared" si="11"/>
        <v>0</v>
      </c>
      <c r="Q163" s="189">
        <v>0.10035</v>
      </c>
      <c r="R163" s="189">
        <f t="shared" si="12"/>
        <v>49.171499999999995</v>
      </c>
      <c r="S163" s="189">
        <v>0</v>
      </c>
      <c r="T163" s="190">
        <f t="shared" si="13"/>
        <v>0</v>
      </c>
      <c r="AR163" s="23" t="s">
        <v>272</v>
      </c>
      <c r="AT163" s="23" t="s">
        <v>191</v>
      </c>
      <c r="AU163" s="23" t="s">
        <v>84</v>
      </c>
      <c r="AY163" s="23" t="s">
        <v>189</v>
      </c>
      <c r="BE163" s="191">
        <f t="shared" si="14"/>
        <v>0</v>
      </c>
      <c r="BF163" s="191">
        <f t="shared" si="15"/>
        <v>0</v>
      </c>
      <c r="BG163" s="191">
        <f t="shared" si="16"/>
        <v>0</v>
      </c>
      <c r="BH163" s="191">
        <f t="shared" si="17"/>
        <v>0</v>
      </c>
      <c r="BI163" s="191">
        <f t="shared" si="18"/>
        <v>0</v>
      </c>
      <c r="BJ163" s="23" t="s">
        <v>82</v>
      </c>
      <c r="BK163" s="191">
        <f t="shared" si="19"/>
        <v>0</v>
      </c>
      <c r="BL163" s="23" t="s">
        <v>272</v>
      </c>
      <c r="BM163" s="23" t="s">
        <v>2788</v>
      </c>
    </row>
    <row r="164" spans="2:65" s="1" customFormat="1" ht="16.5" customHeight="1">
      <c r="B164" s="179"/>
      <c r="C164" s="308" t="s">
        <v>558</v>
      </c>
      <c r="D164" s="308" t="s">
        <v>191</v>
      </c>
      <c r="E164" s="309" t="s">
        <v>2789</v>
      </c>
      <c r="F164" s="310" t="s">
        <v>2790</v>
      </c>
      <c r="G164" s="311" t="s">
        <v>322</v>
      </c>
      <c r="H164" s="312">
        <v>2</v>
      </c>
      <c r="I164" s="313"/>
      <c r="J164" s="313">
        <f t="shared" si="10"/>
        <v>0</v>
      </c>
      <c r="K164" s="310" t="s">
        <v>5</v>
      </c>
      <c r="L164" s="40"/>
      <c r="M164" s="187" t="s">
        <v>5</v>
      </c>
      <c r="N164" s="188" t="s">
        <v>46</v>
      </c>
      <c r="O164" s="41"/>
      <c r="P164" s="189">
        <f t="shared" si="11"/>
        <v>0</v>
      </c>
      <c r="Q164" s="189">
        <v>0.10035</v>
      </c>
      <c r="R164" s="189">
        <f t="shared" si="12"/>
        <v>0.2007</v>
      </c>
      <c r="S164" s="189">
        <v>0</v>
      </c>
      <c r="T164" s="190">
        <f t="shared" si="13"/>
        <v>0</v>
      </c>
      <c r="AR164" s="23" t="s">
        <v>272</v>
      </c>
      <c r="AT164" s="23" t="s">
        <v>191</v>
      </c>
      <c r="AU164" s="23" t="s">
        <v>84</v>
      </c>
      <c r="AY164" s="23" t="s">
        <v>189</v>
      </c>
      <c r="BE164" s="191">
        <f t="shared" si="14"/>
        <v>0</v>
      </c>
      <c r="BF164" s="191">
        <f t="shared" si="15"/>
        <v>0</v>
      </c>
      <c r="BG164" s="191">
        <f t="shared" si="16"/>
        <v>0</v>
      </c>
      <c r="BH164" s="191">
        <f t="shared" si="17"/>
        <v>0</v>
      </c>
      <c r="BI164" s="191">
        <f t="shared" si="18"/>
        <v>0</v>
      </c>
      <c r="BJ164" s="23" t="s">
        <v>82</v>
      </c>
      <c r="BK164" s="191">
        <f t="shared" si="19"/>
        <v>0</v>
      </c>
      <c r="BL164" s="23" t="s">
        <v>272</v>
      </c>
      <c r="BM164" s="23" t="s">
        <v>2791</v>
      </c>
    </row>
    <row r="165" spans="2:65" s="1" customFormat="1" ht="16.5" customHeight="1">
      <c r="B165" s="179"/>
      <c r="C165" s="180" t="s">
        <v>563</v>
      </c>
      <c r="D165" s="180" t="s">
        <v>191</v>
      </c>
      <c r="E165" s="181" t="s">
        <v>2792</v>
      </c>
      <c r="F165" s="182" t="s">
        <v>2793</v>
      </c>
      <c r="G165" s="183" t="s">
        <v>322</v>
      </c>
      <c r="H165" s="184">
        <v>22</v>
      </c>
      <c r="I165" s="185"/>
      <c r="J165" s="186">
        <f t="shared" si="10"/>
        <v>0</v>
      </c>
      <c r="K165" s="182" t="s">
        <v>5</v>
      </c>
      <c r="L165" s="40"/>
      <c r="M165" s="187" t="s">
        <v>5</v>
      </c>
      <c r="N165" s="188" t="s">
        <v>46</v>
      </c>
      <c r="O165" s="41"/>
      <c r="P165" s="189">
        <f t="shared" si="11"/>
        <v>0</v>
      </c>
      <c r="Q165" s="189">
        <v>0</v>
      </c>
      <c r="R165" s="189">
        <f t="shared" si="12"/>
        <v>0</v>
      </c>
      <c r="S165" s="189">
        <v>0</v>
      </c>
      <c r="T165" s="190">
        <f t="shared" si="13"/>
        <v>0</v>
      </c>
      <c r="AR165" s="23" t="s">
        <v>272</v>
      </c>
      <c r="AT165" s="23" t="s">
        <v>191</v>
      </c>
      <c r="AU165" s="23" t="s">
        <v>84</v>
      </c>
      <c r="AY165" s="23" t="s">
        <v>189</v>
      </c>
      <c r="BE165" s="191">
        <f t="shared" si="14"/>
        <v>0</v>
      </c>
      <c r="BF165" s="191">
        <f t="shared" si="15"/>
        <v>0</v>
      </c>
      <c r="BG165" s="191">
        <f t="shared" si="16"/>
        <v>0</v>
      </c>
      <c r="BH165" s="191">
        <f t="shared" si="17"/>
        <v>0</v>
      </c>
      <c r="BI165" s="191">
        <f t="shared" si="18"/>
        <v>0</v>
      </c>
      <c r="BJ165" s="23" t="s">
        <v>82</v>
      </c>
      <c r="BK165" s="191">
        <f t="shared" si="19"/>
        <v>0</v>
      </c>
      <c r="BL165" s="23" t="s">
        <v>272</v>
      </c>
      <c r="BM165" s="23" t="s">
        <v>2794</v>
      </c>
    </row>
    <row r="166" spans="2:65" s="1" customFormat="1" ht="16.5" customHeight="1">
      <c r="B166" s="179"/>
      <c r="C166" s="308" t="s">
        <v>569</v>
      </c>
      <c r="D166" s="308" t="s">
        <v>191</v>
      </c>
      <c r="E166" s="309" t="s">
        <v>2795</v>
      </c>
      <c r="F166" s="310" t="s">
        <v>2796</v>
      </c>
      <c r="G166" s="311" t="s">
        <v>322</v>
      </c>
      <c r="H166" s="312">
        <v>20</v>
      </c>
      <c r="I166" s="313"/>
      <c r="J166" s="313">
        <f t="shared" si="10"/>
        <v>0</v>
      </c>
      <c r="K166" s="310" t="s">
        <v>5</v>
      </c>
      <c r="L166" s="40"/>
      <c r="M166" s="187" t="s">
        <v>5</v>
      </c>
      <c r="N166" s="188" t="s">
        <v>46</v>
      </c>
      <c r="O166" s="41"/>
      <c r="P166" s="189">
        <f t="shared" si="11"/>
        <v>0</v>
      </c>
      <c r="Q166" s="189">
        <v>0.10035</v>
      </c>
      <c r="R166" s="189">
        <f t="shared" si="12"/>
        <v>2.0069999999999997</v>
      </c>
      <c r="S166" s="189">
        <v>0</v>
      </c>
      <c r="T166" s="190">
        <f t="shared" si="13"/>
        <v>0</v>
      </c>
      <c r="AR166" s="23" t="s">
        <v>272</v>
      </c>
      <c r="AT166" s="23" t="s">
        <v>191</v>
      </c>
      <c r="AU166" s="23" t="s">
        <v>84</v>
      </c>
      <c r="AY166" s="23" t="s">
        <v>189</v>
      </c>
      <c r="BE166" s="191">
        <f t="shared" si="14"/>
        <v>0</v>
      </c>
      <c r="BF166" s="191">
        <f t="shared" si="15"/>
        <v>0</v>
      </c>
      <c r="BG166" s="191">
        <f t="shared" si="16"/>
        <v>0</v>
      </c>
      <c r="BH166" s="191">
        <f t="shared" si="17"/>
        <v>0</v>
      </c>
      <c r="BI166" s="191">
        <f t="shared" si="18"/>
        <v>0</v>
      </c>
      <c r="BJ166" s="23" t="s">
        <v>82</v>
      </c>
      <c r="BK166" s="191">
        <f t="shared" si="19"/>
        <v>0</v>
      </c>
      <c r="BL166" s="23" t="s">
        <v>272</v>
      </c>
      <c r="BM166" s="23" t="s">
        <v>2797</v>
      </c>
    </row>
    <row r="167" spans="2:65" s="1" customFormat="1" ht="16.5" customHeight="1">
      <c r="B167" s="179"/>
      <c r="C167" s="308" t="s">
        <v>577</v>
      </c>
      <c r="D167" s="308" t="s">
        <v>191</v>
      </c>
      <c r="E167" s="309" t="s">
        <v>2798</v>
      </c>
      <c r="F167" s="310" t="s">
        <v>4142</v>
      </c>
      <c r="G167" s="311" t="s">
        <v>322</v>
      </c>
      <c r="H167" s="312">
        <v>12</v>
      </c>
      <c r="I167" s="313"/>
      <c r="J167" s="313">
        <f t="shared" si="10"/>
        <v>0</v>
      </c>
      <c r="K167" s="310" t="s">
        <v>5</v>
      </c>
      <c r="L167" s="40"/>
      <c r="M167" s="187" t="s">
        <v>5</v>
      </c>
      <c r="N167" s="188" t="s">
        <v>46</v>
      </c>
      <c r="O167" s="41"/>
      <c r="P167" s="189">
        <f t="shared" si="11"/>
        <v>0</v>
      </c>
      <c r="Q167" s="189">
        <v>0.10035</v>
      </c>
      <c r="R167" s="189">
        <f t="shared" si="12"/>
        <v>1.2042</v>
      </c>
      <c r="S167" s="189">
        <v>0</v>
      </c>
      <c r="T167" s="190">
        <f t="shared" si="13"/>
        <v>0</v>
      </c>
      <c r="AR167" s="23" t="s">
        <v>272</v>
      </c>
      <c r="AT167" s="23" t="s">
        <v>191</v>
      </c>
      <c r="AU167" s="23" t="s">
        <v>84</v>
      </c>
      <c r="AY167" s="23" t="s">
        <v>189</v>
      </c>
      <c r="BE167" s="191">
        <f t="shared" si="14"/>
        <v>0</v>
      </c>
      <c r="BF167" s="191">
        <f t="shared" si="15"/>
        <v>0</v>
      </c>
      <c r="BG167" s="191">
        <f t="shared" si="16"/>
        <v>0</v>
      </c>
      <c r="BH167" s="191">
        <f t="shared" si="17"/>
        <v>0</v>
      </c>
      <c r="BI167" s="191">
        <f t="shared" si="18"/>
        <v>0</v>
      </c>
      <c r="BJ167" s="23" t="s">
        <v>82</v>
      </c>
      <c r="BK167" s="191">
        <f t="shared" si="19"/>
        <v>0</v>
      </c>
      <c r="BL167" s="23" t="s">
        <v>272</v>
      </c>
      <c r="BM167" s="23" t="s">
        <v>2799</v>
      </c>
    </row>
    <row r="168" spans="2:65" s="1" customFormat="1" ht="16.5" customHeight="1">
      <c r="B168" s="179"/>
      <c r="C168" s="308" t="s">
        <v>582</v>
      </c>
      <c r="D168" s="308" t="s">
        <v>191</v>
      </c>
      <c r="E168" s="309" t="s">
        <v>2800</v>
      </c>
      <c r="F168" s="310" t="s">
        <v>4143</v>
      </c>
      <c r="G168" s="311" t="s">
        <v>322</v>
      </c>
      <c r="H168" s="312">
        <v>19</v>
      </c>
      <c r="I168" s="313"/>
      <c r="J168" s="313">
        <f t="shared" si="10"/>
        <v>0</v>
      </c>
      <c r="K168" s="310" t="s">
        <v>5</v>
      </c>
      <c r="L168" s="40"/>
      <c r="M168" s="187" t="s">
        <v>5</v>
      </c>
      <c r="N168" s="188" t="s">
        <v>46</v>
      </c>
      <c r="O168" s="41"/>
      <c r="P168" s="189">
        <f t="shared" si="11"/>
        <v>0</v>
      </c>
      <c r="Q168" s="189">
        <v>0.10035</v>
      </c>
      <c r="R168" s="189">
        <f t="shared" si="12"/>
        <v>1.90665</v>
      </c>
      <c r="S168" s="189">
        <v>0</v>
      </c>
      <c r="T168" s="190">
        <f t="shared" si="13"/>
        <v>0</v>
      </c>
      <c r="AR168" s="23" t="s">
        <v>272</v>
      </c>
      <c r="AT168" s="23" t="s">
        <v>191</v>
      </c>
      <c r="AU168" s="23" t="s">
        <v>84</v>
      </c>
      <c r="AY168" s="23" t="s">
        <v>189</v>
      </c>
      <c r="BE168" s="191">
        <f t="shared" si="14"/>
        <v>0</v>
      </c>
      <c r="BF168" s="191">
        <f t="shared" si="15"/>
        <v>0</v>
      </c>
      <c r="BG168" s="191">
        <f t="shared" si="16"/>
        <v>0</v>
      </c>
      <c r="BH168" s="191">
        <f t="shared" si="17"/>
        <v>0</v>
      </c>
      <c r="BI168" s="191">
        <f t="shared" si="18"/>
        <v>0</v>
      </c>
      <c r="BJ168" s="23" t="s">
        <v>82</v>
      </c>
      <c r="BK168" s="191">
        <f t="shared" si="19"/>
        <v>0</v>
      </c>
      <c r="BL168" s="23" t="s">
        <v>272</v>
      </c>
      <c r="BM168" s="23" t="s">
        <v>2801</v>
      </c>
    </row>
    <row r="169" spans="2:65" s="1" customFormat="1" ht="16.5" customHeight="1">
      <c r="B169" s="179"/>
      <c r="C169" s="308" t="s">
        <v>587</v>
      </c>
      <c r="D169" s="308" t="s">
        <v>191</v>
      </c>
      <c r="E169" s="309" t="s">
        <v>2802</v>
      </c>
      <c r="F169" s="310" t="s">
        <v>4144</v>
      </c>
      <c r="G169" s="311" t="s">
        <v>322</v>
      </c>
      <c r="H169" s="312">
        <v>0</v>
      </c>
      <c r="I169" s="313"/>
      <c r="J169" s="313">
        <f t="shared" si="10"/>
        <v>0</v>
      </c>
      <c r="K169" s="310" t="s">
        <v>5</v>
      </c>
      <c r="L169" s="40"/>
      <c r="M169" s="187" t="s">
        <v>5</v>
      </c>
      <c r="N169" s="188" t="s">
        <v>46</v>
      </c>
      <c r="O169" s="41"/>
      <c r="P169" s="189">
        <f t="shared" si="11"/>
        <v>0</v>
      </c>
      <c r="Q169" s="189">
        <v>0.10035</v>
      </c>
      <c r="R169" s="189">
        <f t="shared" si="12"/>
        <v>0</v>
      </c>
      <c r="S169" s="189">
        <v>0</v>
      </c>
      <c r="T169" s="190">
        <f t="shared" si="13"/>
        <v>0</v>
      </c>
      <c r="AR169" s="23" t="s">
        <v>272</v>
      </c>
      <c r="AT169" s="23" t="s">
        <v>191</v>
      </c>
      <c r="AU169" s="23" t="s">
        <v>84</v>
      </c>
      <c r="AY169" s="23" t="s">
        <v>189</v>
      </c>
      <c r="BE169" s="191">
        <f t="shared" si="14"/>
        <v>0</v>
      </c>
      <c r="BF169" s="191">
        <f t="shared" si="15"/>
        <v>0</v>
      </c>
      <c r="BG169" s="191">
        <f t="shared" si="16"/>
        <v>0</v>
      </c>
      <c r="BH169" s="191">
        <f t="shared" si="17"/>
        <v>0</v>
      </c>
      <c r="BI169" s="191">
        <f t="shared" si="18"/>
        <v>0</v>
      </c>
      <c r="BJ169" s="23" t="s">
        <v>82</v>
      </c>
      <c r="BK169" s="191">
        <f t="shared" si="19"/>
        <v>0</v>
      </c>
      <c r="BL169" s="23" t="s">
        <v>272</v>
      </c>
      <c r="BM169" s="23" t="s">
        <v>2803</v>
      </c>
    </row>
    <row r="170" spans="2:65" s="1" customFormat="1" ht="16.5" customHeight="1">
      <c r="B170" s="179"/>
      <c r="C170" s="180" t="s">
        <v>592</v>
      </c>
      <c r="D170" s="180" t="s">
        <v>191</v>
      </c>
      <c r="E170" s="181" t="s">
        <v>2804</v>
      </c>
      <c r="F170" s="182" t="s">
        <v>4115</v>
      </c>
      <c r="G170" s="183" t="s">
        <v>322</v>
      </c>
      <c r="H170" s="184">
        <v>19</v>
      </c>
      <c r="I170" s="185"/>
      <c r="J170" s="186">
        <f t="shared" si="10"/>
        <v>0</v>
      </c>
      <c r="K170" s="182" t="s">
        <v>5</v>
      </c>
      <c r="L170" s="40"/>
      <c r="M170" s="187" t="s">
        <v>5</v>
      </c>
      <c r="N170" s="188" t="s">
        <v>46</v>
      </c>
      <c r="O170" s="41"/>
      <c r="P170" s="189">
        <f t="shared" si="11"/>
        <v>0</v>
      </c>
      <c r="Q170" s="189">
        <v>0.10035</v>
      </c>
      <c r="R170" s="189">
        <f t="shared" si="12"/>
        <v>1.90665</v>
      </c>
      <c r="S170" s="189">
        <v>0</v>
      </c>
      <c r="T170" s="190">
        <f t="shared" si="13"/>
        <v>0</v>
      </c>
      <c r="AR170" s="23" t="s">
        <v>272</v>
      </c>
      <c r="AT170" s="23" t="s">
        <v>191</v>
      </c>
      <c r="AU170" s="23" t="s">
        <v>84</v>
      </c>
      <c r="AY170" s="23" t="s">
        <v>189</v>
      </c>
      <c r="BE170" s="191">
        <f t="shared" si="14"/>
        <v>0</v>
      </c>
      <c r="BF170" s="191">
        <f t="shared" si="15"/>
        <v>0</v>
      </c>
      <c r="BG170" s="191">
        <f t="shared" si="16"/>
        <v>0</v>
      </c>
      <c r="BH170" s="191">
        <f t="shared" si="17"/>
        <v>0</v>
      </c>
      <c r="BI170" s="191">
        <f t="shared" si="18"/>
        <v>0</v>
      </c>
      <c r="BJ170" s="23" t="s">
        <v>82</v>
      </c>
      <c r="BK170" s="191">
        <f t="shared" si="19"/>
        <v>0</v>
      </c>
      <c r="BL170" s="23" t="s">
        <v>272</v>
      </c>
      <c r="BM170" s="23" t="s">
        <v>2805</v>
      </c>
    </row>
    <row r="171" spans="2:65" s="1" customFormat="1" ht="16.5" customHeight="1">
      <c r="B171" s="179"/>
      <c r="C171" s="308" t="s">
        <v>596</v>
      </c>
      <c r="D171" s="308" t="s">
        <v>191</v>
      </c>
      <c r="E171" s="309" t="s">
        <v>2806</v>
      </c>
      <c r="F171" s="310" t="s">
        <v>4145</v>
      </c>
      <c r="G171" s="311" t="s">
        <v>322</v>
      </c>
      <c r="H171" s="312">
        <v>208</v>
      </c>
      <c r="I171" s="313"/>
      <c r="J171" s="313">
        <f t="shared" si="10"/>
        <v>0</v>
      </c>
      <c r="K171" s="310" t="s">
        <v>5</v>
      </c>
      <c r="L171" s="40"/>
      <c r="M171" s="187" t="s">
        <v>5</v>
      </c>
      <c r="N171" s="188" t="s">
        <v>46</v>
      </c>
      <c r="O171" s="41"/>
      <c r="P171" s="189">
        <f t="shared" si="11"/>
        <v>0</v>
      </c>
      <c r="Q171" s="189">
        <v>0.10035</v>
      </c>
      <c r="R171" s="189">
        <f t="shared" si="12"/>
        <v>20.872799999999998</v>
      </c>
      <c r="S171" s="189">
        <v>0</v>
      </c>
      <c r="T171" s="190">
        <f t="shared" si="13"/>
        <v>0</v>
      </c>
      <c r="AR171" s="23" t="s">
        <v>272</v>
      </c>
      <c r="AT171" s="23" t="s">
        <v>191</v>
      </c>
      <c r="AU171" s="23" t="s">
        <v>84</v>
      </c>
      <c r="AY171" s="23" t="s">
        <v>189</v>
      </c>
      <c r="BE171" s="191">
        <f t="shared" si="14"/>
        <v>0</v>
      </c>
      <c r="BF171" s="191">
        <f t="shared" si="15"/>
        <v>0</v>
      </c>
      <c r="BG171" s="191">
        <f t="shared" si="16"/>
        <v>0</v>
      </c>
      <c r="BH171" s="191">
        <f t="shared" si="17"/>
        <v>0</v>
      </c>
      <c r="BI171" s="191">
        <f t="shared" si="18"/>
        <v>0</v>
      </c>
      <c r="BJ171" s="23" t="s">
        <v>82</v>
      </c>
      <c r="BK171" s="191">
        <f t="shared" si="19"/>
        <v>0</v>
      </c>
      <c r="BL171" s="23" t="s">
        <v>272</v>
      </c>
      <c r="BM171" s="23" t="s">
        <v>2807</v>
      </c>
    </row>
    <row r="172" spans="2:65" s="1" customFormat="1" ht="16.5" customHeight="1">
      <c r="B172" s="179"/>
      <c r="C172" s="308" t="s">
        <v>598</v>
      </c>
      <c r="D172" s="308" t="s">
        <v>191</v>
      </c>
      <c r="E172" s="309" t="s">
        <v>2808</v>
      </c>
      <c r="F172" s="310" t="s">
        <v>4116</v>
      </c>
      <c r="G172" s="311" t="s">
        <v>322</v>
      </c>
      <c r="H172" s="312">
        <v>832</v>
      </c>
      <c r="I172" s="313"/>
      <c r="J172" s="313">
        <f t="shared" si="10"/>
        <v>0</v>
      </c>
      <c r="K172" s="310" t="s">
        <v>5</v>
      </c>
      <c r="L172" s="40"/>
      <c r="M172" s="187" t="s">
        <v>5</v>
      </c>
      <c r="N172" s="188" t="s">
        <v>46</v>
      </c>
      <c r="O172" s="41"/>
      <c r="P172" s="189">
        <f t="shared" si="11"/>
        <v>0</v>
      </c>
      <c r="Q172" s="189">
        <v>0.10035</v>
      </c>
      <c r="R172" s="189">
        <f t="shared" si="12"/>
        <v>83.49119999999999</v>
      </c>
      <c r="S172" s="189">
        <v>0</v>
      </c>
      <c r="T172" s="190">
        <f t="shared" si="13"/>
        <v>0</v>
      </c>
      <c r="AR172" s="23" t="s">
        <v>272</v>
      </c>
      <c r="AT172" s="23" t="s">
        <v>191</v>
      </c>
      <c r="AU172" s="23" t="s">
        <v>84</v>
      </c>
      <c r="AY172" s="23" t="s">
        <v>189</v>
      </c>
      <c r="BE172" s="191">
        <f t="shared" si="14"/>
        <v>0</v>
      </c>
      <c r="BF172" s="191">
        <f t="shared" si="15"/>
        <v>0</v>
      </c>
      <c r="BG172" s="191">
        <f t="shared" si="16"/>
        <v>0</v>
      </c>
      <c r="BH172" s="191">
        <f t="shared" si="17"/>
        <v>0</v>
      </c>
      <c r="BI172" s="191">
        <f t="shared" si="18"/>
        <v>0</v>
      </c>
      <c r="BJ172" s="23" t="s">
        <v>82</v>
      </c>
      <c r="BK172" s="191">
        <f t="shared" si="19"/>
        <v>0</v>
      </c>
      <c r="BL172" s="23" t="s">
        <v>272</v>
      </c>
      <c r="BM172" s="23" t="s">
        <v>2809</v>
      </c>
    </row>
    <row r="173" spans="2:65" s="1" customFormat="1" ht="16.5" customHeight="1">
      <c r="B173" s="179"/>
      <c r="C173" s="180" t="s">
        <v>603</v>
      </c>
      <c r="D173" s="180" t="s">
        <v>191</v>
      </c>
      <c r="E173" s="181" t="s">
        <v>2810</v>
      </c>
      <c r="F173" s="182" t="s">
        <v>2811</v>
      </c>
      <c r="G173" s="183" t="s">
        <v>322</v>
      </c>
      <c r="H173" s="184">
        <v>1</v>
      </c>
      <c r="I173" s="185"/>
      <c r="J173" s="186">
        <f t="shared" si="10"/>
        <v>0</v>
      </c>
      <c r="K173" s="182" t="s">
        <v>5</v>
      </c>
      <c r="L173" s="40"/>
      <c r="M173" s="187" t="s">
        <v>5</v>
      </c>
      <c r="N173" s="188" t="s">
        <v>46</v>
      </c>
      <c r="O173" s="41"/>
      <c r="P173" s="189">
        <f t="shared" si="11"/>
        <v>0</v>
      </c>
      <c r="Q173" s="189">
        <v>0.10035</v>
      </c>
      <c r="R173" s="189">
        <f t="shared" si="12"/>
        <v>0.10035</v>
      </c>
      <c r="S173" s="189">
        <v>0</v>
      </c>
      <c r="T173" s="190">
        <f t="shared" si="13"/>
        <v>0</v>
      </c>
      <c r="AR173" s="23" t="s">
        <v>272</v>
      </c>
      <c r="AT173" s="23" t="s">
        <v>191</v>
      </c>
      <c r="AU173" s="23" t="s">
        <v>84</v>
      </c>
      <c r="AY173" s="23" t="s">
        <v>189</v>
      </c>
      <c r="BE173" s="191">
        <f t="shared" si="14"/>
        <v>0</v>
      </c>
      <c r="BF173" s="191">
        <f t="shared" si="15"/>
        <v>0</v>
      </c>
      <c r="BG173" s="191">
        <f t="shared" si="16"/>
        <v>0</v>
      </c>
      <c r="BH173" s="191">
        <f t="shared" si="17"/>
        <v>0</v>
      </c>
      <c r="BI173" s="191">
        <f t="shared" si="18"/>
        <v>0</v>
      </c>
      <c r="BJ173" s="23" t="s">
        <v>82</v>
      </c>
      <c r="BK173" s="191">
        <f t="shared" si="19"/>
        <v>0</v>
      </c>
      <c r="BL173" s="23" t="s">
        <v>272</v>
      </c>
      <c r="BM173" s="23" t="s">
        <v>2812</v>
      </c>
    </row>
    <row r="174" spans="2:65" s="1" customFormat="1" ht="16.5" customHeight="1">
      <c r="B174" s="179"/>
      <c r="C174" s="180" t="s">
        <v>608</v>
      </c>
      <c r="D174" s="180" t="s">
        <v>191</v>
      </c>
      <c r="E174" s="181" t="s">
        <v>2813</v>
      </c>
      <c r="F174" s="182" t="s">
        <v>2814</v>
      </c>
      <c r="G174" s="183" t="s">
        <v>322</v>
      </c>
      <c r="H174" s="184">
        <v>1</v>
      </c>
      <c r="I174" s="185"/>
      <c r="J174" s="186">
        <f t="shared" si="10"/>
        <v>0</v>
      </c>
      <c r="K174" s="182" t="s">
        <v>5</v>
      </c>
      <c r="L174" s="40"/>
      <c r="M174" s="187" t="s">
        <v>5</v>
      </c>
      <c r="N174" s="188" t="s">
        <v>46</v>
      </c>
      <c r="O174" s="41"/>
      <c r="P174" s="189">
        <f t="shared" si="11"/>
        <v>0</v>
      </c>
      <c r="Q174" s="189">
        <v>0.10035</v>
      </c>
      <c r="R174" s="189">
        <f t="shared" si="12"/>
        <v>0.10035</v>
      </c>
      <c r="S174" s="189">
        <v>0</v>
      </c>
      <c r="T174" s="190">
        <f t="shared" si="13"/>
        <v>0</v>
      </c>
      <c r="AR174" s="23" t="s">
        <v>272</v>
      </c>
      <c r="AT174" s="23" t="s">
        <v>191</v>
      </c>
      <c r="AU174" s="23" t="s">
        <v>84</v>
      </c>
      <c r="AY174" s="23" t="s">
        <v>189</v>
      </c>
      <c r="BE174" s="191">
        <f t="shared" si="14"/>
        <v>0</v>
      </c>
      <c r="BF174" s="191">
        <f t="shared" si="15"/>
        <v>0</v>
      </c>
      <c r="BG174" s="191">
        <f t="shared" si="16"/>
        <v>0</v>
      </c>
      <c r="BH174" s="191">
        <f t="shared" si="17"/>
        <v>0</v>
      </c>
      <c r="BI174" s="191">
        <f t="shared" si="18"/>
        <v>0</v>
      </c>
      <c r="BJ174" s="23" t="s">
        <v>82</v>
      </c>
      <c r="BK174" s="191">
        <f t="shared" si="19"/>
        <v>0</v>
      </c>
      <c r="BL174" s="23" t="s">
        <v>272</v>
      </c>
      <c r="BM174" s="23" t="s">
        <v>2815</v>
      </c>
    </row>
    <row r="175" spans="2:63" s="11" customFormat="1" ht="29.85" customHeight="1">
      <c r="B175" s="166"/>
      <c r="D175" s="167" t="s">
        <v>74</v>
      </c>
      <c r="E175" s="177" t="s">
        <v>655</v>
      </c>
      <c r="F175" s="177" t="s">
        <v>2816</v>
      </c>
      <c r="I175" s="169"/>
      <c r="J175" s="178">
        <f>BK175</f>
        <v>0</v>
      </c>
      <c r="L175" s="166"/>
      <c r="M175" s="171"/>
      <c r="N175" s="172"/>
      <c r="O175" s="172"/>
      <c r="P175" s="173">
        <f>SUM(P176:P178)</f>
        <v>0</v>
      </c>
      <c r="Q175" s="172"/>
      <c r="R175" s="173">
        <f>SUM(R176:R178)</f>
        <v>0</v>
      </c>
      <c r="S175" s="172"/>
      <c r="T175" s="174">
        <f>SUM(T176:T178)</f>
        <v>0</v>
      </c>
      <c r="AR175" s="167" t="s">
        <v>84</v>
      </c>
      <c r="AT175" s="175" t="s">
        <v>74</v>
      </c>
      <c r="AU175" s="175" t="s">
        <v>82</v>
      </c>
      <c r="AY175" s="167" t="s">
        <v>189</v>
      </c>
      <c r="BK175" s="176">
        <f>SUM(BK176:BK178)</f>
        <v>0</v>
      </c>
    </row>
    <row r="176" spans="2:65" s="1" customFormat="1" ht="16.5" customHeight="1">
      <c r="B176" s="179"/>
      <c r="C176" s="180" t="s">
        <v>613</v>
      </c>
      <c r="D176" s="180" t="s">
        <v>191</v>
      </c>
      <c r="E176" s="181" t="s">
        <v>2817</v>
      </c>
      <c r="F176" s="182" t="s">
        <v>2818</v>
      </c>
      <c r="G176" s="183" t="s">
        <v>322</v>
      </c>
      <c r="H176" s="184">
        <v>1</v>
      </c>
      <c r="I176" s="185"/>
      <c r="J176" s="186">
        <f>ROUND(I176*H176,2)</f>
        <v>0</v>
      </c>
      <c r="K176" s="182" t="s">
        <v>5</v>
      </c>
      <c r="L176" s="40"/>
      <c r="M176" s="187" t="s">
        <v>5</v>
      </c>
      <c r="N176" s="188" t="s">
        <v>46</v>
      </c>
      <c r="O176" s="41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AR176" s="23" t="s">
        <v>272</v>
      </c>
      <c r="AT176" s="23" t="s">
        <v>191</v>
      </c>
      <c r="AU176" s="23" t="s">
        <v>84</v>
      </c>
      <c r="AY176" s="23" t="s">
        <v>189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23" t="s">
        <v>82</v>
      </c>
      <c r="BK176" s="191">
        <f>ROUND(I176*H176,2)</f>
        <v>0</v>
      </c>
      <c r="BL176" s="23" t="s">
        <v>272</v>
      </c>
      <c r="BM176" s="23" t="s">
        <v>2819</v>
      </c>
    </row>
    <row r="177" spans="2:65" s="1" customFormat="1" ht="16.5" customHeight="1">
      <c r="B177" s="179"/>
      <c r="C177" s="180" t="s">
        <v>618</v>
      </c>
      <c r="D177" s="180" t="s">
        <v>191</v>
      </c>
      <c r="E177" s="181" t="s">
        <v>2820</v>
      </c>
      <c r="F177" s="182" t="s">
        <v>2821</v>
      </c>
      <c r="G177" s="183" t="s">
        <v>322</v>
      </c>
      <c r="H177" s="184">
        <v>1</v>
      </c>
      <c r="I177" s="185"/>
      <c r="J177" s="186">
        <f>ROUND(I177*H177,2)</f>
        <v>0</v>
      </c>
      <c r="K177" s="182" t="s">
        <v>5</v>
      </c>
      <c r="L177" s="40"/>
      <c r="M177" s="187" t="s">
        <v>5</v>
      </c>
      <c r="N177" s="188" t="s">
        <v>46</v>
      </c>
      <c r="O177" s="41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3" t="s">
        <v>272</v>
      </c>
      <c r="AT177" s="23" t="s">
        <v>191</v>
      </c>
      <c r="AU177" s="23" t="s">
        <v>84</v>
      </c>
      <c r="AY177" s="23" t="s">
        <v>189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82</v>
      </c>
      <c r="BK177" s="191">
        <f>ROUND(I177*H177,2)</f>
        <v>0</v>
      </c>
      <c r="BL177" s="23" t="s">
        <v>272</v>
      </c>
      <c r="BM177" s="23" t="s">
        <v>2822</v>
      </c>
    </row>
    <row r="178" spans="2:65" s="1" customFormat="1" ht="16.5" customHeight="1">
      <c r="B178" s="179"/>
      <c r="C178" s="180" t="s">
        <v>625</v>
      </c>
      <c r="D178" s="180" t="s">
        <v>191</v>
      </c>
      <c r="E178" s="181" t="s">
        <v>2823</v>
      </c>
      <c r="F178" s="182" t="s">
        <v>4119</v>
      </c>
      <c r="G178" s="183" t="s">
        <v>322</v>
      </c>
      <c r="H178" s="184">
        <v>0</v>
      </c>
      <c r="I178" s="185"/>
      <c r="J178" s="186">
        <f>ROUND(I178*H178,2)</f>
        <v>0</v>
      </c>
      <c r="K178" s="182" t="s">
        <v>5</v>
      </c>
      <c r="L178" s="40"/>
      <c r="M178" s="187" t="s">
        <v>5</v>
      </c>
      <c r="N178" s="188" t="s">
        <v>46</v>
      </c>
      <c r="O178" s="41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AR178" s="23" t="s">
        <v>272</v>
      </c>
      <c r="AT178" s="23" t="s">
        <v>191</v>
      </c>
      <c r="AU178" s="23" t="s">
        <v>84</v>
      </c>
      <c r="AY178" s="23" t="s">
        <v>189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23" t="s">
        <v>82</v>
      </c>
      <c r="BK178" s="191">
        <f>ROUND(I178*H178,2)</f>
        <v>0</v>
      </c>
      <c r="BL178" s="23" t="s">
        <v>272</v>
      </c>
      <c r="BM178" s="23" t="s">
        <v>2824</v>
      </c>
    </row>
    <row r="179" spans="2:63" s="11" customFormat="1" ht="29.85" customHeight="1">
      <c r="B179" s="166"/>
      <c r="D179" s="167" t="s">
        <v>74</v>
      </c>
      <c r="E179" s="177" t="s">
        <v>1841</v>
      </c>
      <c r="F179" s="177" t="s">
        <v>2825</v>
      </c>
      <c r="I179" s="169"/>
      <c r="J179" s="178">
        <f>BK179</f>
        <v>0</v>
      </c>
      <c r="L179" s="166"/>
      <c r="M179" s="171"/>
      <c r="N179" s="172"/>
      <c r="O179" s="172"/>
      <c r="P179" s="173">
        <f>P180</f>
        <v>0</v>
      </c>
      <c r="Q179" s="172"/>
      <c r="R179" s="173">
        <f>R180</f>
        <v>0.34692</v>
      </c>
      <c r="S179" s="172"/>
      <c r="T179" s="174">
        <f>T180</f>
        <v>0</v>
      </c>
      <c r="AR179" s="167" t="s">
        <v>84</v>
      </c>
      <c r="AT179" s="175" t="s">
        <v>74</v>
      </c>
      <c r="AU179" s="175" t="s">
        <v>82</v>
      </c>
      <c r="AY179" s="167" t="s">
        <v>189</v>
      </c>
      <c r="BK179" s="176">
        <f>BK180</f>
        <v>0</v>
      </c>
    </row>
    <row r="180" spans="2:65" s="1" customFormat="1" ht="16.5" customHeight="1">
      <c r="B180" s="179"/>
      <c r="C180" s="180" t="s">
        <v>629</v>
      </c>
      <c r="D180" s="180" t="s">
        <v>191</v>
      </c>
      <c r="E180" s="181" t="s">
        <v>2826</v>
      </c>
      <c r="F180" s="182" t="s">
        <v>2827</v>
      </c>
      <c r="G180" s="183" t="s">
        <v>2828</v>
      </c>
      <c r="H180" s="184">
        <v>14</v>
      </c>
      <c r="I180" s="185"/>
      <c r="J180" s="186">
        <f>ROUND(I180*H180,2)</f>
        <v>0</v>
      </c>
      <c r="K180" s="182" t="s">
        <v>5</v>
      </c>
      <c r="L180" s="40"/>
      <c r="M180" s="187" t="s">
        <v>5</v>
      </c>
      <c r="N180" s="188" t="s">
        <v>46</v>
      </c>
      <c r="O180" s="41"/>
      <c r="P180" s="189">
        <f>O180*H180</f>
        <v>0</v>
      </c>
      <c r="Q180" s="189">
        <v>0.02478</v>
      </c>
      <c r="R180" s="189">
        <f>Q180*H180</f>
        <v>0.34692</v>
      </c>
      <c r="S180" s="189">
        <v>0</v>
      </c>
      <c r="T180" s="190">
        <f>S180*H180</f>
        <v>0</v>
      </c>
      <c r="AR180" s="23" t="s">
        <v>272</v>
      </c>
      <c r="AT180" s="23" t="s">
        <v>191</v>
      </c>
      <c r="AU180" s="23" t="s">
        <v>84</v>
      </c>
      <c r="AY180" s="23" t="s">
        <v>189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23" t="s">
        <v>82</v>
      </c>
      <c r="BK180" s="191">
        <f>ROUND(I180*H180,2)</f>
        <v>0</v>
      </c>
      <c r="BL180" s="23" t="s">
        <v>272</v>
      </c>
      <c r="BM180" s="23" t="s">
        <v>2829</v>
      </c>
    </row>
    <row r="181" spans="2:63" s="11" customFormat="1" ht="29.85" customHeight="1">
      <c r="B181" s="166"/>
      <c r="D181" s="167" t="s">
        <v>74</v>
      </c>
      <c r="E181" s="177" t="s">
        <v>684</v>
      </c>
      <c r="F181" s="177" t="s">
        <v>2816</v>
      </c>
      <c r="I181" s="169"/>
      <c r="J181" s="178">
        <f>BK181</f>
        <v>0</v>
      </c>
      <c r="L181" s="166"/>
      <c r="M181" s="171"/>
      <c r="N181" s="172"/>
      <c r="O181" s="172"/>
      <c r="P181" s="173">
        <f>SUM(P182:P183)</f>
        <v>0</v>
      </c>
      <c r="Q181" s="172"/>
      <c r="R181" s="173">
        <f>SUM(R182:R183)</f>
        <v>4E-05</v>
      </c>
      <c r="S181" s="172"/>
      <c r="T181" s="174">
        <f>SUM(T182:T183)</f>
        <v>0</v>
      </c>
      <c r="AR181" s="167" t="s">
        <v>84</v>
      </c>
      <c r="AT181" s="175" t="s">
        <v>74</v>
      </c>
      <c r="AU181" s="175" t="s">
        <v>82</v>
      </c>
      <c r="AY181" s="167" t="s">
        <v>189</v>
      </c>
      <c r="BK181" s="176">
        <f>SUM(BK182:BK183)</f>
        <v>0</v>
      </c>
    </row>
    <row r="182" spans="2:65" s="1" customFormat="1" ht="16.5" customHeight="1">
      <c r="B182" s="179"/>
      <c r="C182" s="180" t="s">
        <v>633</v>
      </c>
      <c r="D182" s="180" t="s">
        <v>191</v>
      </c>
      <c r="E182" s="181" t="s">
        <v>2830</v>
      </c>
      <c r="F182" s="182" t="s">
        <v>2831</v>
      </c>
      <c r="G182" s="183" t="s">
        <v>322</v>
      </c>
      <c r="H182" s="184">
        <v>1</v>
      </c>
      <c r="I182" s="185"/>
      <c r="J182" s="186">
        <f>ROUND(I182*H182,2)</f>
        <v>0</v>
      </c>
      <c r="K182" s="182" t="s">
        <v>5</v>
      </c>
      <c r="L182" s="40"/>
      <c r="M182" s="187" t="s">
        <v>5</v>
      </c>
      <c r="N182" s="188" t="s">
        <v>46</v>
      </c>
      <c r="O182" s="41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AR182" s="23" t="s">
        <v>272</v>
      </c>
      <c r="AT182" s="23" t="s">
        <v>191</v>
      </c>
      <c r="AU182" s="23" t="s">
        <v>84</v>
      </c>
      <c r="AY182" s="23" t="s">
        <v>189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23" t="s">
        <v>82</v>
      </c>
      <c r="BK182" s="191">
        <f>ROUND(I182*H182,2)</f>
        <v>0</v>
      </c>
      <c r="BL182" s="23" t="s">
        <v>272</v>
      </c>
      <c r="BM182" s="23" t="s">
        <v>2832</v>
      </c>
    </row>
    <row r="183" spans="2:65" s="1" customFormat="1" ht="16.5" customHeight="1">
      <c r="B183" s="179"/>
      <c r="C183" s="180" t="s">
        <v>637</v>
      </c>
      <c r="D183" s="180" t="s">
        <v>191</v>
      </c>
      <c r="E183" s="181" t="s">
        <v>2833</v>
      </c>
      <c r="F183" s="182" t="s">
        <v>2834</v>
      </c>
      <c r="G183" s="183" t="s">
        <v>2659</v>
      </c>
      <c r="H183" s="184">
        <v>1</v>
      </c>
      <c r="I183" s="185"/>
      <c r="J183" s="186">
        <f>ROUND(I183*H183,2)</f>
        <v>0</v>
      </c>
      <c r="K183" s="182" t="s">
        <v>5</v>
      </c>
      <c r="L183" s="40"/>
      <c r="M183" s="187" t="s">
        <v>5</v>
      </c>
      <c r="N183" s="188" t="s">
        <v>46</v>
      </c>
      <c r="O183" s="41"/>
      <c r="P183" s="189">
        <f>O183*H183</f>
        <v>0</v>
      </c>
      <c r="Q183" s="189">
        <v>4E-05</v>
      </c>
      <c r="R183" s="189">
        <f>Q183*H183</f>
        <v>4E-05</v>
      </c>
      <c r="S183" s="189">
        <v>0</v>
      </c>
      <c r="T183" s="190">
        <f>S183*H183</f>
        <v>0</v>
      </c>
      <c r="AR183" s="23" t="s">
        <v>272</v>
      </c>
      <c r="AT183" s="23" t="s">
        <v>191</v>
      </c>
      <c r="AU183" s="23" t="s">
        <v>84</v>
      </c>
      <c r="AY183" s="23" t="s">
        <v>189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23" t="s">
        <v>82</v>
      </c>
      <c r="BK183" s="191">
        <f>ROUND(I183*H183,2)</f>
        <v>0</v>
      </c>
      <c r="BL183" s="23" t="s">
        <v>272</v>
      </c>
      <c r="BM183" s="23" t="s">
        <v>2835</v>
      </c>
    </row>
    <row r="184" spans="2:63" s="11" customFormat="1" ht="29.85" customHeight="1">
      <c r="B184" s="166"/>
      <c r="D184" s="167" t="s">
        <v>74</v>
      </c>
      <c r="E184" s="177" t="s">
        <v>2399</v>
      </c>
      <c r="F184" s="177" t="s">
        <v>2836</v>
      </c>
      <c r="I184" s="169"/>
      <c r="J184" s="178">
        <f>BK184</f>
        <v>0</v>
      </c>
      <c r="L184" s="166"/>
      <c r="M184" s="171"/>
      <c r="N184" s="172"/>
      <c r="O184" s="172"/>
      <c r="P184" s="173">
        <f>SUM(P185:P190)</f>
        <v>0</v>
      </c>
      <c r="Q184" s="172"/>
      <c r="R184" s="173">
        <f>SUM(R185:R190)</f>
        <v>0</v>
      </c>
      <c r="S184" s="172"/>
      <c r="T184" s="174">
        <f>SUM(T185:T190)</f>
        <v>0</v>
      </c>
      <c r="AR184" s="167" t="s">
        <v>84</v>
      </c>
      <c r="AT184" s="175" t="s">
        <v>74</v>
      </c>
      <c r="AU184" s="175" t="s">
        <v>82</v>
      </c>
      <c r="AY184" s="167" t="s">
        <v>189</v>
      </c>
      <c r="BK184" s="176">
        <f>SUM(BK185:BK190)</f>
        <v>0</v>
      </c>
    </row>
    <row r="185" spans="2:65" s="1" customFormat="1" ht="16.5" customHeight="1">
      <c r="B185" s="179"/>
      <c r="C185" s="180" t="s">
        <v>641</v>
      </c>
      <c r="D185" s="180" t="s">
        <v>191</v>
      </c>
      <c r="E185" s="181" t="s">
        <v>82</v>
      </c>
      <c r="F185" s="182" t="s">
        <v>2837</v>
      </c>
      <c r="G185" s="183" t="s">
        <v>243</v>
      </c>
      <c r="H185" s="184">
        <v>4</v>
      </c>
      <c r="I185" s="185"/>
      <c r="J185" s="186">
        <f aca="true" t="shared" si="20" ref="J185:J190">ROUND(I185*H185,2)</f>
        <v>0</v>
      </c>
      <c r="K185" s="182" t="s">
        <v>5</v>
      </c>
      <c r="L185" s="40"/>
      <c r="M185" s="187" t="s">
        <v>5</v>
      </c>
      <c r="N185" s="188" t="s">
        <v>46</v>
      </c>
      <c r="O185" s="41"/>
      <c r="P185" s="189">
        <f aca="true" t="shared" si="21" ref="P185:P190">O185*H185</f>
        <v>0</v>
      </c>
      <c r="Q185" s="189">
        <v>0</v>
      </c>
      <c r="R185" s="189">
        <f aca="true" t="shared" si="22" ref="R185:R190">Q185*H185</f>
        <v>0</v>
      </c>
      <c r="S185" s="189">
        <v>0</v>
      </c>
      <c r="T185" s="190">
        <f aca="true" t="shared" si="23" ref="T185:T190">S185*H185</f>
        <v>0</v>
      </c>
      <c r="AR185" s="23" t="s">
        <v>272</v>
      </c>
      <c r="AT185" s="23" t="s">
        <v>191</v>
      </c>
      <c r="AU185" s="23" t="s">
        <v>84</v>
      </c>
      <c r="AY185" s="23" t="s">
        <v>189</v>
      </c>
      <c r="BE185" s="191">
        <f aca="true" t="shared" si="24" ref="BE185:BE190">IF(N185="základní",J185,0)</f>
        <v>0</v>
      </c>
      <c r="BF185" s="191">
        <f aca="true" t="shared" si="25" ref="BF185:BF190">IF(N185="snížená",J185,0)</f>
        <v>0</v>
      </c>
      <c r="BG185" s="191">
        <f aca="true" t="shared" si="26" ref="BG185:BG190">IF(N185="zákl. přenesená",J185,0)</f>
        <v>0</v>
      </c>
      <c r="BH185" s="191">
        <f aca="true" t="shared" si="27" ref="BH185:BH190">IF(N185="sníž. přenesená",J185,0)</f>
        <v>0</v>
      </c>
      <c r="BI185" s="191">
        <f aca="true" t="shared" si="28" ref="BI185:BI190">IF(N185="nulová",J185,0)</f>
        <v>0</v>
      </c>
      <c r="BJ185" s="23" t="s">
        <v>82</v>
      </c>
      <c r="BK185" s="191">
        <f aca="true" t="shared" si="29" ref="BK185:BK190">ROUND(I185*H185,2)</f>
        <v>0</v>
      </c>
      <c r="BL185" s="23" t="s">
        <v>272</v>
      </c>
      <c r="BM185" s="23" t="s">
        <v>2838</v>
      </c>
    </row>
    <row r="186" spans="2:65" s="1" customFormat="1" ht="16.5" customHeight="1">
      <c r="B186" s="179"/>
      <c r="C186" s="180" t="s">
        <v>647</v>
      </c>
      <c r="D186" s="180" t="s">
        <v>191</v>
      </c>
      <c r="E186" s="181" t="s">
        <v>84</v>
      </c>
      <c r="F186" s="182" t="s">
        <v>2839</v>
      </c>
      <c r="G186" s="183" t="s">
        <v>2840</v>
      </c>
      <c r="H186" s="184">
        <v>30</v>
      </c>
      <c r="I186" s="185"/>
      <c r="J186" s="186">
        <f t="shared" si="20"/>
        <v>0</v>
      </c>
      <c r="K186" s="182" t="s">
        <v>5</v>
      </c>
      <c r="L186" s="40"/>
      <c r="M186" s="187" t="s">
        <v>5</v>
      </c>
      <c r="N186" s="188" t="s">
        <v>46</v>
      </c>
      <c r="O186" s="41"/>
      <c r="P186" s="189">
        <f t="shared" si="21"/>
        <v>0</v>
      </c>
      <c r="Q186" s="189">
        <v>0</v>
      </c>
      <c r="R186" s="189">
        <f t="shared" si="22"/>
        <v>0</v>
      </c>
      <c r="S186" s="189">
        <v>0</v>
      </c>
      <c r="T186" s="190">
        <f t="shared" si="23"/>
        <v>0</v>
      </c>
      <c r="AR186" s="23" t="s">
        <v>272</v>
      </c>
      <c r="AT186" s="23" t="s">
        <v>191</v>
      </c>
      <c r="AU186" s="23" t="s">
        <v>84</v>
      </c>
      <c r="AY186" s="23" t="s">
        <v>189</v>
      </c>
      <c r="BE186" s="191">
        <f t="shared" si="24"/>
        <v>0</v>
      </c>
      <c r="BF186" s="191">
        <f t="shared" si="25"/>
        <v>0</v>
      </c>
      <c r="BG186" s="191">
        <f t="shared" si="26"/>
        <v>0</v>
      </c>
      <c r="BH186" s="191">
        <f t="shared" si="27"/>
        <v>0</v>
      </c>
      <c r="BI186" s="191">
        <f t="shared" si="28"/>
        <v>0</v>
      </c>
      <c r="BJ186" s="23" t="s">
        <v>82</v>
      </c>
      <c r="BK186" s="191">
        <f t="shared" si="29"/>
        <v>0</v>
      </c>
      <c r="BL186" s="23" t="s">
        <v>272</v>
      </c>
      <c r="BM186" s="23" t="s">
        <v>2841</v>
      </c>
    </row>
    <row r="187" spans="2:65" s="1" customFormat="1" ht="16.5" customHeight="1">
      <c r="B187" s="179"/>
      <c r="C187" s="180" t="s">
        <v>651</v>
      </c>
      <c r="D187" s="180" t="s">
        <v>191</v>
      </c>
      <c r="E187" s="181" t="s">
        <v>205</v>
      </c>
      <c r="F187" s="182" t="s">
        <v>2842</v>
      </c>
      <c r="G187" s="183" t="s">
        <v>2840</v>
      </c>
      <c r="H187" s="184">
        <v>6</v>
      </c>
      <c r="I187" s="185"/>
      <c r="J187" s="186">
        <f t="shared" si="20"/>
        <v>0</v>
      </c>
      <c r="K187" s="182" t="s">
        <v>5</v>
      </c>
      <c r="L187" s="40"/>
      <c r="M187" s="187" t="s">
        <v>5</v>
      </c>
      <c r="N187" s="188" t="s">
        <v>46</v>
      </c>
      <c r="O187" s="41"/>
      <c r="P187" s="189">
        <f t="shared" si="21"/>
        <v>0</v>
      </c>
      <c r="Q187" s="189">
        <v>0</v>
      </c>
      <c r="R187" s="189">
        <f t="shared" si="22"/>
        <v>0</v>
      </c>
      <c r="S187" s="189">
        <v>0</v>
      </c>
      <c r="T187" s="190">
        <f t="shared" si="23"/>
        <v>0</v>
      </c>
      <c r="AR187" s="23" t="s">
        <v>272</v>
      </c>
      <c r="AT187" s="23" t="s">
        <v>191</v>
      </c>
      <c r="AU187" s="23" t="s">
        <v>84</v>
      </c>
      <c r="AY187" s="23" t="s">
        <v>189</v>
      </c>
      <c r="BE187" s="191">
        <f t="shared" si="24"/>
        <v>0</v>
      </c>
      <c r="BF187" s="191">
        <f t="shared" si="25"/>
        <v>0</v>
      </c>
      <c r="BG187" s="191">
        <f t="shared" si="26"/>
        <v>0</v>
      </c>
      <c r="BH187" s="191">
        <f t="shared" si="27"/>
        <v>0</v>
      </c>
      <c r="BI187" s="191">
        <f t="shared" si="28"/>
        <v>0</v>
      </c>
      <c r="BJ187" s="23" t="s">
        <v>82</v>
      </c>
      <c r="BK187" s="191">
        <f t="shared" si="29"/>
        <v>0</v>
      </c>
      <c r="BL187" s="23" t="s">
        <v>272</v>
      </c>
      <c r="BM187" s="23" t="s">
        <v>2843</v>
      </c>
    </row>
    <row r="188" spans="2:65" s="1" customFormat="1" ht="16.5" customHeight="1">
      <c r="B188" s="179"/>
      <c r="C188" s="180" t="s">
        <v>657</v>
      </c>
      <c r="D188" s="180" t="s">
        <v>191</v>
      </c>
      <c r="E188" s="181" t="s">
        <v>196</v>
      </c>
      <c r="F188" s="182" t="s">
        <v>2844</v>
      </c>
      <c r="G188" s="183" t="s">
        <v>2840</v>
      </c>
      <c r="H188" s="184">
        <v>6</v>
      </c>
      <c r="I188" s="185"/>
      <c r="J188" s="186">
        <f t="shared" si="20"/>
        <v>0</v>
      </c>
      <c r="K188" s="182" t="s">
        <v>5</v>
      </c>
      <c r="L188" s="40"/>
      <c r="M188" s="187" t="s">
        <v>5</v>
      </c>
      <c r="N188" s="188" t="s">
        <v>46</v>
      </c>
      <c r="O188" s="41"/>
      <c r="P188" s="189">
        <f t="shared" si="21"/>
        <v>0</v>
      </c>
      <c r="Q188" s="189">
        <v>0</v>
      </c>
      <c r="R188" s="189">
        <f t="shared" si="22"/>
        <v>0</v>
      </c>
      <c r="S188" s="189">
        <v>0</v>
      </c>
      <c r="T188" s="190">
        <f t="shared" si="23"/>
        <v>0</v>
      </c>
      <c r="AR188" s="23" t="s">
        <v>272</v>
      </c>
      <c r="AT188" s="23" t="s">
        <v>191</v>
      </c>
      <c r="AU188" s="23" t="s">
        <v>84</v>
      </c>
      <c r="AY188" s="23" t="s">
        <v>189</v>
      </c>
      <c r="BE188" s="191">
        <f t="shared" si="24"/>
        <v>0</v>
      </c>
      <c r="BF188" s="191">
        <f t="shared" si="25"/>
        <v>0</v>
      </c>
      <c r="BG188" s="191">
        <f t="shared" si="26"/>
        <v>0</v>
      </c>
      <c r="BH188" s="191">
        <f t="shared" si="27"/>
        <v>0</v>
      </c>
      <c r="BI188" s="191">
        <f t="shared" si="28"/>
        <v>0</v>
      </c>
      <c r="BJ188" s="23" t="s">
        <v>82</v>
      </c>
      <c r="BK188" s="191">
        <f t="shared" si="29"/>
        <v>0</v>
      </c>
      <c r="BL188" s="23" t="s">
        <v>272</v>
      </c>
      <c r="BM188" s="23" t="s">
        <v>2845</v>
      </c>
    </row>
    <row r="189" spans="2:65" s="1" customFormat="1" ht="16.5" customHeight="1">
      <c r="B189" s="179"/>
      <c r="C189" s="180" t="s">
        <v>661</v>
      </c>
      <c r="D189" s="180" t="s">
        <v>191</v>
      </c>
      <c r="E189" s="181" t="s">
        <v>217</v>
      </c>
      <c r="F189" s="182" t="s">
        <v>2846</v>
      </c>
      <c r="G189" s="183" t="s">
        <v>2840</v>
      </c>
      <c r="H189" s="184">
        <v>4</v>
      </c>
      <c r="I189" s="185"/>
      <c r="J189" s="186">
        <f t="shared" si="20"/>
        <v>0</v>
      </c>
      <c r="K189" s="182" t="s">
        <v>5</v>
      </c>
      <c r="L189" s="40"/>
      <c r="M189" s="187" t="s">
        <v>5</v>
      </c>
      <c r="N189" s="188" t="s">
        <v>46</v>
      </c>
      <c r="O189" s="41"/>
      <c r="P189" s="189">
        <f t="shared" si="21"/>
        <v>0</v>
      </c>
      <c r="Q189" s="189">
        <v>0</v>
      </c>
      <c r="R189" s="189">
        <f t="shared" si="22"/>
        <v>0</v>
      </c>
      <c r="S189" s="189">
        <v>0</v>
      </c>
      <c r="T189" s="190">
        <f t="shared" si="23"/>
        <v>0</v>
      </c>
      <c r="AR189" s="23" t="s">
        <v>272</v>
      </c>
      <c r="AT189" s="23" t="s">
        <v>191</v>
      </c>
      <c r="AU189" s="23" t="s">
        <v>84</v>
      </c>
      <c r="AY189" s="23" t="s">
        <v>189</v>
      </c>
      <c r="BE189" s="191">
        <f t="shared" si="24"/>
        <v>0</v>
      </c>
      <c r="BF189" s="191">
        <f t="shared" si="25"/>
        <v>0</v>
      </c>
      <c r="BG189" s="191">
        <f t="shared" si="26"/>
        <v>0</v>
      </c>
      <c r="BH189" s="191">
        <f t="shared" si="27"/>
        <v>0</v>
      </c>
      <c r="BI189" s="191">
        <f t="shared" si="28"/>
        <v>0</v>
      </c>
      <c r="BJ189" s="23" t="s">
        <v>82</v>
      </c>
      <c r="BK189" s="191">
        <f t="shared" si="29"/>
        <v>0</v>
      </c>
      <c r="BL189" s="23" t="s">
        <v>272</v>
      </c>
      <c r="BM189" s="23" t="s">
        <v>2847</v>
      </c>
    </row>
    <row r="190" spans="2:65" s="1" customFormat="1" ht="16.5" customHeight="1">
      <c r="B190" s="179"/>
      <c r="C190" s="180" t="s">
        <v>666</v>
      </c>
      <c r="D190" s="180" t="s">
        <v>191</v>
      </c>
      <c r="E190" s="181" t="s">
        <v>221</v>
      </c>
      <c r="F190" s="182" t="s">
        <v>2848</v>
      </c>
      <c r="G190" s="183" t="s">
        <v>2840</v>
      </c>
      <c r="H190" s="184">
        <v>100</v>
      </c>
      <c r="I190" s="185"/>
      <c r="J190" s="186">
        <f t="shared" si="20"/>
        <v>0</v>
      </c>
      <c r="K190" s="182" t="s">
        <v>5</v>
      </c>
      <c r="L190" s="40"/>
      <c r="M190" s="187" t="s">
        <v>5</v>
      </c>
      <c r="N190" s="188" t="s">
        <v>46</v>
      </c>
      <c r="O190" s="41"/>
      <c r="P190" s="189">
        <f t="shared" si="21"/>
        <v>0</v>
      </c>
      <c r="Q190" s="189">
        <v>0</v>
      </c>
      <c r="R190" s="189">
        <f t="shared" si="22"/>
        <v>0</v>
      </c>
      <c r="S190" s="189">
        <v>0</v>
      </c>
      <c r="T190" s="190">
        <f t="shared" si="23"/>
        <v>0</v>
      </c>
      <c r="AR190" s="23" t="s">
        <v>272</v>
      </c>
      <c r="AT190" s="23" t="s">
        <v>191</v>
      </c>
      <c r="AU190" s="23" t="s">
        <v>84</v>
      </c>
      <c r="AY190" s="23" t="s">
        <v>189</v>
      </c>
      <c r="BE190" s="191">
        <f t="shared" si="24"/>
        <v>0</v>
      </c>
      <c r="BF190" s="191">
        <f t="shared" si="25"/>
        <v>0</v>
      </c>
      <c r="BG190" s="191">
        <f t="shared" si="26"/>
        <v>0</v>
      </c>
      <c r="BH190" s="191">
        <f t="shared" si="27"/>
        <v>0</v>
      </c>
      <c r="BI190" s="191">
        <f t="shared" si="28"/>
        <v>0</v>
      </c>
      <c r="BJ190" s="23" t="s">
        <v>82</v>
      </c>
      <c r="BK190" s="191">
        <f t="shared" si="29"/>
        <v>0</v>
      </c>
      <c r="BL190" s="23" t="s">
        <v>272</v>
      </c>
      <c r="BM190" s="23" t="s">
        <v>2849</v>
      </c>
    </row>
    <row r="191" spans="2:63" s="11" customFormat="1" ht="29.85" customHeight="1">
      <c r="B191" s="166"/>
      <c r="D191" s="167" t="s">
        <v>74</v>
      </c>
      <c r="E191" s="177" t="s">
        <v>743</v>
      </c>
      <c r="F191" s="177" t="s">
        <v>2850</v>
      </c>
      <c r="I191" s="169"/>
      <c r="J191" s="178">
        <f>BK191</f>
        <v>0</v>
      </c>
      <c r="L191" s="166"/>
      <c r="M191" s="171"/>
      <c r="N191" s="172"/>
      <c r="O191" s="172"/>
      <c r="P191" s="173">
        <f>SUM(P192:P193)</f>
        <v>0</v>
      </c>
      <c r="Q191" s="172"/>
      <c r="R191" s="173">
        <f>SUM(R192:R193)</f>
        <v>0</v>
      </c>
      <c r="S191" s="172"/>
      <c r="T191" s="174">
        <f>SUM(T192:T193)</f>
        <v>0</v>
      </c>
      <c r="AR191" s="167" t="s">
        <v>84</v>
      </c>
      <c r="AT191" s="175" t="s">
        <v>74</v>
      </c>
      <c r="AU191" s="175" t="s">
        <v>82</v>
      </c>
      <c r="AY191" s="167" t="s">
        <v>189</v>
      </c>
      <c r="BK191" s="176">
        <f>SUM(BK192:BK193)</f>
        <v>0</v>
      </c>
    </row>
    <row r="192" spans="2:65" s="1" customFormat="1" ht="16.5" customHeight="1">
      <c r="B192" s="179"/>
      <c r="C192" s="180" t="s">
        <v>670</v>
      </c>
      <c r="D192" s="180" t="s">
        <v>191</v>
      </c>
      <c r="E192" s="181" t="s">
        <v>2851</v>
      </c>
      <c r="F192" s="182" t="s">
        <v>2852</v>
      </c>
      <c r="G192" s="183" t="s">
        <v>322</v>
      </c>
      <c r="H192" s="184">
        <v>27</v>
      </c>
      <c r="I192" s="185"/>
      <c r="J192" s="186">
        <f>ROUND(I192*H192,2)</f>
        <v>0</v>
      </c>
      <c r="K192" s="182" t="s">
        <v>5</v>
      </c>
      <c r="L192" s="40"/>
      <c r="M192" s="187" t="s">
        <v>5</v>
      </c>
      <c r="N192" s="188" t="s">
        <v>46</v>
      </c>
      <c r="O192" s="41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AR192" s="23" t="s">
        <v>272</v>
      </c>
      <c r="AT192" s="23" t="s">
        <v>191</v>
      </c>
      <c r="AU192" s="23" t="s">
        <v>84</v>
      </c>
      <c r="AY192" s="23" t="s">
        <v>189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23" t="s">
        <v>82</v>
      </c>
      <c r="BK192" s="191">
        <f>ROUND(I192*H192,2)</f>
        <v>0</v>
      </c>
      <c r="BL192" s="23" t="s">
        <v>272</v>
      </c>
      <c r="BM192" s="23" t="s">
        <v>2853</v>
      </c>
    </row>
    <row r="193" spans="2:65" s="1" customFormat="1" ht="16.5" customHeight="1">
      <c r="B193" s="179"/>
      <c r="C193" s="180" t="s">
        <v>675</v>
      </c>
      <c r="D193" s="180" t="s">
        <v>191</v>
      </c>
      <c r="E193" s="181" t="s">
        <v>2854</v>
      </c>
      <c r="F193" s="182" t="s">
        <v>2855</v>
      </c>
      <c r="G193" s="183" t="s">
        <v>322</v>
      </c>
      <c r="H193" s="184">
        <v>540</v>
      </c>
      <c r="I193" s="185"/>
      <c r="J193" s="186">
        <f>ROUND(I193*H193,2)</f>
        <v>0</v>
      </c>
      <c r="K193" s="182" t="s">
        <v>5</v>
      </c>
      <c r="L193" s="40"/>
      <c r="M193" s="187" t="s">
        <v>5</v>
      </c>
      <c r="N193" s="188" t="s">
        <v>46</v>
      </c>
      <c r="O193" s="41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AR193" s="23" t="s">
        <v>272</v>
      </c>
      <c r="AT193" s="23" t="s">
        <v>191</v>
      </c>
      <c r="AU193" s="23" t="s">
        <v>84</v>
      </c>
      <c r="AY193" s="23" t="s">
        <v>189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23" t="s">
        <v>82</v>
      </c>
      <c r="BK193" s="191">
        <f>ROUND(I193*H193,2)</f>
        <v>0</v>
      </c>
      <c r="BL193" s="23" t="s">
        <v>272</v>
      </c>
      <c r="BM193" s="23" t="s">
        <v>2856</v>
      </c>
    </row>
    <row r="194" spans="2:63" s="11" customFormat="1" ht="29.85" customHeight="1">
      <c r="B194" s="166"/>
      <c r="D194" s="167" t="s">
        <v>74</v>
      </c>
      <c r="E194" s="177" t="s">
        <v>784</v>
      </c>
      <c r="F194" s="177" t="s">
        <v>2857</v>
      </c>
      <c r="I194" s="169"/>
      <c r="J194" s="178">
        <f>BK194</f>
        <v>0</v>
      </c>
      <c r="L194" s="166"/>
      <c r="M194" s="171"/>
      <c r="N194" s="172"/>
      <c r="O194" s="172"/>
      <c r="P194" s="173">
        <f>P195</f>
        <v>0</v>
      </c>
      <c r="Q194" s="172"/>
      <c r="R194" s="173">
        <f>R195</f>
        <v>0.00015</v>
      </c>
      <c r="S194" s="172"/>
      <c r="T194" s="174">
        <f>T195</f>
        <v>0</v>
      </c>
      <c r="AR194" s="167" t="s">
        <v>84</v>
      </c>
      <c r="AT194" s="175" t="s">
        <v>74</v>
      </c>
      <c r="AU194" s="175" t="s">
        <v>82</v>
      </c>
      <c r="AY194" s="167" t="s">
        <v>189</v>
      </c>
      <c r="BK194" s="176">
        <f>BK195</f>
        <v>0</v>
      </c>
    </row>
    <row r="195" spans="2:65" s="1" customFormat="1" ht="16.5" customHeight="1">
      <c r="B195" s="179"/>
      <c r="C195" s="180" t="s">
        <v>680</v>
      </c>
      <c r="D195" s="180" t="s">
        <v>191</v>
      </c>
      <c r="E195" s="181" t="s">
        <v>2858</v>
      </c>
      <c r="F195" s="182" t="s">
        <v>2857</v>
      </c>
      <c r="G195" s="183" t="s">
        <v>243</v>
      </c>
      <c r="H195" s="184">
        <v>1</v>
      </c>
      <c r="I195" s="185"/>
      <c r="J195" s="186">
        <f>ROUND(I195*H195,2)</f>
        <v>0</v>
      </c>
      <c r="K195" s="182" t="s">
        <v>5</v>
      </c>
      <c r="L195" s="40"/>
      <c r="M195" s="187" t="s">
        <v>5</v>
      </c>
      <c r="N195" s="223" t="s">
        <v>46</v>
      </c>
      <c r="O195" s="224"/>
      <c r="P195" s="225">
        <f>O195*H195</f>
        <v>0</v>
      </c>
      <c r="Q195" s="225">
        <v>0.00015</v>
      </c>
      <c r="R195" s="225">
        <f>Q195*H195</f>
        <v>0.00015</v>
      </c>
      <c r="S195" s="225">
        <v>0</v>
      </c>
      <c r="T195" s="226">
        <f>S195*H195</f>
        <v>0</v>
      </c>
      <c r="AR195" s="23" t="s">
        <v>272</v>
      </c>
      <c r="AT195" s="23" t="s">
        <v>191</v>
      </c>
      <c r="AU195" s="23" t="s">
        <v>84</v>
      </c>
      <c r="AY195" s="23" t="s">
        <v>189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23" t="s">
        <v>82</v>
      </c>
      <c r="BK195" s="191">
        <f>ROUND(I195*H195,2)</f>
        <v>0</v>
      </c>
      <c r="BL195" s="23" t="s">
        <v>272</v>
      </c>
      <c r="BM195" s="23" t="s">
        <v>2859</v>
      </c>
    </row>
    <row r="196" spans="2:12" s="1" customFormat="1" ht="6.95" customHeight="1">
      <c r="B196" s="55"/>
      <c r="C196" s="56"/>
      <c r="D196" s="56"/>
      <c r="E196" s="56"/>
      <c r="F196" s="56"/>
      <c r="G196" s="56"/>
      <c r="H196" s="56"/>
      <c r="I196" s="133"/>
      <c r="J196" s="56"/>
      <c r="K196" s="56"/>
      <c r="L196" s="40"/>
    </row>
  </sheetData>
  <autoFilter ref="C90:K195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6"/>
  <sheetViews>
    <sheetView showGridLines="0" workbookViewId="0" topLeftCell="A1">
      <pane ySplit="1" topLeftCell="A168" activePane="bottomLeft" state="frozen"/>
      <selection pane="bottomLeft" activeCell="W167" sqref="W1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124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2597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2860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ROUND(J91,2)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ROUND(SUM(BE91:BE195),2)</f>
        <v>0</v>
      </c>
      <c r="G32" s="41"/>
      <c r="H32" s="41"/>
      <c r="I32" s="125">
        <v>0.21</v>
      </c>
      <c r="J32" s="124">
        <f>ROUND(ROUND((SUM(BE91:BE195)),2)*I32,2)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ROUND(SUM(BF91:BF195),2)</f>
        <v>0</v>
      </c>
      <c r="G33" s="41"/>
      <c r="H33" s="41"/>
      <c r="I33" s="125">
        <v>0.15</v>
      </c>
      <c r="J33" s="124">
        <f>ROUND(ROUND((SUM(BF91:BF195)),2)*I33,2)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ROUND(SUM(BG91:BG195),2)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ROUND(SUM(BH91:BH195),2)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ROUND(SUM(BI91:BI195),2)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2597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1715fb - Elektro pro ostatní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J91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163</v>
      </c>
      <c r="E61" s="144"/>
      <c r="F61" s="144"/>
      <c r="G61" s="144"/>
      <c r="H61" s="144"/>
      <c r="I61" s="145"/>
      <c r="J61" s="146">
        <f>J92</f>
        <v>0</v>
      </c>
      <c r="K61" s="147"/>
    </row>
    <row r="62" spans="2:11" s="9" customFormat="1" ht="19.9" customHeight="1">
      <c r="B62" s="148"/>
      <c r="C62" s="149"/>
      <c r="D62" s="150" t="s">
        <v>2599</v>
      </c>
      <c r="E62" s="151"/>
      <c r="F62" s="151"/>
      <c r="G62" s="151"/>
      <c r="H62" s="151"/>
      <c r="I62" s="152"/>
      <c r="J62" s="153">
        <f>J93</f>
        <v>0</v>
      </c>
      <c r="K62" s="154"/>
    </row>
    <row r="63" spans="2:11" s="9" customFormat="1" ht="19.9" customHeight="1">
      <c r="B63" s="148"/>
      <c r="C63" s="149"/>
      <c r="D63" s="150" t="s">
        <v>2600</v>
      </c>
      <c r="E63" s="151"/>
      <c r="F63" s="151"/>
      <c r="G63" s="151"/>
      <c r="H63" s="151"/>
      <c r="I63" s="152"/>
      <c r="J63" s="153">
        <f>J128</f>
        <v>0</v>
      </c>
      <c r="K63" s="154"/>
    </row>
    <row r="64" spans="2:11" s="9" customFormat="1" ht="19.9" customHeight="1">
      <c r="B64" s="148"/>
      <c r="C64" s="149"/>
      <c r="D64" s="150" t="s">
        <v>2601</v>
      </c>
      <c r="E64" s="151"/>
      <c r="F64" s="151"/>
      <c r="G64" s="151"/>
      <c r="H64" s="151"/>
      <c r="I64" s="152"/>
      <c r="J64" s="153">
        <f>J175</f>
        <v>0</v>
      </c>
      <c r="K64" s="154"/>
    </row>
    <row r="65" spans="2:11" s="9" customFormat="1" ht="19.9" customHeight="1">
      <c r="B65" s="148"/>
      <c r="C65" s="149"/>
      <c r="D65" s="150" t="s">
        <v>2602</v>
      </c>
      <c r="E65" s="151"/>
      <c r="F65" s="151"/>
      <c r="G65" s="151"/>
      <c r="H65" s="151"/>
      <c r="I65" s="152"/>
      <c r="J65" s="153">
        <f>J179</f>
        <v>0</v>
      </c>
      <c r="K65" s="154"/>
    </row>
    <row r="66" spans="2:11" s="9" customFormat="1" ht="19.9" customHeight="1">
      <c r="B66" s="148"/>
      <c r="C66" s="149"/>
      <c r="D66" s="150" t="s">
        <v>2603</v>
      </c>
      <c r="E66" s="151"/>
      <c r="F66" s="151"/>
      <c r="G66" s="151"/>
      <c r="H66" s="151"/>
      <c r="I66" s="152"/>
      <c r="J66" s="153">
        <f>J181</f>
        <v>0</v>
      </c>
      <c r="K66" s="154"/>
    </row>
    <row r="67" spans="2:11" s="9" customFormat="1" ht="19.9" customHeight="1">
      <c r="B67" s="148"/>
      <c r="C67" s="149"/>
      <c r="D67" s="150" t="s">
        <v>2604</v>
      </c>
      <c r="E67" s="151"/>
      <c r="F67" s="151"/>
      <c r="G67" s="151"/>
      <c r="H67" s="151"/>
      <c r="I67" s="152"/>
      <c r="J67" s="153">
        <f>J184</f>
        <v>0</v>
      </c>
      <c r="K67" s="154"/>
    </row>
    <row r="68" spans="2:11" s="9" customFormat="1" ht="19.9" customHeight="1">
      <c r="B68" s="148"/>
      <c r="C68" s="149"/>
      <c r="D68" s="150" t="s">
        <v>2605</v>
      </c>
      <c r="E68" s="151"/>
      <c r="F68" s="151"/>
      <c r="G68" s="151"/>
      <c r="H68" s="151"/>
      <c r="I68" s="152"/>
      <c r="J68" s="153">
        <f>J191</f>
        <v>0</v>
      </c>
      <c r="K68" s="154"/>
    </row>
    <row r="69" spans="2:11" s="9" customFormat="1" ht="19.9" customHeight="1">
      <c r="B69" s="148"/>
      <c r="C69" s="149"/>
      <c r="D69" s="150" t="s">
        <v>2606</v>
      </c>
      <c r="E69" s="151"/>
      <c r="F69" s="151"/>
      <c r="G69" s="151"/>
      <c r="H69" s="151"/>
      <c r="I69" s="152"/>
      <c r="J69" s="153">
        <f>J194</f>
        <v>0</v>
      </c>
      <c r="K69" s="154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12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33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34"/>
      <c r="J75" s="59"/>
      <c r="K75" s="59"/>
      <c r="L75" s="40"/>
    </row>
    <row r="76" spans="2:12" s="1" customFormat="1" ht="36.95" customHeight="1">
      <c r="B76" s="40"/>
      <c r="C76" s="60" t="s">
        <v>173</v>
      </c>
      <c r="L76" s="40"/>
    </row>
    <row r="77" spans="2:12" s="1" customFormat="1" ht="6.95" customHeight="1">
      <c r="B77" s="40"/>
      <c r="L77" s="40"/>
    </row>
    <row r="78" spans="2:12" s="1" customFormat="1" ht="14.45" customHeight="1">
      <c r="B78" s="40"/>
      <c r="C78" s="62" t="s">
        <v>19</v>
      </c>
      <c r="L78" s="40"/>
    </row>
    <row r="79" spans="2:12" s="1" customFormat="1" ht="16.5" customHeight="1">
      <c r="B79" s="40"/>
      <c r="E79" s="361" t="str">
        <f>E7</f>
        <v>Zateplení budovy SOŠ a SOU dopravní Čáslav (22.6.)</v>
      </c>
      <c r="F79" s="362"/>
      <c r="G79" s="362"/>
      <c r="H79" s="362"/>
      <c r="L79" s="40"/>
    </row>
    <row r="80" spans="2:12" ht="15">
      <c r="B80" s="27"/>
      <c r="C80" s="62" t="s">
        <v>147</v>
      </c>
      <c r="L80" s="27"/>
    </row>
    <row r="81" spans="2:12" s="1" customFormat="1" ht="16.5" customHeight="1">
      <c r="B81" s="40"/>
      <c r="E81" s="361" t="s">
        <v>2597</v>
      </c>
      <c r="F81" s="355"/>
      <c r="G81" s="355"/>
      <c r="H81" s="355"/>
      <c r="L81" s="40"/>
    </row>
    <row r="82" spans="2:12" s="1" customFormat="1" ht="14.45" customHeight="1">
      <c r="B82" s="40"/>
      <c r="C82" s="62" t="s">
        <v>149</v>
      </c>
      <c r="L82" s="40"/>
    </row>
    <row r="83" spans="2:12" s="1" customFormat="1" ht="17.25" customHeight="1">
      <c r="B83" s="40"/>
      <c r="E83" s="329" t="str">
        <f>E11</f>
        <v>1715fb - Elektro pro ostatní</v>
      </c>
      <c r="F83" s="355"/>
      <c r="G83" s="355"/>
      <c r="H83" s="355"/>
      <c r="L83" s="40"/>
    </row>
    <row r="84" spans="2:12" s="1" customFormat="1" ht="6.95" customHeight="1">
      <c r="B84" s="40"/>
      <c r="L84" s="40"/>
    </row>
    <row r="85" spans="2:12" s="1" customFormat="1" ht="18" customHeight="1">
      <c r="B85" s="40"/>
      <c r="C85" s="62" t="s">
        <v>23</v>
      </c>
      <c r="F85" s="155" t="str">
        <f>F14</f>
        <v>Čáslav, Aug. Sedláčka 1145</v>
      </c>
      <c r="I85" s="156" t="s">
        <v>25</v>
      </c>
      <c r="J85" s="66" t="str">
        <f>IF(J14="","",J14)</f>
        <v>16. 3. 2017</v>
      </c>
      <c r="L85" s="40"/>
    </row>
    <row r="86" spans="2:12" s="1" customFormat="1" ht="6.95" customHeight="1">
      <c r="B86" s="40"/>
      <c r="L86" s="40"/>
    </row>
    <row r="87" spans="2:12" s="1" customFormat="1" ht="15">
      <c r="B87" s="40"/>
      <c r="C87" s="62" t="s">
        <v>27</v>
      </c>
      <c r="F87" s="155" t="str">
        <f>E17</f>
        <v>SOŠ a SOU doprav. Čáslav, A. Sedláčka 1145,Čáslav</v>
      </c>
      <c r="I87" s="156" t="s">
        <v>34</v>
      </c>
      <c r="J87" s="155" t="str">
        <f>E23</f>
        <v>AZ PROJECT spol. s r.o., Plynárenská 830, Kolín</v>
      </c>
      <c r="L87" s="40"/>
    </row>
    <row r="88" spans="2:12" s="1" customFormat="1" ht="14.45" customHeight="1">
      <c r="B88" s="40"/>
      <c r="C88" s="62" t="s">
        <v>32</v>
      </c>
      <c r="F88" s="155" t="str">
        <f>IF(E20="","",E20)</f>
        <v/>
      </c>
      <c r="L88" s="40"/>
    </row>
    <row r="89" spans="2:12" s="1" customFormat="1" ht="10.35" customHeight="1">
      <c r="B89" s="40"/>
      <c r="L89" s="40"/>
    </row>
    <row r="90" spans="2:20" s="10" customFormat="1" ht="29.25" customHeight="1">
      <c r="B90" s="157"/>
      <c r="C90" s="158" t="s">
        <v>174</v>
      </c>
      <c r="D90" s="159" t="s">
        <v>60</v>
      </c>
      <c r="E90" s="159" t="s">
        <v>56</v>
      </c>
      <c r="F90" s="159" t="s">
        <v>175</v>
      </c>
      <c r="G90" s="159" t="s">
        <v>176</v>
      </c>
      <c r="H90" s="159" t="s">
        <v>177</v>
      </c>
      <c r="I90" s="160" t="s">
        <v>178</v>
      </c>
      <c r="J90" s="159" t="s">
        <v>153</v>
      </c>
      <c r="K90" s="161" t="s">
        <v>179</v>
      </c>
      <c r="L90" s="157"/>
      <c r="M90" s="72" t="s">
        <v>180</v>
      </c>
      <c r="N90" s="73" t="s">
        <v>45</v>
      </c>
      <c r="O90" s="73" t="s">
        <v>181</v>
      </c>
      <c r="P90" s="73" t="s">
        <v>182</v>
      </c>
      <c r="Q90" s="73" t="s">
        <v>183</v>
      </c>
      <c r="R90" s="73" t="s">
        <v>184</v>
      </c>
      <c r="S90" s="73" t="s">
        <v>185</v>
      </c>
      <c r="T90" s="74" t="s">
        <v>186</v>
      </c>
    </row>
    <row r="91" spans="2:63" s="1" customFormat="1" ht="29.25" customHeight="1">
      <c r="B91" s="40"/>
      <c r="C91" s="76" t="s">
        <v>154</v>
      </c>
      <c r="J91" s="162">
        <f>BK91</f>
        <v>0</v>
      </c>
      <c r="L91" s="40"/>
      <c r="M91" s="75"/>
      <c r="N91" s="67"/>
      <c r="O91" s="67"/>
      <c r="P91" s="163">
        <f>P92</f>
        <v>0</v>
      </c>
      <c r="Q91" s="67"/>
      <c r="R91" s="163">
        <f>R92</f>
        <v>285.84528000000006</v>
      </c>
      <c r="S91" s="67"/>
      <c r="T91" s="164">
        <f>T92</f>
        <v>0</v>
      </c>
      <c r="AT91" s="23" t="s">
        <v>74</v>
      </c>
      <c r="AU91" s="23" t="s">
        <v>155</v>
      </c>
      <c r="BK91" s="165">
        <f>BK92</f>
        <v>0</v>
      </c>
    </row>
    <row r="92" spans="2:63" s="11" customFormat="1" ht="37.35" customHeight="1">
      <c r="B92" s="166"/>
      <c r="D92" s="167" t="s">
        <v>74</v>
      </c>
      <c r="E92" s="168" t="s">
        <v>573</v>
      </c>
      <c r="F92" s="168" t="s">
        <v>574</v>
      </c>
      <c r="I92" s="169"/>
      <c r="J92" s="170">
        <f>BK92</f>
        <v>0</v>
      </c>
      <c r="L92" s="166"/>
      <c r="M92" s="171"/>
      <c r="N92" s="172"/>
      <c r="O92" s="172"/>
      <c r="P92" s="173">
        <f>P93+P128+P175+P179+P181+P184+P191+P194</f>
        <v>0</v>
      </c>
      <c r="Q92" s="172"/>
      <c r="R92" s="173">
        <f>R93+R128+R175+R179+R181+R184+R191+R194</f>
        <v>285.84528000000006</v>
      </c>
      <c r="S92" s="172"/>
      <c r="T92" s="174">
        <f>T93+T128+T175+T179+T181+T184+T191+T194</f>
        <v>0</v>
      </c>
      <c r="AR92" s="167" t="s">
        <v>84</v>
      </c>
      <c r="AT92" s="175" t="s">
        <v>74</v>
      </c>
      <c r="AU92" s="175" t="s">
        <v>75</v>
      </c>
      <c r="AY92" s="167" t="s">
        <v>189</v>
      </c>
      <c r="BK92" s="176">
        <f>BK93+BK128+BK175+BK179+BK181+BK184+BK191+BK194</f>
        <v>0</v>
      </c>
    </row>
    <row r="93" spans="2:63" s="11" customFormat="1" ht="19.9" customHeight="1">
      <c r="B93" s="166"/>
      <c r="D93" s="167" t="s">
        <v>74</v>
      </c>
      <c r="E93" s="177" t="s">
        <v>1800</v>
      </c>
      <c r="F93" s="177" t="s">
        <v>2607</v>
      </c>
      <c r="I93" s="169"/>
      <c r="J93" s="178">
        <f>BK93</f>
        <v>0</v>
      </c>
      <c r="L93" s="166"/>
      <c r="M93" s="171"/>
      <c r="N93" s="172"/>
      <c r="O93" s="172"/>
      <c r="P93" s="173">
        <f>SUM(P94:P127)</f>
        <v>0</v>
      </c>
      <c r="Q93" s="172"/>
      <c r="R93" s="173">
        <f>SUM(R94:R127)</f>
        <v>0</v>
      </c>
      <c r="S93" s="172"/>
      <c r="T93" s="174">
        <f>SUM(T94:T127)</f>
        <v>0</v>
      </c>
      <c r="AR93" s="167" t="s">
        <v>84</v>
      </c>
      <c r="AT93" s="175" t="s">
        <v>74</v>
      </c>
      <c r="AU93" s="175" t="s">
        <v>82</v>
      </c>
      <c r="AY93" s="167" t="s">
        <v>189</v>
      </c>
      <c r="BK93" s="176">
        <f>SUM(BK94:BK127)</f>
        <v>0</v>
      </c>
    </row>
    <row r="94" spans="2:65" s="1" customFormat="1" ht="16.5" customHeight="1">
      <c r="B94" s="179"/>
      <c r="C94" s="180" t="s">
        <v>82</v>
      </c>
      <c r="D94" s="180" t="s">
        <v>191</v>
      </c>
      <c r="E94" s="181" t="s">
        <v>2608</v>
      </c>
      <c r="F94" s="182" t="s">
        <v>2609</v>
      </c>
      <c r="G94" s="183" t="s">
        <v>322</v>
      </c>
      <c r="H94" s="184">
        <v>60</v>
      </c>
      <c r="I94" s="185"/>
      <c r="J94" s="186">
        <f aca="true" t="shared" si="0" ref="J94:J127">ROUND(I94*H94,2)</f>
        <v>0</v>
      </c>
      <c r="K94" s="182" t="s">
        <v>5</v>
      </c>
      <c r="L94" s="40"/>
      <c r="M94" s="187" t="s">
        <v>5</v>
      </c>
      <c r="N94" s="188" t="s">
        <v>46</v>
      </c>
      <c r="O94" s="41"/>
      <c r="P94" s="189">
        <f aca="true" t="shared" si="1" ref="P94:P127">O94*H94</f>
        <v>0</v>
      </c>
      <c r="Q94" s="189">
        <v>0</v>
      </c>
      <c r="R94" s="189">
        <f aca="true" t="shared" si="2" ref="R94:R127">Q94*H94</f>
        <v>0</v>
      </c>
      <c r="S94" s="189">
        <v>0</v>
      </c>
      <c r="T94" s="190">
        <f aca="true" t="shared" si="3" ref="T94:T127">S94*H94</f>
        <v>0</v>
      </c>
      <c r="AR94" s="23" t="s">
        <v>272</v>
      </c>
      <c r="AT94" s="23" t="s">
        <v>191</v>
      </c>
      <c r="AU94" s="23" t="s">
        <v>84</v>
      </c>
      <c r="AY94" s="23" t="s">
        <v>189</v>
      </c>
      <c r="BE94" s="191">
        <f aca="true" t="shared" si="4" ref="BE94:BE127">IF(N94="základní",J94,0)</f>
        <v>0</v>
      </c>
      <c r="BF94" s="191">
        <f aca="true" t="shared" si="5" ref="BF94:BF127">IF(N94="snížená",J94,0)</f>
        <v>0</v>
      </c>
      <c r="BG94" s="191">
        <f aca="true" t="shared" si="6" ref="BG94:BG127">IF(N94="zákl. přenesená",J94,0)</f>
        <v>0</v>
      </c>
      <c r="BH94" s="191">
        <f aca="true" t="shared" si="7" ref="BH94:BH127">IF(N94="sníž. přenesená",J94,0)</f>
        <v>0</v>
      </c>
      <c r="BI94" s="191">
        <f aca="true" t="shared" si="8" ref="BI94:BI127">IF(N94="nulová",J94,0)</f>
        <v>0</v>
      </c>
      <c r="BJ94" s="23" t="s">
        <v>82</v>
      </c>
      <c r="BK94" s="191">
        <f aca="true" t="shared" si="9" ref="BK94:BK127">ROUND(I94*H94,2)</f>
        <v>0</v>
      </c>
      <c r="BL94" s="23" t="s">
        <v>272</v>
      </c>
      <c r="BM94" s="23" t="s">
        <v>2861</v>
      </c>
    </row>
    <row r="95" spans="2:65" s="1" customFormat="1" ht="16.5" customHeight="1">
      <c r="B95" s="179"/>
      <c r="C95" s="180" t="s">
        <v>84</v>
      </c>
      <c r="D95" s="180" t="s">
        <v>191</v>
      </c>
      <c r="E95" s="181" t="s">
        <v>2611</v>
      </c>
      <c r="F95" s="182" t="s">
        <v>2612</v>
      </c>
      <c r="G95" s="183" t="s">
        <v>322</v>
      </c>
      <c r="H95" s="184">
        <v>100</v>
      </c>
      <c r="I95" s="185"/>
      <c r="J95" s="186">
        <f t="shared" si="0"/>
        <v>0</v>
      </c>
      <c r="K95" s="182" t="s">
        <v>5</v>
      </c>
      <c r="L95" s="40"/>
      <c r="M95" s="187" t="s">
        <v>5</v>
      </c>
      <c r="N95" s="188" t="s">
        <v>46</v>
      </c>
      <c r="O95" s="41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AR95" s="23" t="s">
        <v>272</v>
      </c>
      <c r="AT95" s="23" t="s">
        <v>191</v>
      </c>
      <c r="AU95" s="23" t="s">
        <v>84</v>
      </c>
      <c r="AY95" s="23" t="s">
        <v>189</v>
      </c>
      <c r="BE95" s="191">
        <f t="shared" si="4"/>
        <v>0</v>
      </c>
      <c r="BF95" s="191">
        <f t="shared" si="5"/>
        <v>0</v>
      </c>
      <c r="BG95" s="191">
        <f t="shared" si="6"/>
        <v>0</v>
      </c>
      <c r="BH95" s="191">
        <f t="shared" si="7"/>
        <v>0</v>
      </c>
      <c r="BI95" s="191">
        <f t="shared" si="8"/>
        <v>0</v>
      </c>
      <c r="BJ95" s="23" t="s">
        <v>82</v>
      </c>
      <c r="BK95" s="191">
        <f t="shared" si="9"/>
        <v>0</v>
      </c>
      <c r="BL95" s="23" t="s">
        <v>272</v>
      </c>
      <c r="BM95" s="23" t="s">
        <v>2862</v>
      </c>
    </row>
    <row r="96" spans="2:65" s="1" customFormat="1" ht="16.5" customHeight="1">
      <c r="B96" s="179"/>
      <c r="C96" s="180" t="s">
        <v>205</v>
      </c>
      <c r="D96" s="180" t="s">
        <v>191</v>
      </c>
      <c r="E96" s="181" t="s">
        <v>2614</v>
      </c>
      <c r="F96" s="182" t="s">
        <v>2615</v>
      </c>
      <c r="G96" s="183" t="s">
        <v>322</v>
      </c>
      <c r="H96" s="184">
        <v>0</v>
      </c>
      <c r="I96" s="185"/>
      <c r="J96" s="186">
        <f t="shared" si="0"/>
        <v>0</v>
      </c>
      <c r="K96" s="182" t="s">
        <v>5</v>
      </c>
      <c r="L96" s="40"/>
      <c r="M96" s="187" t="s">
        <v>5</v>
      </c>
      <c r="N96" s="188" t="s">
        <v>46</v>
      </c>
      <c r="O96" s="41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AR96" s="23" t="s">
        <v>272</v>
      </c>
      <c r="AT96" s="23" t="s">
        <v>191</v>
      </c>
      <c r="AU96" s="23" t="s">
        <v>84</v>
      </c>
      <c r="AY96" s="23" t="s">
        <v>189</v>
      </c>
      <c r="BE96" s="191">
        <f t="shared" si="4"/>
        <v>0</v>
      </c>
      <c r="BF96" s="191">
        <f t="shared" si="5"/>
        <v>0</v>
      </c>
      <c r="BG96" s="191">
        <f t="shared" si="6"/>
        <v>0</v>
      </c>
      <c r="BH96" s="191">
        <f t="shared" si="7"/>
        <v>0</v>
      </c>
      <c r="BI96" s="191">
        <f t="shared" si="8"/>
        <v>0</v>
      </c>
      <c r="BJ96" s="23" t="s">
        <v>82</v>
      </c>
      <c r="BK96" s="191">
        <f t="shared" si="9"/>
        <v>0</v>
      </c>
      <c r="BL96" s="23" t="s">
        <v>272</v>
      </c>
      <c r="BM96" s="23" t="s">
        <v>2863</v>
      </c>
    </row>
    <row r="97" spans="2:65" s="1" customFormat="1" ht="16.5" customHeight="1">
      <c r="B97" s="179"/>
      <c r="C97" s="180" t="s">
        <v>196</v>
      </c>
      <c r="D97" s="180" t="s">
        <v>191</v>
      </c>
      <c r="E97" s="181" t="s">
        <v>2617</v>
      </c>
      <c r="F97" s="182" t="s">
        <v>2618</v>
      </c>
      <c r="G97" s="183" t="s">
        <v>322</v>
      </c>
      <c r="H97" s="184">
        <v>0</v>
      </c>
      <c r="I97" s="185"/>
      <c r="J97" s="186">
        <f t="shared" si="0"/>
        <v>0</v>
      </c>
      <c r="K97" s="182" t="s">
        <v>5</v>
      </c>
      <c r="L97" s="40"/>
      <c r="M97" s="187" t="s">
        <v>5</v>
      </c>
      <c r="N97" s="188" t="s">
        <v>46</v>
      </c>
      <c r="O97" s="41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AR97" s="23" t="s">
        <v>272</v>
      </c>
      <c r="AT97" s="23" t="s">
        <v>191</v>
      </c>
      <c r="AU97" s="23" t="s">
        <v>84</v>
      </c>
      <c r="AY97" s="23" t="s">
        <v>189</v>
      </c>
      <c r="BE97" s="191">
        <f t="shared" si="4"/>
        <v>0</v>
      </c>
      <c r="BF97" s="191">
        <f t="shared" si="5"/>
        <v>0</v>
      </c>
      <c r="BG97" s="191">
        <f t="shared" si="6"/>
        <v>0</v>
      </c>
      <c r="BH97" s="191">
        <f t="shared" si="7"/>
        <v>0</v>
      </c>
      <c r="BI97" s="191">
        <f t="shared" si="8"/>
        <v>0</v>
      </c>
      <c r="BJ97" s="23" t="s">
        <v>82</v>
      </c>
      <c r="BK97" s="191">
        <f t="shared" si="9"/>
        <v>0</v>
      </c>
      <c r="BL97" s="23" t="s">
        <v>272</v>
      </c>
      <c r="BM97" s="23" t="s">
        <v>2864</v>
      </c>
    </row>
    <row r="98" spans="2:65" s="1" customFormat="1" ht="16.5" customHeight="1">
      <c r="B98" s="179"/>
      <c r="C98" s="180" t="s">
        <v>217</v>
      </c>
      <c r="D98" s="180" t="s">
        <v>191</v>
      </c>
      <c r="E98" s="181" t="s">
        <v>2620</v>
      </c>
      <c r="F98" s="182" t="s">
        <v>2621</v>
      </c>
      <c r="G98" s="183" t="s">
        <v>322</v>
      </c>
      <c r="H98" s="184">
        <v>1</v>
      </c>
      <c r="I98" s="185"/>
      <c r="J98" s="186">
        <f t="shared" si="0"/>
        <v>0</v>
      </c>
      <c r="K98" s="182" t="s">
        <v>5</v>
      </c>
      <c r="L98" s="40"/>
      <c r="M98" s="187" t="s">
        <v>5</v>
      </c>
      <c r="N98" s="188" t="s">
        <v>46</v>
      </c>
      <c r="O98" s="41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23" t="s">
        <v>272</v>
      </c>
      <c r="AT98" s="23" t="s">
        <v>191</v>
      </c>
      <c r="AU98" s="23" t="s">
        <v>84</v>
      </c>
      <c r="AY98" s="23" t="s">
        <v>189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23" t="s">
        <v>82</v>
      </c>
      <c r="BK98" s="191">
        <f t="shared" si="9"/>
        <v>0</v>
      </c>
      <c r="BL98" s="23" t="s">
        <v>272</v>
      </c>
      <c r="BM98" s="23" t="s">
        <v>2865</v>
      </c>
    </row>
    <row r="99" spans="2:65" s="1" customFormat="1" ht="16.5" customHeight="1">
      <c r="B99" s="179"/>
      <c r="C99" s="180" t="s">
        <v>221</v>
      </c>
      <c r="D99" s="180" t="s">
        <v>191</v>
      </c>
      <c r="E99" s="181" t="s">
        <v>2623</v>
      </c>
      <c r="F99" s="182" t="s">
        <v>2624</v>
      </c>
      <c r="G99" s="183" t="s">
        <v>322</v>
      </c>
      <c r="H99" s="184">
        <v>90</v>
      </c>
      <c r="I99" s="185"/>
      <c r="J99" s="186">
        <f t="shared" si="0"/>
        <v>0</v>
      </c>
      <c r="K99" s="182" t="s">
        <v>5</v>
      </c>
      <c r="L99" s="40"/>
      <c r="M99" s="187" t="s">
        <v>5</v>
      </c>
      <c r="N99" s="188" t="s">
        <v>46</v>
      </c>
      <c r="O99" s="41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23" t="s">
        <v>272</v>
      </c>
      <c r="AT99" s="23" t="s">
        <v>191</v>
      </c>
      <c r="AU99" s="23" t="s">
        <v>84</v>
      </c>
      <c r="AY99" s="23" t="s">
        <v>189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23" t="s">
        <v>82</v>
      </c>
      <c r="BK99" s="191">
        <f t="shared" si="9"/>
        <v>0</v>
      </c>
      <c r="BL99" s="23" t="s">
        <v>272</v>
      </c>
      <c r="BM99" s="23" t="s">
        <v>2866</v>
      </c>
    </row>
    <row r="100" spans="2:65" s="1" customFormat="1" ht="16.5" customHeight="1">
      <c r="B100" s="179"/>
      <c r="C100" s="180" t="s">
        <v>225</v>
      </c>
      <c r="D100" s="180" t="s">
        <v>191</v>
      </c>
      <c r="E100" s="181" t="s">
        <v>2626</v>
      </c>
      <c r="F100" s="182" t="s">
        <v>2627</v>
      </c>
      <c r="G100" s="183" t="s">
        <v>322</v>
      </c>
      <c r="H100" s="184">
        <v>80</v>
      </c>
      <c r="I100" s="185"/>
      <c r="J100" s="186">
        <f t="shared" si="0"/>
        <v>0</v>
      </c>
      <c r="K100" s="182" t="s">
        <v>5</v>
      </c>
      <c r="L100" s="40"/>
      <c r="M100" s="187" t="s">
        <v>5</v>
      </c>
      <c r="N100" s="188" t="s">
        <v>46</v>
      </c>
      <c r="O100" s="41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23" t="s">
        <v>272</v>
      </c>
      <c r="AT100" s="23" t="s">
        <v>191</v>
      </c>
      <c r="AU100" s="23" t="s">
        <v>84</v>
      </c>
      <c r="AY100" s="23" t="s">
        <v>189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23" t="s">
        <v>82</v>
      </c>
      <c r="BK100" s="191">
        <f t="shared" si="9"/>
        <v>0</v>
      </c>
      <c r="BL100" s="23" t="s">
        <v>272</v>
      </c>
      <c r="BM100" s="23" t="s">
        <v>2867</v>
      </c>
    </row>
    <row r="101" spans="2:65" s="1" customFormat="1" ht="16.5" customHeight="1">
      <c r="B101" s="179"/>
      <c r="C101" s="180" t="s">
        <v>229</v>
      </c>
      <c r="D101" s="180" t="s">
        <v>191</v>
      </c>
      <c r="E101" s="181" t="s">
        <v>2629</v>
      </c>
      <c r="F101" s="182" t="s">
        <v>2630</v>
      </c>
      <c r="G101" s="183" t="s">
        <v>322</v>
      </c>
      <c r="H101" s="184">
        <v>1100</v>
      </c>
      <c r="I101" s="185"/>
      <c r="J101" s="186">
        <f t="shared" si="0"/>
        <v>0</v>
      </c>
      <c r="K101" s="182" t="s">
        <v>5</v>
      </c>
      <c r="L101" s="40"/>
      <c r="M101" s="187" t="s">
        <v>5</v>
      </c>
      <c r="N101" s="188" t="s">
        <v>46</v>
      </c>
      <c r="O101" s="41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23" t="s">
        <v>272</v>
      </c>
      <c r="AT101" s="23" t="s">
        <v>191</v>
      </c>
      <c r="AU101" s="23" t="s">
        <v>84</v>
      </c>
      <c r="AY101" s="23" t="s">
        <v>189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23" t="s">
        <v>82</v>
      </c>
      <c r="BK101" s="191">
        <f t="shared" si="9"/>
        <v>0</v>
      </c>
      <c r="BL101" s="23" t="s">
        <v>272</v>
      </c>
      <c r="BM101" s="23" t="s">
        <v>2868</v>
      </c>
    </row>
    <row r="102" spans="2:65" s="1" customFormat="1" ht="16.5" customHeight="1">
      <c r="B102" s="179"/>
      <c r="C102" s="180" t="s">
        <v>235</v>
      </c>
      <c r="D102" s="180" t="s">
        <v>191</v>
      </c>
      <c r="E102" s="181" t="s">
        <v>2632</v>
      </c>
      <c r="F102" s="182" t="s">
        <v>2633</v>
      </c>
      <c r="G102" s="183" t="s">
        <v>322</v>
      </c>
      <c r="H102" s="184">
        <v>0</v>
      </c>
      <c r="I102" s="185"/>
      <c r="J102" s="186">
        <f t="shared" si="0"/>
        <v>0</v>
      </c>
      <c r="K102" s="182" t="s">
        <v>5</v>
      </c>
      <c r="L102" s="40"/>
      <c r="M102" s="187" t="s">
        <v>5</v>
      </c>
      <c r="N102" s="188" t="s">
        <v>46</v>
      </c>
      <c r="O102" s="41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23" t="s">
        <v>272</v>
      </c>
      <c r="AT102" s="23" t="s">
        <v>191</v>
      </c>
      <c r="AU102" s="23" t="s">
        <v>84</v>
      </c>
      <c r="AY102" s="23" t="s">
        <v>189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23" t="s">
        <v>82</v>
      </c>
      <c r="BK102" s="191">
        <f t="shared" si="9"/>
        <v>0</v>
      </c>
      <c r="BL102" s="23" t="s">
        <v>272</v>
      </c>
      <c r="BM102" s="23" t="s">
        <v>2869</v>
      </c>
    </row>
    <row r="103" spans="2:65" s="1" customFormat="1" ht="16.5" customHeight="1">
      <c r="B103" s="179"/>
      <c r="C103" s="180" t="s">
        <v>240</v>
      </c>
      <c r="D103" s="180" t="s">
        <v>191</v>
      </c>
      <c r="E103" s="181" t="s">
        <v>2635</v>
      </c>
      <c r="F103" s="182" t="s">
        <v>2636</v>
      </c>
      <c r="G103" s="183" t="s">
        <v>312</v>
      </c>
      <c r="H103" s="184">
        <v>400</v>
      </c>
      <c r="I103" s="185"/>
      <c r="J103" s="186">
        <f t="shared" si="0"/>
        <v>0</v>
      </c>
      <c r="K103" s="182" t="s">
        <v>5</v>
      </c>
      <c r="L103" s="40"/>
      <c r="M103" s="187" t="s">
        <v>5</v>
      </c>
      <c r="N103" s="188" t="s">
        <v>46</v>
      </c>
      <c r="O103" s="41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AR103" s="23" t="s">
        <v>272</v>
      </c>
      <c r="AT103" s="23" t="s">
        <v>191</v>
      </c>
      <c r="AU103" s="23" t="s">
        <v>84</v>
      </c>
      <c r="AY103" s="23" t="s">
        <v>189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23" t="s">
        <v>82</v>
      </c>
      <c r="BK103" s="191">
        <f t="shared" si="9"/>
        <v>0</v>
      </c>
      <c r="BL103" s="23" t="s">
        <v>272</v>
      </c>
      <c r="BM103" s="23" t="s">
        <v>2870</v>
      </c>
    </row>
    <row r="104" spans="2:65" s="1" customFormat="1" ht="16.5" customHeight="1">
      <c r="B104" s="179"/>
      <c r="C104" s="180" t="s">
        <v>246</v>
      </c>
      <c r="D104" s="180" t="s">
        <v>191</v>
      </c>
      <c r="E104" s="181" t="s">
        <v>2638</v>
      </c>
      <c r="F104" s="182" t="s">
        <v>2639</v>
      </c>
      <c r="G104" s="183" t="s">
        <v>312</v>
      </c>
      <c r="H104" s="184">
        <v>300</v>
      </c>
      <c r="I104" s="185"/>
      <c r="J104" s="186">
        <f t="shared" si="0"/>
        <v>0</v>
      </c>
      <c r="K104" s="182" t="s">
        <v>5</v>
      </c>
      <c r="L104" s="40"/>
      <c r="M104" s="187" t="s">
        <v>5</v>
      </c>
      <c r="N104" s="188" t="s">
        <v>46</v>
      </c>
      <c r="O104" s="41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AR104" s="23" t="s">
        <v>272</v>
      </c>
      <c r="AT104" s="23" t="s">
        <v>191</v>
      </c>
      <c r="AU104" s="23" t="s">
        <v>84</v>
      </c>
      <c r="AY104" s="23" t="s">
        <v>189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23" t="s">
        <v>82</v>
      </c>
      <c r="BK104" s="191">
        <f t="shared" si="9"/>
        <v>0</v>
      </c>
      <c r="BL104" s="23" t="s">
        <v>272</v>
      </c>
      <c r="BM104" s="23" t="s">
        <v>2871</v>
      </c>
    </row>
    <row r="105" spans="2:65" s="1" customFormat="1" ht="16.5" customHeight="1">
      <c r="B105" s="179"/>
      <c r="C105" s="308" t="s">
        <v>251</v>
      </c>
      <c r="D105" s="308" t="s">
        <v>191</v>
      </c>
      <c r="E105" s="309" t="s">
        <v>2641</v>
      </c>
      <c r="F105" s="310" t="s">
        <v>4127</v>
      </c>
      <c r="G105" s="311" t="s">
        <v>312</v>
      </c>
      <c r="H105" s="312">
        <v>0</v>
      </c>
      <c r="I105" s="313"/>
      <c r="J105" s="313">
        <f t="shared" si="0"/>
        <v>0</v>
      </c>
      <c r="K105" s="310" t="s">
        <v>5</v>
      </c>
      <c r="L105" s="40"/>
      <c r="M105" s="187" t="s">
        <v>5</v>
      </c>
      <c r="N105" s="188" t="s">
        <v>46</v>
      </c>
      <c r="O105" s="41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AR105" s="23" t="s">
        <v>272</v>
      </c>
      <c r="AT105" s="23" t="s">
        <v>191</v>
      </c>
      <c r="AU105" s="23" t="s">
        <v>84</v>
      </c>
      <c r="AY105" s="23" t="s">
        <v>189</v>
      </c>
      <c r="BE105" s="191">
        <f t="shared" si="4"/>
        <v>0</v>
      </c>
      <c r="BF105" s="191">
        <f t="shared" si="5"/>
        <v>0</v>
      </c>
      <c r="BG105" s="191">
        <f t="shared" si="6"/>
        <v>0</v>
      </c>
      <c r="BH105" s="191">
        <f t="shared" si="7"/>
        <v>0</v>
      </c>
      <c r="BI105" s="191">
        <f t="shared" si="8"/>
        <v>0</v>
      </c>
      <c r="BJ105" s="23" t="s">
        <v>82</v>
      </c>
      <c r="BK105" s="191">
        <f t="shared" si="9"/>
        <v>0</v>
      </c>
      <c r="BL105" s="23" t="s">
        <v>272</v>
      </c>
      <c r="BM105" s="23" t="s">
        <v>2872</v>
      </c>
    </row>
    <row r="106" spans="2:65" s="1" customFormat="1" ht="16.5" customHeight="1">
      <c r="B106" s="179"/>
      <c r="C106" s="180" t="s">
        <v>257</v>
      </c>
      <c r="D106" s="180" t="s">
        <v>191</v>
      </c>
      <c r="E106" s="181" t="s">
        <v>2644</v>
      </c>
      <c r="F106" s="182" t="s">
        <v>2642</v>
      </c>
      <c r="G106" s="183" t="s">
        <v>312</v>
      </c>
      <c r="H106" s="184">
        <v>0</v>
      </c>
      <c r="I106" s="185"/>
      <c r="J106" s="186">
        <f t="shared" si="0"/>
        <v>0</v>
      </c>
      <c r="K106" s="182" t="s">
        <v>5</v>
      </c>
      <c r="L106" s="40"/>
      <c r="M106" s="187" t="s">
        <v>5</v>
      </c>
      <c r="N106" s="188" t="s">
        <v>46</v>
      </c>
      <c r="O106" s="41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AR106" s="23" t="s">
        <v>272</v>
      </c>
      <c r="AT106" s="23" t="s">
        <v>191</v>
      </c>
      <c r="AU106" s="23" t="s">
        <v>84</v>
      </c>
      <c r="AY106" s="23" t="s">
        <v>189</v>
      </c>
      <c r="BE106" s="191">
        <f t="shared" si="4"/>
        <v>0</v>
      </c>
      <c r="BF106" s="191">
        <f t="shared" si="5"/>
        <v>0</v>
      </c>
      <c r="BG106" s="191">
        <f t="shared" si="6"/>
        <v>0</v>
      </c>
      <c r="BH106" s="191">
        <f t="shared" si="7"/>
        <v>0</v>
      </c>
      <c r="BI106" s="191">
        <f t="shared" si="8"/>
        <v>0</v>
      </c>
      <c r="BJ106" s="23" t="s">
        <v>82</v>
      </c>
      <c r="BK106" s="191">
        <f t="shared" si="9"/>
        <v>0</v>
      </c>
      <c r="BL106" s="23" t="s">
        <v>272</v>
      </c>
      <c r="BM106" s="23" t="s">
        <v>2873</v>
      </c>
    </row>
    <row r="107" spans="2:65" s="1" customFormat="1" ht="16.5" customHeight="1">
      <c r="B107" s="179"/>
      <c r="C107" s="180" t="s">
        <v>262</v>
      </c>
      <c r="D107" s="180" t="s">
        <v>191</v>
      </c>
      <c r="E107" s="181" t="s">
        <v>2646</v>
      </c>
      <c r="F107" s="182" t="s">
        <v>4146</v>
      </c>
      <c r="G107" s="183" t="s">
        <v>312</v>
      </c>
      <c r="H107" s="184">
        <v>300</v>
      </c>
      <c r="I107" s="185"/>
      <c r="J107" s="186">
        <f t="shared" si="0"/>
        <v>0</v>
      </c>
      <c r="K107" s="182" t="s">
        <v>5</v>
      </c>
      <c r="L107" s="40"/>
      <c r="M107" s="187" t="s">
        <v>5</v>
      </c>
      <c r="N107" s="188" t="s">
        <v>46</v>
      </c>
      <c r="O107" s="41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AR107" s="23" t="s">
        <v>272</v>
      </c>
      <c r="AT107" s="23" t="s">
        <v>191</v>
      </c>
      <c r="AU107" s="23" t="s">
        <v>84</v>
      </c>
      <c r="AY107" s="23" t="s">
        <v>189</v>
      </c>
      <c r="BE107" s="191">
        <f t="shared" si="4"/>
        <v>0</v>
      </c>
      <c r="BF107" s="191">
        <f t="shared" si="5"/>
        <v>0</v>
      </c>
      <c r="BG107" s="191">
        <f t="shared" si="6"/>
        <v>0</v>
      </c>
      <c r="BH107" s="191">
        <f t="shared" si="7"/>
        <v>0</v>
      </c>
      <c r="BI107" s="191">
        <f t="shared" si="8"/>
        <v>0</v>
      </c>
      <c r="BJ107" s="23" t="s">
        <v>82</v>
      </c>
      <c r="BK107" s="191">
        <f t="shared" si="9"/>
        <v>0</v>
      </c>
      <c r="BL107" s="23" t="s">
        <v>272</v>
      </c>
      <c r="BM107" s="23" t="s">
        <v>2874</v>
      </c>
    </row>
    <row r="108" spans="2:65" s="1" customFormat="1" ht="16.5" customHeight="1">
      <c r="B108" s="179"/>
      <c r="C108" s="180" t="s">
        <v>11</v>
      </c>
      <c r="D108" s="180" t="s">
        <v>191</v>
      </c>
      <c r="E108" s="181" t="s">
        <v>2648</v>
      </c>
      <c r="F108" s="182" t="s">
        <v>2649</v>
      </c>
      <c r="G108" s="183" t="s">
        <v>322</v>
      </c>
      <c r="H108" s="184">
        <v>100</v>
      </c>
      <c r="I108" s="185"/>
      <c r="J108" s="186">
        <f t="shared" si="0"/>
        <v>0</v>
      </c>
      <c r="K108" s="182" t="s">
        <v>5</v>
      </c>
      <c r="L108" s="40"/>
      <c r="M108" s="187" t="s">
        <v>5</v>
      </c>
      <c r="N108" s="188" t="s">
        <v>46</v>
      </c>
      <c r="O108" s="41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AR108" s="23" t="s">
        <v>272</v>
      </c>
      <c r="AT108" s="23" t="s">
        <v>191</v>
      </c>
      <c r="AU108" s="23" t="s">
        <v>84</v>
      </c>
      <c r="AY108" s="23" t="s">
        <v>189</v>
      </c>
      <c r="BE108" s="191">
        <f t="shared" si="4"/>
        <v>0</v>
      </c>
      <c r="BF108" s="191">
        <f t="shared" si="5"/>
        <v>0</v>
      </c>
      <c r="BG108" s="191">
        <f t="shared" si="6"/>
        <v>0</v>
      </c>
      <c r="BH108" s="191">
        <f t="shared" si="7"/>
        <v>0</v>
      </c>
      <c r="BI108" s="191">
        <f t="shared" si="8"/>
        <v>0</v>
      </c>
      <c r="BJ108" s="23" t="s">
        <v>82</v>
      </c>
      <c r="BK108" s="191">
        <f t="shared" si="9"/>
        <v>0</v>
      </c>
      <c r="BL108" s="23" t="s">
        <v>272</v>
      </c>
      <c r="BM108" s="23" t="s">
        <v>2875</v>
      </c>
    </row>
    <row r="109" spans="2:65" s="1" customFormat="1" ht="16.5" customHeight="1">
      <c r="B109" s="179"/>
      <c r="C109" s="180" t="s">
        <v>272</v>
      </c>
      <c r="D109" s="180" t="s">
        <v>191</v>
      </c>
      <c r="E109" s="181" t="s">
        <v>2651</v>
      </c>
      <c r="F109" s="182" t="s">
        <v>2652</v>
      </c>
      <c r="G109" s="183" t="s">
        <v>322</v>
      </c>
      <c r="H109" s="184">
        <v>0</v>
      </c>
      <c r="I109" s="185"/>
      <c r="J109" s="186">
        <f t="shared" si="0"/>
        <v>0</v>
      </c>
      <c r="K109" s="182" t="s">
        <v>5</v>
      </c>
      <c r="L109" s="40"/>
      <c r="M109" s="187" t="s">
        <v>5</v>
      </c>
      <c r="N109" s="188" t="s">
        <v>46</v>
      </c>
      <c r="O109" s="41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AR109" s="23" t="s">
        <v>272</v>
      </c>
      <c r="AT109" s="23" t="s">
        <v>191</v>
      </c>
      <c r="AU109" s="23" t="s">
        <v>84</v>
      </c>
      <c r="AY109" s="23" t="s">
        <v>189</v>
      </c>
      <c r="BE109" s="191">
        <f t="shared" si="4"/>
        <v>0</v>
      </c>
      <c r="BF109" s="191">
        <f t="shared" si="5"/>
        <v>0</v>
      </c>
      <c r="BG109" s="191">
        <f t="shared" si="6"/>
        <v>0</v>
      </c>
      <c r="BH109" s="191">
        <f t="shared" si="7"/>
        <v>0</v>
      </c>
      <c r="BI109" s="191">
        <f t="shared" si="8"/>
        <v>0</v>
      </c>
      <c r="BJ109" s="23" t="s">
        <v>82</v>
      </c>
      <c r="BK109" s="191">
        <f t="shared" si="9"/>
        <v>0</v>
      </c>
      <c r="BL109" s="23" t="s">
        <v>272</v>
      </c>
      <c r="BM109" s="23" t="s">
        <v>2876</v>
      </c>
    </row>
    <row r="110" spans="2:65" s="1" customFormat="1" ht="16.5" customHeight="1">
      <c r="B110" s="179"/>
      <c r="C110" s="180" t="s">
        <v>279</v>
      </c>
      <c r="D110" s="180" t="s">
        <v>191</v>
      </c>
      <c r="E110" s="181" t="s">
        <v>2654</v>
      </c>
      <c r="F110" s="182" t="s">
        <v>2655</v>
      </c>
      <c r="G110" s="183" t="s">
        <v>322</v>
      </c>
      <c r="H110" s="184">
        <v>30</v>
      </c>
      <c r="I110" s="185"/>
      <c r="J110" s="186">
        <f t="shared" si="0"/>
        <v>0</v>
      </c>
      <c r="K110" s="182" t="s">
        <v>5</v>
      </c>
      <c r="L110" s="40"/>
      <c r="M110" s="187" t="s">
        <v>5</v>
      </c>
      <c r="N110" s="188" t="s">
        <v>46</v>
      </c>
      <c r="O110" s="41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AR110" s="23" t="s">
        <v>272</v>
      </c>
      <c r="AT110" s="23" t="s">
        <v>191</v>
      </c>
      <c r="AU110" s="23" t="s">
        <v>84</v>
      </c>
      <c r="AY110" s="23" t="s">
        <v>189</v>
      </c>
      <c r="BE110" s="191">
        <f t="shared" si="4"/>
        <v>0</v>
      </c>
      <c r="BF110" s="191">
        <f t="shared" si="5"/>
        <v>0</v>
      </c>
      <c r="BG110" s="191">
        <f t="shared" si="6"/>
        <v>0</v>
      </c>
      <c r="BH110" s="191">
        <f t="shared" si="7"/>
        <v>0</v>
      </c>
      <c r="BI110" s="191">
        <f t="shared" si="8"/>
        <v>0</v>
      </c>
      <c r="BJ110" s="23" t="s">
        <v>82</v>
      </c>
      <c r="BK110" s="191">
        <f t="shared" si="9"/>
        <v>0</v>
      </c>
      <c r="BL110" s="23" t="s">
        <v>272</v>
      </c>
      <c r="BM110" s="23" t="s">
        <v>2877</v>
      </c>
    </row>
    <row r="111" spans="2:65" s="1" customFormat="1" ht="16.5" customHeight="1">
      <c r="B111" s="179"/>
      <c r="C111" s="180" t="s">
        <v>284</v>
      </c>
      <c r="D111" s="180" t="s">
        <v>191</v>
      </c>
      <c r="E111" s="181" t="s">
        <v>2657</v>
      </c>
      <c r="F111" s="182" t="s">
        <v>2658</v>
      </c>
      <c r="G111" s="183" t="s">
        <v>2659</v>
      </c>
      <c r="H111" s="184">
        <v>11</v>
      </c>
      <c r="I111" s="185"/>
      <c r="J111" s="186">
        <f t="shared" si="0"/>
        <v>0</v>
      </c>
      <c r="K111" s="182" t="s">
        <v>5</v>
      </c>
      <c r="L111" s="40"/>
      <c r="M111" s="187" t="s">
        <v>5</v>
      </c>
      <c r="N111" s="188" t="s">
        <v>46</v>
      </c>
      <c r="O111" s="41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AR111" s="23" t="s">
        <v>272</v>
      </c>
      <c r="AT111" s="23" t="s">
        <v>191</v>
      </c>
      <c r="AU111" s="23" t="s">
        <v>84</v>
      </c>
      <c r="AY111" s="23" t="s">
        <v>189</v>
      </c>
      <c r="BE111" s="191">
        <f t="shared" si="4"/>
        <v>0</v>
      </c>
      <c r="BF111" s="191">
        <f t="shared" si="5"/>
        <v>0</v>
      </c>
      <c r="BG111" s="191">
        <f t="shared" si="6"/>
        <v>0</v>
      </c>
      <c r="BH111" s="191">
        <f t="shared" si="7"/>
        <v>0</v>
      </c>
      <c r="BI111" s="191">
        <f t="shared" si="8"/>
        <v>0</v>
      </c>
      <c r="BJ111" s="23" t="s">
        <v>82</v>
      </c>
      <c r="BK111" s="191">
        <f t="shared" si="9"/>
        <v>0</v>
      </c>
      <c r="BL111" s="23" t="s">
        <v>272</v>
      </c>
      <c r="BM111" s="23" t="s">
        <v>2878</v>
      </c>
    </row>
    <row r="112" spans="2:65" s="1" customFormat="1" ht="16.5" customHeight="1">
      <c r="B112" s="179"/>
      <c r="C112" s="180" t="s">
        <v>290</v>
      </c>
      <c r="D112" s="180" t="s">
        <v>191</v>
      </c>
      <c r="E112" s="181" t="s">
        <v>2661</v>
      </c>
      <c r="F112" s="182" t="s">
        <v>2662</v>
      </c>
      <c r="G112" s="183" t="s">
        <v>322</v>
      </c>
      <c r="H112" s="184">
        <v>25</v>
      </c>
      <c r="I112" s="185"/>
      <c r="J112" s="186">
        <f t="shared" si="0"/>
        <v>0</v>
      </c>
      <c r="K112" s="182" t="s">
        <v>5</v>
      </c>
      <c r="L112" s="40"/>
      <c r="M112" s="187" t="s">
        <v>5</v>
      </c>
      <c r="N112" s="188" t="s">
        <v>46</v>
      </c>
      <c r="O112" s="41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AR112" s="23" t="s">
        <v>272</v>
      </c>
      <c r="AT112" s="23" t="s">
        <v>191</v>
      </c>
      <c r="AU112" s="23" t="s">
        <v>84</v>
      </c>
      <c r="AY112" s="23" t="s">
        <v>189</v>
      </c>
      <c r="BE112" s="191">
        <f t="shared" si="4"/>
        <v>0</v>
      </c>
      <c r="BF112" s="191">
        <f t="shared" si="5"/>
        <v>0</v>
      </c>
      <c r="BG112" s="191">
        <f t="shared" si="6"/>
        <v>0</v>
      </c>
      <c r="BH112" s="191">
        <f t="shared" si="7"/>
        <v>0</v>
      </c>
      <c r="BI112" s="191">
        <f t="shared" si="8"/>
        <v>0</v>
      </c>
      <c r="BJ112" s="23" t="s">
        <v>82</v>
      </c>
      <c r="BK112" s="191">
        <f t="shared" si="9"/>
        <v>0</v>
      </c>
      <c r="BL112" s="23" t="s">
        <v>272</v>
      </c>
      <c r="BM112" s="23" t="s">
        <v>2879</v>
      </c>
    </row>
    <row r="113" spans="2:65" s="1" customFormat="1" ht="16.5" customHeight="1">
      <c r="B113" s="179"/>
      <c r="C113" s="180" t="s">
        <v>296</v>
      </c>
      <c r="D113" s="180" t="s">
        <v>191</v>
      </c>
      <c r="E113" s="181" t="s">
        <v>2664</v>
      </c>
      <c r="F113" s="182" t="s">
        <v>2665</v>
      </c>
      <c r="G113" s="183" t="s">
        <v>322</v>
      </c>
      <c r="H113" s="184">
        <v>3</v>
      </c>
      <c r="I113" s="185"/>
      <c r="J113" s="186">
        <f t="shared" si="0"/>
        <v>0</v>
      </c>
      <c r="K113" s="182" t="s">
        <v>5</v>
      </c>
      <c r="L113" s="40"/>
      <c r="M113" s="187" t="s">
        <v>5</v>
      </c>
      <c r="N113" s="188" t="s">
        <v>46</v>
      </c>
      <c r="O113" s="41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AR113" s="23" t="s">
        <v>272</v>
      </c>
      <c r="AT113" s="23" t="s">
        <v>191</v>
      </c>
      <c r="AU113" s="23" t="s">
        <v>84</v>
      </c>
      <c r="AY113" s="23" t="s">
        <v>189</v>
      </c>
      <c r="BE113" s="191">
        <f t="shared" si="4"/>
        <v>0</v>
      </c>
      <c r="BF113" s="191">
        <f t="shared" si="5"/>
        <v>0</v>
      </c>
      <c r="BG113" s="191">
        <f t="shared" si="6"/>
        <v>0</v>
      </c>
      <c r="BH113" s="191">
        <f t="shared" si="7"/>
        <v>0</v>
      </c>
      <c r="BI113" s="191">
        <f t="shared" si="8"/>
        <v>0</v>
      </c>
      <c r="BJ113" s="23" t="s">
        <v>82</v>
      </c>
      <c r="BK113" s="191">
        <f t="shared" si="9"/>
        <v>0</v>
      </c>
      <c r="BL113" s="23" t="s">
        <v>272</v>
      </c>
      <c r="BM113" s="23" t="s">
        <v>2880</v>
      </c>
    </row>
    <row r="114" spans="2:65" s="1" customFormat="1" ht="16.5" customHeight="1">
      <c r="B114" s="179"/>
      <c r="C114" s="180" t="s">
        <v>10</v>
      </c>
      <c r="D114" s="180" t="s">
        <v>191</v>
      </c>
      <c r="E114" s="181" t="s">
        <v>2667</v>
      </c>
      <c r="F114" s="182" t="s">
        <v>2668</v>
      </c>
      <c r="G114" s="183" t="s">
        <v>322</v>
      </c>
      <c r="H114" s="184">
        <v>1</v>
      </c>
      <c r="I114" s="185"/>
      <c r="J114" s="186">
        <f t="shared" si="0"/>
        <v>0</v>
      </c>
      <c r="K114" s="182" t="s">
        <v>5</v>
      </c>
      <c r="L114" s="40"/>
      <c r="M114" s="187" t="s">
        <v>5</v>
      </c>
      <c r="N114" s="188" t="s">
        <v>46</v>
      </c>
      <c r="O114" s="41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AR114" s="23" t="s">
        <v>272</v>
      </c>
      <c r="AT114" s="23" t="s">
        <v>191</v>
      </c>
      <c r="AU114" s="23" t="s">
        <v>84</v>
      </c>
      <c r="AY114" s="23" t="s">
        <v>189</v>
      </c>
      <c r="BE114" s="191">
        <f t="shared" si="4"/>
        <v>0</v>
      </c>
      <c r="BF114" s="191">
        <f t="shared" si="5"/>
        <v>0</v>
      </c>
      <c r="BG114" s="191">
        <f t="shared" si="6"/>
        <v>0</v>
      </c>
      <c r="BH114" s="191">
        <f t="shared" si="7"/>
        <v>0</v>
      </c>
      <c r="BI114" s="191">
        <f t="shared" si="8"/>
        <v>0</v>
      </c>
      <c r="BJ114" s="23" t="s">
        <v>82</v>
      </c>
      <c r="BK114" s="191">
        <f t="shared" si="9"/>
        <v>0</v>
      </c>
      <c r="BL114" s="23" t="s">
        <v>272</v>
      </c>
      <c r="BM114" s="23" t="s">
        <v>2881</v>
      </c>
    </row>
    <row r="115" spans="2:65" s="1" customFormat="1" ht="16.5" customHeight="1">
      <c r="B115" s="179"/>
      <c r="C115" s="308" t="s">
        <v>304</v>
      </c>
      <c r="D115" s="308" t="s">
        <v>191</v>
      </c>
      <c r="E115" s="309" t="s">
        <v>2670</v>
      </c>
      <c r="F115" s="310" t="s">
        <v>4147</v>
      </c>
      <c r="G115" s="311" t="s">
        <v>322</v>
      </c>
      <c r="H115" s="312">
        <v>13</v>
      </c>
      <c r="I115" s="313"/>
      <c r="J115" s="313">
        <f t="shared" si="0"/>
        <v>0</v>
      </c>
      <c r="K115" s="310" t="s">
        <v>5</v>
      </c>
      <c r="L115" s="40"/>
      <c r="M115" s="187" t="s">
        <v>5</v>
      </c>
      <c r="N115" s="188" t="s">
        <v>46</v>
      </c>
      <c r="O115" s="41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AR115" s="23" t="s">
        <v>272</v>
      </c>
      <c r="AT115" s="23" t="s">
        <v>191</v>
      </c>
      <c r="AU115" s="23" t="s">
        <v>84</v>
      </c>
      <c r="AY115" s="23" t="s">
        <v>189</v>
      </c>
      <c r="BE115" s="191">
        <f t="shared" si="4"/>
        <v>0</v>
      </c>
      <c r="BF115" s="191">
        <f t="shared" si="5"/>
        <v>0</v>
      </c>
      <c r="BG115" s="191">
        <f t="shared" si="6"/>
        <v>0</v>
      </c>
      <c r="BH115" s="191">
        <f t="shared" si="7"/>
        <v>0</v>
      </c>
      <c r="BI115" s="191">
        <f t="shared" si="8"/>
        <v>0</v>
      </c>
      <c r="BJ115" s="23" t="s">
        <v>82</v>
      </c>
      <c r="BK115" s="191">
        <f t="shared" si="9"/>
        <v>0</v>
      </c>
      <c r="BL115" s="23" t="s">
        <v>272</v>
      </c>
      <c r="BM115" s="23" t="s">
        <v>2882</v>
      </c>
    </row>
    <row r="116" spans="2:65" s="1" customFormat="1" ht="16.5" customHeight="1">
      <c r="B116" s="179"/>
      <c r="C116" s="308" t="s">
        <v>309</v>
      </c>
      <c r="D116" s="308" t="s">
        <v>191</v>
      </c>
      <c r="E116" s="309" t="s">
        <v>2672</v>
      </c>
      <c r="F116" s="310" t="s">
        <v>4130</v>
      </c>
      <c r="G116" s="311" t="s">
        <v>322</v>
      </c>
      <c r="H116" s="312">
        <v>46</v>
      </c>
      <c r="I116" s="313"/>
      <c r="J116" s="313">
        <f t="shared" si="0"/>
        <v>0</v>
      </c>
      <c r="K116" s="310" t="s">
        <v>5</v>
      </c>
      <c r="L116" s="40"/>
      <c r="M116" s="187" t="s">
        <v>5</v>
      </c>
      <c r="N116" s="188" t="s">
        <v>46</v>
      </c>
      <c r="O116" s="41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AR116" s="23" t="s">
        <v>272</v>
      </c>
      <c r="AT116" s="23" t="s">
        <v>191</v>
      </c>
      <c r="AU116" s="23" t="s">
        <v>84</v>
      </c>
      <c r="AY116" s="23" t="s">
        <v>189</v>
      </c>
      <c r="BE116" s="191">
        <f t="shared" si="4"/>
        <v>0</v>
      </c>
      <c r="BF116" s="191">
        <f t="shared" si="5"/>
        <v>0</v>
      </c>
      <c r="BG116" s="191">
        <f t="shared" si="6"/>
        <v>0</v>
      </c>
      <c r="BH116" s="191">
        <f t="shared" si="7"/>
        <v>0</v>
      </c>
      <c r="BI116" s="191">
        <f t="shared" si="8"/>
        <v>0</v>
      </c>
      <c r="BJ116" s="23" t="s">
        <v>82</v>
      </c>
      <c r="BK116" s="191">
        <f t="shared" si="9"/>
        <v>0</v>
      </c>
      <c r="BL116" s="23" t="s">
        <v>272</v>
      </c>
      <c r="BM116" s="23" t="s">
        <v>2883</v>
      </c>
    </row>
    <row r="117" spans="2:65" s="1" customFormat="1" ht="16.5" customHeight="1">
      <c r="B117" s="179"/>
      <c r="C117" s="308" t="s">
        <v>314</v>
      </c>
      <c r="D117" s="308" t="s">
        <v>191</v>
      </c>
      <c r="E117" s="309" t="s">
        <v>2674</v>
      </c>
      <c r="F117" s="310" t="s">
        <v>4148</v>
      </c>
      <c r="G117" s="311" t="s">
        <v>322</v>
      </c>
      <c r="H117" s="312">
        <v>2</v>
      </c>
      <c r="I117" s="313"/>
      <c r="J117" s="313">
        <f t="shared" si="0"/>
        <v>0</v>
      </c>
      <c r="K117" s="310" t="s">
        <v>5</v>
      </c>
      <c r="L117" s="40"/>
      <c r="M117" s="187" t="s">
        <v>5</v>
      </c>
      <c r="N117" s="188" t="s">
        <v>46</v>
      </c>
      <c r="O117" s="41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AR117" s="23" t="s">
        <v>272</v>
      </c>
      <c r="AT117" s="23" t="s">
        <v>191</v>
      </c>
      <c r="AU117" s="23" t="s">
        <v>84</v>
      </c>
      <c r="AY117" s="23" t="s">
        <v>189</v>
      </c>
      <c r="BE117" s="191">
        <f t="shared" si="4"/>
        <v>0</v>
      </c>
      <c r="BF117" s="191">
        <f t="shared" si="5"/>
        <v>0</v>
      </c>
      <c r="BG117" s="191">
        <f t="shared" si="6"/>
        <v>0</v>
      </c>
      <c r="BH117" s="191">
        <f t="shared" si="7"/>
        <v>0</v>
      </c>
      <c r="BI117" s="191">
        <f t="shared" si="8"/>
        <v>0</v>
      </c>
      <c r="BJ117" s="23" t="s">
        <v>82</v>
      </c>
      <c r="BK117" s="191">
        <f t="shared" si="9"/>
        <v>0</v>
      </c>
      <c r="BL117" s="23" t="s">
        <v>272</v>
      </c>
      <c r="BM117" s="23" t="s">
        <v>2884</v>
      </c>
    </row>
    <row r="118" spans="2:65" s="1" customFormat="1" ht="16.5" customHeight="1">
      <c r="B118" s="179"/>
      <c r="C118" s="308" t="s">
        <v>319</v>
      </c>
      <c r="D118" s="308" t="s">
        <v>191</v>
      </c>
      <c r="E118" s="309" t="s">
        <v>2676</v>
      </c>
      <c r="F118" s="310" t="s">
        <v>4149</v>
      </c>
      <c r="G118" s="311" t="s">
        <v>322</v>
      </c>
      <c r="H118" s="312">
        <v>29</v>
      </c>
      <c r="I118" s="313"/>
      <c r="J118" s="313">
        <f t="shared" si="0"/>
        <v>0</v>
      </c>
      <c r="K118" s="310" t="s">
        <v>5</v>
      </c>
      <c r="L118" s="40"/>
      <c r="M118" s="187" t="s">
        <v>5</v>
      </c>
      <c r="N118" s="188" t="s">
        <v>46</v>
      </c>
      <c r="O118" s="41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AR118" s="23" t="s">
        <v>272</v>
      </c>
      <c r="AT118" s="23" t="s">
        <v>191</v>
      </c>
      <c r="AU118" s="23" t="s">
        <v>84</v>
      </c>
      <c r="AY118" s="23" t="s">
        <v>189</v>
      </c>
      <c r="BE118" s="191">
        <f t="shared" si="4"/>
        <v>0</v>
      </c>
      <c r="BF118" s="191">
        <f t="shared" si="5"/>
        <v>0</v>
      </c>
      <c r="BG118" s="191">
        <f t="shared" si="6"/>
        <v>0</v>
      </c>
      <c r="BH118" s="191">
        <f t="shared" si="7"/>
        <v>0</v>
      </c>
      <c r="BI118" s="191">
        <f t="shared" si="8"/>
        <v>0</v>
      </c>
      <c r="BJ118" s="23" t="s">
        <v>82</v>
      </c>
      <c r="BK118" s="191">
        <f t="shared" si="9"/>
        <v>0</v>
      </c>
      <c r="BL118" s="23" t="s">
        <v>272</v>
      </c>
      <c r="BM118" s="23" t="s">
        <v>2885</v>
      </c>
    </row>
    <row r="119" spans="2:65" s="1" customFormat="1" ht="16.5" customHeight="1">
      <c r="B119" s="179"/>
      <c r="C119" s="308" t="s">
        <v>325</v>
      </c>
      <c r="D119" s="308" t="s">
        <v>191</v>
      </c>
      <c r="E119" s="309" t="s">
        <v>2678</v>
      </c>
      <c r="F119" s="310" t="s">
        <v>4150</v>
      </c>
      <c r="G119" s="311" t="s">
        <v>322</v>
      </c>
      <c r="H119" s="312">
        <v>11</v>
      </c>
      <c r="I119" s="313"/>
      <c r="J119" s="313">
        <f t="shared" si="0"/>
        <v>0</v>
      </c>
      <c r="K119" s="310" t="s">
        <v>5</v>
      </c>
      <c r="L119" s="40"/>
      <c r="M119" s="187" t="s">
        <v>5</v>
      </c>
      <c r="N119" s="188" t="s">
        <v>46</v>
      </c>
      <c r="O119" s="41"/>
      <c r="P119" s="189">
        <f t="shared" si="1"/>
        <v>0</v>
      </c>
      <c r="Q119" s="189">
        <v>0</v>
      </c>
      <c r="R119" s="189">
        <f t="shared" si="2"/>
        <v>0</v>
      </c>
      <c r="S119" s="189">
        <v>0</v>
      </c>
      <c r="T119" s="190">
        <f t="shared" si="3"/>
        <v>0</v>
      </c>
      <c r="AR119" s="23" t="s">
        <v>272</v>
      </c>
      <c r="AT119" s="23" t="s">
        <v>191</v>
      </c>
      <c r="AU119" s="23" t="s">
        <v>84</v>
      </c>
      <c r="AY119" s="23" t="s">
        <v>189</v>
      </c>
      <c r="BE119" s="191">
        <f t="shared" si="4"/>
        <v>0</v>
      </c>
      <c r="BF119" s="191">
        <f t="shared" si="5"/>
        <v>0</v>
      </c>
      <c r="BG119" s="191">
        <f t="shared" si="6"/>
        <v>0</v>
      </c>
      <c r="BH119" s="191">
        <f t="shared" si="7"/>
        <v>0</v>
      </c>
      <c r="BI119" s="191">
        <f t="shared" si="8"/>
        <v>0</v>
      </c>
      <c r="BJ119" s="23" t="s">
        <v>82</v>
      </c>
      <c r="BK119" s="191">
        <f t="shared" si="9"/>
        <v>0</v>
      </c>
      <c r="BL119" s="23" t="s">
        <v>272</v>
      </c>
      <c r="BM119" s="23" t="s">
        <v>2886</v>
      </c>
    </row>
    <row r="120" spans="2:65" s="1" customFormat="1" ht="16.5" customHeight="1">
      <c r="B120" s="179"/>
      <c r="C120" s="308" t="s">
        <v>329</v>
      </c>
      <c r="D120" s="308" t="s">
        <v>191</v>
      </c>
      <c r="E120" s="309" t="s">
        <v>2680</v>
      </c>
      <c r="F120" s="310" t="s">
        <v>4151</v>
      </c>
      <c r="G120" s="311" t="s">
        <v>322</v>
      </c>
      <c r="H120" s="312">
        <v>0</v>
      </c>
      <c r="I120" s="313"/>
      <c r="J120" s="313">
        <f t="shared" si="0"/>
        <v>0</v>
      </c>
      <c r="K120" s="310" t="s">
        <v>5</v>
      </c>
      <c r="L120" s="40"/>
      <c r="M120" s="187" t="s">
        <v>5</v>
      </c>
      <c r="N120" s="188" t="s">
        <v>46</v>
      </c>
      <c r="O120" s="41"/>
      <c r="P120" s="189">
        <f t="shared" si="1"/>
        <v>0</v>
      </c>
      <c r="Q120" s="189">
        <v>0</v>
      </c>
      <c r="R120" s="189">
        <f t="shared" si="2"/>
        <v>0</v>
      </c>
      <c r="S120" s="189">
        <v>0</v>
      </c>
      <c r="T120" s="190">
        <f t="shared" si="3"/>
        <v>0</v>
      </c>
      <c r="AR120" s="23" t="s">
        <v>272</v>
      </c>
      <c r="AT120" s="23" t="s">
        <v>191</v>
      </c>
      <c r="AU120" s="23" t="s">
        <v>84</v>
      </c>
      <c r="AY120" s="23" t="s">
        <v>189</v>
      </c>
      <c r="BE120" s="191">
        <f t="shared" si="4"/>
        <v>0</v>
      </c>
      <c r="BF120" s="191">
        <f t="shared" si="5"/>
        <v>0</v>
      </c>
      <c r="BG120" s="191">
        <f t="shared" si="6"/>
        <v>0</v>
      </c>
      <c r="BH120" s="191">
        <f t="shared" si="7"/>
        <v>0</v>
      </c>
      <c r="BI120" s="191">
        <f t="shared" si="8"/>
        <v>0</v>
      </c>
      <c r="BJ120" s="23" t="s">
        <v>82</v>
      </c>
      <c r="BK120" s="191">
        <f t="shared" si="9"/>
        <v>0</v>
      </c>
      <c r="BL120" s="23" t="s">
        <v>272</v>
      </c>
      <c r="BM120" s="23" t="s">
        <v>2887</v>
      </c>
    </row>
    <row r="121" spans="2:65" s="1" customFormat="1" ht="16.5" customHeight="1">
      <c r="B121" s="179"/>
      <c r="C121" s="308" t="s">
        <v>333</v>
      </c>
      <c r="D121" s="308" t="s">
        <v>191</v>
      </c>
      <c r="E121" s="309" t="s">
        <v>2682</v>
      </c>
      <c r="F121" s="310" t="s">
        <v>4135</v>
      </c>
      <c r="G121" s="311" t="s">
        <v>322</v>
      </c>
      <c r="H121" s="312">
        <v>0</v>
      </c>
      <c r="I121" s="313"/>
      <c r="J121" s="313">
        <f t="shared" si="0"/>
        <v>0</v>
      </c>
      <c r="K121" s="310" t="s">
        <v>5</v>
      </c>
      <c r="L121" s="40"/>
      <c r="M121" s="187" t="s">
        <v>5</v>
      </c>
      <c r="N121" s="188" t="s">
        <v>46</v>
      </c>
      <c r="O121" s="41"/>
      <c r="P121" s="189">
        <f t="shared" si="1"/>
        <v>0</v>
      </c>
      <c r="Q121" s="189">
        <v>0</v>
      </c>
      <c r="R121" s="189">
        <f t="shared" si="2"/>
        <v>0</v>
      </c>
      <c r="S121" s="189">
        <v>0</v>
      </c>
      <c r="T121" s="190">
        <f t="shared" si="3"/>
        <v>0</v>
      </c>
      <c r="AR121" s="23" t="s">
        <v>272</v>
      </c>
      <c r="AT121" s="23" t="s">
        <v>191</v>
      </c>
      <c r="AU121" s="23" t="s">
        <v>84</v>
      </c>
      <c r="AY121" s="23" t="s">
        <v>189</v>
      </c>
      <c r="BE121" s="191">
        <f t="shared" si="4"/>
        <v>0</v>
      </c>
      <c r="BF121" s="191">
        <f t="shared" si="5"/>
        <v>0</v>
      </c>
      <c r="BG121" s="191">
        <f t="shared" si="6"/>
        <v>0</v>
      </c>
      <c r="BH121" s="191">
        <f t="shared" si="7"/>
        <v>0</v>
      </c>
      <c r="BI121" s="191">
        <f t="shared" si="8"/>
        <v>0</v>
      </c>
      <c r="BJ121" s="23" t="s">
        <v>82</v>
      </c>
      <c r="BK121" s="191">
        <f t="shared" si="9"/>
        <v>0</v>
      </c>
      <c r="BL121" s="23" t="s">
        <v>272</v>
      </c>
      <c r="BM121" s="23" t="s">
        <v>2888</v>
      </c>
    </row>
    <row r="122" spans="2:65" s="1" customFormat="1" ht="16.5" customHeight="1">
      <c r="B122" s="179"/>
      <c r="C122" s="308" t="s">
        <v>338</v>
      </c>
      <c r="D122" s="308" t="s">
        <v>191</v>
      </c>
      <c r="E122" s="309" t="s">
        <v>2684</v>
      </c>
      <c r="F122" s="310" t="s">
        <v>4152</v>
      </c>
      <c r="G122" s="311" t="s">
        <v>322</v>
      </c>
      <c r="H122" s="312">
        <v>2</v>
      </c>
      <c r="I122" s="313"/>
      <c r="J122" s="313">
        <f t="shared" si="0"/>
        <v>0</v>
      </c>
      <c r="K122" s="310" t="s">
        <v>5</v>
      </c>
      <c r="L122" s="40"/>
      <c r="M122" s="187" t="s">
        <v>5</v>
      </c>
      <c r="N122" s="188" t="s">
        <v>46</v>
      </c>
      <c r="O122" s="41"/>
      <c r="P122" s="189">
        <f t="shared" si="1"/>
        <v>0</v>
      </c>
      <c r="Q122" s="189">
        <v>0</v>
      </c>
      <c r="R122" s="189">
        <f t="shared" si="2"/>
        <v>0</v>
      </c>
      <c r="S122" s="189">
        <v>0</v>
      </c>
      <c r="T122" s="190">
        <f t="shared" si="3"/>
        <v>0</v>
      </c>
      <c r="AR122" s="23" t="s">
        <v>272</v>
      </c>
      <c r="AT122" s="23" t="s">
        <v>191</v>
      </c>
      <c r="AU122" s="23" t="s">
        <v>84</v>
      </c>
      <c r="AY122" s="23" t="s">
        <v>189</v>
      </c>
      <c r="BE122" s="191">
        <f t="shared" si="4"/>
        <v>0</v>
      </c>
      <c r="BF122" s="191">
        <f t="shared" si="5"/>
        <v>0</v>
      </c>
      <c r="BG122" s="191">
        <f t="shared" si="6"/>
        <v>0</v>
      </c>
      <c r="BH122" s="191">
        <f t="shared" si="7"/>
        <v>0</v>
      </c>
      <c r="BI122" s="191">
        <f t="shared" si="8"/>
        <v>0</v>
      </c>
      <c r="BJ122" s="23" t="s">
        <v>82</v>
      </c>
      <c r="BK122" s="191">
        <f t="shared" si="9"/>
        <v>0</v>
      </c>
      <c r="BL122" s="23" t="s">
        <v>272</v>
      </c>
      <c r="BM122" s="23" t="s">
        <v>2889</v>
      </c>
    </row>
    <row r="123" spans="2:65" s="1" customFormat="1" ht="16.5" customHeight="1">
      <c r="B123" s="179"/>
      <c r="C123" s="180" t="s">
        <v>346</v>
      </c>
      <c r="D123" s="180" t="s">
        <v>191</v>
      </c>
      <c r="E123" s="181" t="s">
        <v>2686</v>
      </c>
      <c r="F123" s="182" t="s">
        <v>2687</v>
      </c>
      <c r="G123" s="183" t="s">
        <v>312</v>
      </c>
      <c r="H123" s="184">
        <v>0</v>
      </c>
      <c r="I123" s="185"/>
      <c r="J123" s="186">
        <f t="shared" si="0"/>
        <v>0</v>
      </c>
      <c r="K123" s="182" t="s">
        <v>5</v>
      </c>
      <c r="L123" s="40"/>
      <c r="M123" s="187" t="s">
        <v>5</v>
      </c>
      <c r="N123" s="188" t="s">
        <v>46</v>
      </c>
      <c r="O123" s="41"/>
      <c r="P123" s="189">
        <f t="shared" si="1"/>
        <v>0</v>
      </c>
      <c r="Q123" s="189">
        <v>0</v>
      </c>
      <c r="R123" s="189">
        <f t="shared" si="2"/>
        <v>0</v>
      </c>
      <c r="S123" s="189">
        <v>0</v>
      </c>
      <c r="T123" s="190">
        <f t="shared" si="3"/>
        <v>0</v>
      </c>
      <c r="AR123" s="23" t="s">
        <v>272</v>
      </c>
      <c r="AT123" s="23" t="s">
        <v>191</v>
      </c>
      <c r="AU123" s="23" t="s">
        <v>84</v>
      </c>
      <c r="AY123" s="23" t="s">
        <v>189</v>
      </c>
      <c r="BE123" s="191">
        <f t="shared" si="4"/>
        <v>0</v>
      </c>
      <c r="BF123" s="191">
        <f t="shared" si="5"/>
        <v>0</v>
      </c>
      <c r="BG123" s="191">
        <f t="shared" si="6"/>
        <v>0</v>
      </c>
      <c r="BH123" s="191">
        <f t="shared" si="7"/>
        <v>0</v>
      </c>
      <c r="BI123" s="191">
        <f t="shared" si="8"/>
        <v>0</v>
      </c>
      <c r="BJ123" s="23" t="s">
        <v>82</v>
      </c>
      <c r="BK123" s="191">
        <f t="shared" si="9"/>
        <v>0</v>
      </c>
      <c r="BL123" s="23" t="s">
        <v>272</v>
      </c>
      <c r="BM123" s="23" t="s">
        <v>2890</v>
      </c>
    </row>
    <row r="124" spans="2:65" s="1" customFormat="1" ht="16.5" customHeight="1">
      <c r="B124" s="179"/>
      <c r="C124" s="180" t="s">
        <v>352</v>
      </c>
      <c r="D124" s="180" t="s">
        <v>191</v>
      </c>
      <c r="E124" s="181" t="s">
        <v>2689</v>
      </c>
      <c r="F124" s="182" t="s">
        <v>2690</v>
      </c>
      <c r="G124" s="183" t="s">
        <v>322</v>
      </c>
      <c r="H124" s="184">
        <v>0</v>
      </c>
      <c r="I124" s="185"/>
      <c r="J124" s="186">
        <f t="shared" si="0"/>
        <v>0</v>
      </c>
      <c r="K124" s="182" t="s">
        <v>5</v>
      </c>
      <c r="L124" s="40"/>
      <c r="M124" s="187" t="s">
        <v>5</v>
      </c>
      <c r="N124" s="188" t="s">
        <v>46</v>
      </c>
      <c r="O124" s="41"/>
      <c r="P124" s="189">
        <f t="shared" si="1"/>
        <v>0</v>
      </c>
      <c r="Q124" s="189">
        <v>0</v>
      </c>
      <c r="R124" s="189">
        <f t="shared" si="2"/>
        <v>0</v>
      </c>
      <c r="S124" s="189">
        <v>0</v>
      </c>
      <c r="T124" s="190">
        <f t="shared" si="3"/>
        <v>0</v>
      </c>
      <c r="AR124" s="23" t="s">
        <v>272</v>
      </c>
      <c r="AT124" s="23" t="s">
        <v>191</v>
      </c>
      <c r="AU124" s="23" t="s">
        <v>84</v>
      </c>
      <c r="AY124" s="23" t="s">
        <v>189</v>
      </c>
      <c r="BE124" s="191">
        <f t="shared" si="4"/>
        <v>0</v>
      </c>
      <c r="BF124" s="191">
        <f t="shared" si="5"/>
        <v>0</v>
      </c>
      <c r="BG124" s="191">
        <f t="shared" si="6"/>
        <v>0</v>
      </c>
      <c r="BH124" s="191">
        <f t="shared" si="7"/>
        <v>0</v>
      </c>
      <c r="BI124" s="191">
        <f t="shared" si="8"/>
        <v>0</v>
      </c>
      <c r="BJ124" s="23" t="s">
        <v>82</v>
      </c>
      <c r="BK124" s="191">
        <f t="shared" si="9"/>
        <v>0</v>
      </c>
      <c r="BL124" s="23" t="s">
        <v>272</v>
      </c>
      <c r="BM124" s="23" t="s">
        <v>2891</v>
      </c>
    </row>
    <row r="125" spans="2:65" s="1" customFormat="1" ht="16.5" customHeight="1">
      <c r="B125" s="179"/>
      <c r="C125" s="180" t="s">
        <v>358</v>
      </c>
      <c r="D125" s="180" t="s">
        <v>191</v>
      </c>
      <c r="E125" s="181" t="s">
        <v>2692</v>
      </c>
      <c r="F125" s="182" t="s">
        <v>2693</v>
      </c>
      <c r="G125" s="183" t="s">
        <v>322</v>
      </c>
      <c r="H125" s="184">
        <v>0</v>
      </c>
      <c r="I125" s="185"/>
      <c r="J125" s="186">
        <f t="shared" si="0"/>
        <v>0</v>
      </c>
      <c r="K125" s="182" t="s">
        <v>5</v>
      </c>
      <c r="L125" s="40"/>
      <c r="M125" s="187" t="s">
        <v>5</v>
      </c>
      <c r="N125" s="188" t="s">
        <v>46</v>
      </c>
      <c r="O125" s="41"/>
      <c r="P125" s="189">
        <f t="shared" si="1"/>
        <v>0</v>
      </c>
      <c r="Q125" s="189">
        <v>0</v>
      </c>
      <c r="R125" s="189">
        <f t="shared" si="2"/>
        <v>0</v>
      </c>
      <c r="S125" s="189">
        <v>0</v>
      </c>
      <c r="T125" s="190">
        <f t="shared" si="3"/>
        <v>0</v>
      </c>
      <c r="AR125" s="23" t="s">
        <v>272</v>
      </c>
      <c r="AT125" s="23" t="s">
        <v>191</v>
      </c>
      <c r="AU125" s="23" t="s">
        <v>84</v>
      </c>
      <c r="AY125" s="23" t="s">
        <v>189</v>
      </c>
      <c r="BE125" s="191">
        <f t="shared" si="4"/>
        <v>0</v>
      </c>
      <c r="BF125" s="191">
        <f t="shared" si="5"/>
        <v>0</v>
      </c>
      <c r="BG125" s="191">
        <f t="shared" si="6"/>
        <v>0</v>
      </c>
      <c r="BH125" s="191">
        <f t="shared" si="7"/>
        <v>0</v>
      </c>
      <c r="BI125" s="191">
        <f t="shared" si="8"/>
        <v>0</v>
      </c>
      <c r="BJ125" s="23" t="s">
        <v>82</v>
      </c>
      <c r="BK125" s="191">
        <f t="shared" si="9"/>
        <v>0</v>
      </c>
      <c r="BL125" s="23" t="s">
        <v>272</v>
      </c>
      <c r="BM125" s="23" t="s">
        <v>2892</v>
      </c>
    </row>
    <row r="126" spans="2:65" s="1" customFormat="1" ht="16.5" customHeight="1">
      <c r="B126" s="179"/>
      <c r="C126" s="180" t="s">
        <v>363</v>
      </c>
      <c r="D126" s="180" t="s">
        <v>191</v>
      </c>
      <c r="E126" s="181" t="s">
        <v>2695</v>
      </c>
      <c r="F126" s="182" t="s">
        <v>2696</v>
      </c>
      <c r="G126" s="183" t="s">
        <v>322</v>
      </c>
      <c r="H126" s="184">
        <v>0</v>
      </c>
      <c r="I126" s="185"/>
      <c r="J126" s="186">
        <f t="shared" si="0"/>
        <v>0</v>
      </c>
      <c r="K126" s="182" t="s">
        <v>5</v>
      </c>
      <c r="L126" s="40"/>
      <c r="M126" s="187" t="s">
        <v>5</v>
      </c>
      <c r="N126" s="188" t="s">
        <v>46</v>
      </c>
      <c r="O126" s="41"/>
      <c r="P126" s="189">
        <f t="shared" si="1"/>
        <v>0</v>
      </c>
      <c r="Q126" s="189">
        <v>0</v>
      </c>
      <c r="R126" s="189">
        <f t="shared" si="2"/>
        <v>0</v>
      </c>
      <c r="S126" s="189">
        <v>0</v>
      </c>
      <c r="T126" s="190">
        <f t="shared" si="3"/>
        <v>0</v>
      </c>
      <c r="AR126" s="23" t="s">
        <v>272</v>
      </c>
      <c r="AT126" s="23" t="s">
        <v>191</v>
      </c>
      <c r="AU126" s="23" t="s">
        <v>84</v>
      </c>
      <c r="AY126" s="23" t="s">
        <v>189</v>
      </c>
      <c r="BE126" s="191">
        <f t="shared" si="4"/>
        <v>0</v>
      </c>
      <c r="BF126" s="191">
        <f t="shared" si="5"/>
        <v>0</v>
      </c>
      <c r="BG126" s="191">
        <f t="shared" si="6"/>
        <v>0</v>
      </c>
      <c r="BH126" s="191">
        <f t="shared" si="7"/>
        <v>0</v>
      </c>
      <c r="BI126" s="191">
        <f t="shared" si="8"/>
        <v>0</v>
      </c>
      <c r="BJ126" s="23" t="s">
        <v>82</v>
      </c>
      <c r="BK126" s="191">
        <f t="shared" si="9"/>
        <v>0</v>
      </c>
      <c r="BL126" s="23" t="s">
        <v>272</v>
      </c>
      <c r="BM126" s="23" t="s">
        <v>2893</v>
      </c>
    </row>
    <row r="127" spans="2:65" s="1" customFormat="1" ht="16.5" customHeight="1">
      <c r="B127" s="179"/>
      <c r="C127" s="180" t="s">
        <v>368</v>
      </c>
      <c r="D127" s="180" t="s">
        <v>191</v>
      </c>
      <c r="E127" s="181" t="s">
        <v>2698</v>
      </c>
      <c r="F127" s="182" t="s">
        <v>2699</v>
      </c>
      <c r="G127" s="183" t="s">
        <v>322</v>
      </c>
      <c r="H127" s="184">
        <v>0</v>
      </c>
      <c r="I127" s="185"/>
      <c r="J127" s="186">
        <f t="shared" si="0"/>
        <v>0</v>
      </c>
      <c r="K127" s="182" t="s">
        <v>5</v>
      </c>
      <c r="L127" s="40"/>
      <c r="M127" s="187" t="s">
        <v>5</v>
      </c>
      <c r="N127" s="188" t="s">
        <v>46</v>
      </c>
      <c r="O127" s="41"/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AR127" s="23" t="s">
        <v>272</v>
      </c>
      <c r="AT127" s="23" t="s">
        <v>191</v>
      </c>
      <c r="AU127" s="23" t="s">
        <v>84</v>
      </c>
      <c r="AY127" s="23" t="s">
        <v>189</v>
      </c>
      <c r="BE127" s="191">
        <f t="shared" si="4"/>
        <v>0</v>
      </c>
      <c r="BF127" s="191">
        <f t="shared" si="5"/>
        <v>0</v>
      </c>
      <c r="BG127" s="191">
        <f t="shared" si="6"/>
        <v>0</v>
      </c>
      <c r="BH127" s="191">
        <f t="shared" si="7"/>
        <v>0</v>
      </c>
      <c r="BI127" s="191">
        <f t="shared" si="8"/>
        <v>0</v>
      </c>
      <c r="BJ127" s="23" t="s">
        <v>82</v>
      </c>
      <c r="BK127" s="191">
        <f t="shared" si="9"/>
        <v>0</v>
      </c>
      <c r="BL127" s="23" t="s">
        <v>272</v>
      </c>
      <c r="BM127" s="23" t="s">
        <v>2894</v>
      </c>
    </row>
    <row r="128" spans="2:63" s="11" customFormat="1" ht="29.85" customHeight="1">
      <c r="B128" s="166"/>
      <c r="D128" s="167" t="s">
        <v>74</v>
      </c>
      <c r="E128" s="177" t="s">
        <v>2701</v>
      </c>
      <c r="F128" s="177" t="s">
        <v>2702</v>
      </c>
      <c r="I128" s="169"/>
      <c r="J128" s="178">
        <f>BK128</f>
        <v>0</v>
      </c>
      <c r="L128" s="166"/>
      <c r="M128" s="171"/>
      <c r="N128" s="172"/>
      <c r="O128" s="172"/>
      <c r="P128" s="173">
        <f>SUM(P129:P174)</f>
        <v>0</v>
      </c>
      <c r="Q128" s="172"/>
      <c r="R128" s="173">
        <f>SUM(R129:R174)</f>
        <v>285.69645</v>
      </c>
      <c r="S128" s="172"/>
      <c r="T128" s="174">
        <f>SUM(T129:T174)</f>
        <v>0</v>
      </c>
      <c r="AR128" s="167" t="s">
        <v>84</v>
      </c>
      <c r="AT128" s="175" t="s">
        <v>74</v>
      </c>
      <c r="AU128" s="175" t="s">
        <v>82</v>
      </c>
      <c r="AY128" s="167" t="s">
        <v>189</v>
      </c>
      <c r="BK128" s="176">
        <f>SUM(BK129:BK174)</f>
        <v>0</v>
      </c>
    </row>
    <row r="129" spans="2:65" s="1" customFormat="1" ht="16.5" customHeight="1">
      <c r="B129" s="179"/>
      <c r="C129" s="180" t="s">
        <v>373</v>
      </c>
      <c r="D129" s="180" t="s">
        <v>191</v>
      </c>
      <c r="E129" s="181" t="s">
        <v>2703</v>
      </c>
      <c r="F129" s="182" t="s">
        <v>2704</v>
      </c>
      <c r="G129" s="183" t="s">
        <v>322</v>
      </c>
      <c r="H129" s="184">
        <v>0</v>
      </c>
      <c r="I129" s="185"/>
      <c r="J129" s="186">
        <f aca="true" t="shared" si="10" ref="J129:J174">ROUND(I129*H129,2)</f>
        <v>0</v>
      </c>
      <c r="K129" s="182" t="s">
        <v>5</v>
      </c>
      <c r="L129" s="40"/>
      <c r="M129" s="187" t="s">
        <v>5</v>
      </c>
      <c r="N129" s="188" t="s">
        <v>46</v>
      </c>
      <c r="O129" s="41"/>
      <c r="P129" s="189">
        <f aca="true" t="shared" si="11" ref="P129:P174">O129*H129</f>
        <v>0</v>
      </c>
      <c r="Q129" s="189">
        <v>0.10035</v>
      </c>
      <c r="R129" s="189">
        <f aca="true" t="shared" si="12" ref="R129:R174">Q129*H129</f>
        <v>0</v>
      </c>
      <c r="S129" s="189">
        <v>0</v>
      </c>
      <c r="T129" s="190">
        <f aca="true" t="shared" si="13" ref="T129:T174">S129*H129</f>
        <v>0</v>
      </c>
      <c r="AR129" s="23" t="s">
        <v>272</v>
      </c>
      <c r="AT129" s="23" t="s">
        <v>191</v>
      </c>
      <c r="AU129" s="23" t="s">
        <v>84</v>
      </c>
      <c r="AY129" s="23" t="s">
        <v>189</v>
      </c>
      <c r="BE129" s="191">
        <f aca="true" t="shared" si="14" ref="BE129:BE174">IF(N129="základní",J129,0)</f>
        <v>0</v>
      </c>
      <c r="BF129" s="191">
        <f aca="true" t="shared" si="15" ref="BF129:BF174">IF(N129="snížená",J129,0)</f>
        <v>0</v>
      </c>
      <c r="BG129" s="191">
        <f aca="true" t="shared" si="16" ref="BG129:BG174">IF(N129="zákl. přenesená",J129,0)</f>
        <v>0</v>
      </c>
      <c r="BH129" s="191">
        <f aca="true" t="shared" si="17" ref="BH129:BH174">IF(N129="sníž. přenesená",J129,0)</f>
        <v>0</v>
      </c>
      <c r="BI129" s="191">
        <f aca="true" t="shared" si="18" ref="BI129:BI174">IF(N129="nulová",J129,0)</f>
        <v>0</v>
      </c>
      <c r="BJ129" s="23" t="s">
        <v>82</v>
      </c>
      <c r="BK129" s="191">
        <f aca="true" t="shared" si="19" ref="BK129:BK174">ROUND(I129*H129,2)</f>
        <v>0</v>
      </c>
      <c r="BL129" s="23" t="s">
        <v>272</v>
      </c>
      <c r="BM129" s="23" t="s">
        <v>2895</v>
      </c>
    </row>
    <row r="130" spans="2:65" s="1" customFormat="1" ht="16.5" customHeight="1">
      <c r="B130" s="179"/>
      <c r="C130" s="180" t="s">
        <v>379</v>
      </c>
      <c r="D130" s="180" t="s">
        <v>191</v>
      </c>
      <c r="E130" s="181" t="s">
        <v>2706</v>
      </c>
      <c r="F130" s="182" t="s">
        <v>2707</v>
      </c>
      <c r="G130" s="183" t="s">
        <v>322</v>
      </c>
      <c r="H130" s="184">
        <v>60</v>
      </c>
      <c r="I130" s="185"/>
      <c r="J130" s="186">
        <f t="shared" si="10"/>
        <v>0</v>
      </c>
      <c r="K130" s="182" t="s">
        <v>5</v>
      </c>
      <c r="L130" s="40"/>
      <c r="M130" s="187" t="s">
        <v>5</v>
      </c>
      <c r="N130" s="188" t="s">
        <v>46</v>
      </c>
      <c r="O130" s="41"/>
      <c r="P130" s="189">
        <f t="shared" si="11"/>
        <v>0</v>
      </c>
      <c r="Q130" s="189">
        <v>0.10035</v>
      </c>
      <c r="R130" s="189">
        <f t="shared" si="12"/>
        <v>6.021</v>
      </c>
      <c r="S130" s="189">
        <v>0</v>
      </c>
      <c r="T130" s="190">
        <f t="shared" si="13"/>
        <v>0</v>
      </c>
      <c r="AR130" s="23" t="s">
        <v>272</v>
      </c>
      <c r="AT130" s="23" t="s">
        <v>191</v>
      </c>
      <c r="AU130" s="23" t="s">
        <v>84</v>
      </c>
      <c r="AY130" s="23" t="s">
        <v>189</v>
      </c>
      <c r="BE130" s="191">
        <f t="shared" si="14"/>
        <v>0</v>
      </c>
      <c r="BF130" s="191">
        <f t="shared" si="15"/>
        <v>0</v>
      </c>
      <c r="BG130" s="191">
        <f t="shared" si="16"/>
        <v>0</v>
      </c>
      <c r="BH130" s="191">
        <f t="shared" si="17"/>
        <v>0</v>
      </c>
      <c r="BI130" s="191">
        <f t="shared" si="18"/>
        <v>0</v>
      </c>
      <c r="BJ130" s="23" t="s">
        <v>82</v>
      </c>
      <c r="BK130" s="191">
        <f t="shared" si="19"/>
        <v>0</v>
      </c>
      <c r="BL130" s="23" t="s">
        <v>272</v>
      </c>
      <c r="BM130" s="23" t="s">
        <v>2896</v>
      </c>
    </row>
    <row r="131" spans="2:65" s="1" customFormat="1" ht="16.5" customHeight="1">
      <c r="B131" s="179"/>
      <c r="C131" s="180" t="s">
        <v>385</v>
      </c>
      <c r="D131" s="180" t="s">
        <v>191</v>
      </c>
      <c r="E131" s="181" t="s">
        <v>2709</v>
      </c>
      <c r="F131" s="182" t="s">
        <v>2710</v>
      </c>
      <c r="G131" s="183" t="s">
        <v>322</v>
      </c>
      <c r="H131" s="184">
        <v>100</v>
      </c>
      <c r="I131" s="185"/>
      <c r="J131" s="186">
        <f t="shared" si="10"/>
        <v>0</v>
      </c>
      <c r="K131" s="182" t="s">
        <v>5</v>
      </c>
      <c r="L131" s="40"/>
      <c r="M131" s="187" t="s">
        <v>5</v>
      </c>
      <c r="N131" s="188" t="s">
        <v>46</v>
      </c>
      <c r="O131" s="41"/>
      <c r="P131" s="189">
        <f t="shared" si="11"/>
        <v>0</v>
      </c>
      <c r="Q131" s="189">
        <v>0.10035</v>
      </c>
      <c r="R131" s="189">
        <f t="shared" si="12"/>
        <v>10.035</v>
      </c>
      <c r="S131" s="189">
        <v>0</v>
      </c>
      <c r="T131" s="190">
        <f t="shared" si="13"/>
        <v>0</v>
      </c>
      <c r="AR131" s="23" t="s">
        <v>272</v>
      </c>
      <c r="AT131" s="23" t="s">
        <v>191</v>
      </c>
      <c r="AU131" s="23" t="s">
        <v>84</v>
      </c>
      <c r="AY131" s="23" t="s">
        <v>189</v>
      </c>
      <c r="BE131" s="191">
        <f t="shared" si="14"/>
        <v>0</v>
      </c>
      <c r="BF131" s="191">
        <f t="shared" si="15"/>
        <v>0</v>
      </c>
      <c r="BG131" s="191">
        <f t="shared" si="16"/>
        <v>0</v>
      </c>
      <c r="BH131" s="191">
        <f t="shared" si="17"/>
        <v>0</v>
      </c>
      <c r="BI131" s="191">
        <f t="shared" si="18"/>
        <v>0</v>
      </c>
      <c r="BJ131" s="23" t="s">
        <v>82</v>
      </c>
      <c r="BK131" s="191">
        <f t="shared" si="19"/>
        <v>0</v>
      </c>
      <c r="BL131" s="23" t="s">
        <v>272</v>
      </c>
      <c r="BM131" s="23" t="s">
        <v>2897</v>
      </c>
    </row>
    <row r="132" spans="2:65" s="1" customFormat="1" ht="16.5" customHeight="1">
      <c r="B132" s="179"/>
      <c r="C132" s="180" t="s">
        <v>390</v>
      </c>
      <c r="D132" s="180" t="s">
        <v>191</v>
      </c>
      <c r="E132" s="181" t="s">
        <v>2712</v>
      </c>
      <c r="F132" s="182" t="s">
        <v>4115</v>
      </c>
      <c r="G132" s="183" t="s">
        <v>322</v>
      </c>
      <c r="H132" s="184">
        <v>13</v>
      </c>
      <c r="I132" s="185"/>
      <c r="J132" s="186">
        <f t="shared" si="10"/>
        <v>0</v>
      </c>
      <c r="K132" s="182" t="s">
        <v>5</v>
      </c>
      <c r="L132" s="40"/>
      <c r="M132" s="187" t="s">
        <v>5</v>
      </c>
      <c r="N132" s="188" t="s">
        <v>46</v>
      </c>
      <c r="O132" s="41"/>
      <c r="P132" s="189">
        <f t="shared" si="11"/>
        <v>0</v>
      </c>
      <c r="Q132" s="189">
        <v>0.10035</v>
      </c>
      <c r="R132" s="189">
        <f t="shared" si="12"/>
        <v>1.3045499999999999</v>
      </c>
      <c r="S132" s="189">
        <v>0</v>
      </c>
      <c r="T132" s="190">
        <f t="shared" si="13"/>
        <v>0</v>
      </c>
      <c r="AR132" s="23" t="s">
        <v>272</v>
      </c>
      <c r="AT132" s="23" t="s">
        <v>191</v>
      </c>
      <c r="AU132" s="23" t="s">
        <v>84</v>
      </c>
      <c r="AY132" s="23" t="s">
        <v>189</v>
      </c>
      <c r="BE132" s="191">
        <f t="shared" si="14"/>
        <v>0</v>
      </c>
      <c r="BF132" s="191">
        <f t="shared" si="15"/>
        <v>0</v>
      </c>
      <c r="BG132" s="191">
        <f t="shared" si="16"/>
        <v>0</v>
      </c>
      <c r="BH132" s="191">
        <f t="shared" si="17"/>
        <v>0</v>
      </c>
      <c r="BI132" s="191">
        <f t="shared" si="18"/>
        <v>0</v>
      </c>
      <c r="BJ132" s="23" t="s">
        <v>82</v>
      </c>
      <c r="BK132" s="191">
        <f t="shared" si="19"/>
        <v>0</v>
      </c>
      <c r="BL132" s="23" t="s">
        <v>272</v>
      </c>
      <c r="BM132" s="23" t="s">
        <v>2898</v>
      </c>
    </row>
    <row r="133" spans="2:65" s="1" customFormat="1" ht="16.5" customHeight="1">
      <c r="B133" s="179"/>
      <c r="C133" s="180" t="s">
        <v>396</v>
      </c>
      <c r="D133" s="180" t="s">
        <v>191</v>
      </c>
      <c r="E133" s="181" t="s">
        <v>2712</v>
      </c>
      <c r="F133" s="182" t="s">
        <v>4115</v>
      </c>
      <c r="G133" s="183" t="s">
        <v>322</v>
      </c>
      <c r="H133" s="184">
        <v>2</v>
      </c>
      <c r="I133" s="185"/>
      <c r="J133" s="186">
        <f t="shared" si="10"/>
        <v>0</v>
      </c>
      <c r="K133" s="182" t="s">
        <v>5</v>
      </c>
      <c r="L133" s="40"/>
      <c r="M133" s="187" t="s">
        <v>5</v>
      </c>
      <c r="N133" s="188" t="s">
        <v>46</v>
      </c>
      <c r="O133" s="41"/>
      <c r="P133" s="189">
        <f t="shared" si="11"/>
        <v>0</v>
      </c>
      <c r="Q133" s="189">
        <v>0</v>
      </c>
      <c r="R133" s="189">
        <f t="shared" si="12"/>
        <v>0</v>
      </c>
      <c r="S133" s="189">
        <v>0</v>
      </c>
      <c r="T133" s="190">
        <f t="shared" si="13"/>
        <v>0</v>
      </c>
      <c r="AR133" s="23" t="s">
        <v>272</v>
      </c>
      <c r="AT133" s="23" t="s">
        <v>191</v>
      </c>
      <c r="AU133" s="23" t="s">
        <v>84</v>
      </c>
      <c r="AY133" s="23" t="s">
        <v>189</v>
      </c>
      <c r="BE133" s="191">
        <f t="shared" si="14"/>
        <v>0</v>
      </c>
      <c r="BF133" s="191">
        <f t="shared" si="15"/>
        <v>0</v>
      </c>
      <c r="BG133" s="191">
        <f t="shared" si="16"/>
        <v>0</v>
      </c>
      <c r="BH133" s="191">
        <f t="shared" si="17"/>
        <v>0</v>
      </c>
      <c r="BI133" s="191">
        <f t="shared" si="18"/>
        <v>0</v>
      </c>
      <c r="BJ133" s="23" t="s">
        <v>82</v>
      </c>
      <c r="BK133" s="191">
        <f t="shared" si="19"/>
        <v>0</v>
      </c>
      <c r="BL133" s="23" t="s">
        <v>272</v>
      </c>
      <c r="BM133" s="23" t="s">
        <v>2899</v>
      </c>
    </row>
    <row r="134" spans="2:65" s="1" customFormat="1" ht="16.5" customHeight="1">
      <c r="B134" s="179"/>
      <c r="C134" s="308" t="s">
        <v>400</v>
      </c>
      <c r="D134" s="308" t="s">
        <v>191</v>
      </c>
      <c r="E134" s="309" t="s">
        <v>2715</v>
      </c>
      <c r="F134" s="310" t="s">
        <v>4136</v>
      </c>
      <c r="G134" s="311" t="s">
        <v>322</v>
      </c>
      <c r="H134" s="312">
        <v>2</v>
      </c>
      <c r="I134" s="313"/>
      <c r="J134" s="313">
        <f t="shared" si="10"/>
        <v>0</v>
      </c>
      <c r="K134" s="310" t="s">
        <v>5</v>
      </c>
      <c r="L134" s="40"/>
      <c r="M134" s="187" t="s">
        <v>5</v>
      </c>
      <c r="N134" s="188" t="s">
        <v>46</v>
      </c>
      <c r="O134" s="41"/>
      <c r="P134" s="189">
        <f t="shared" si="11"/>
        <v>0</v>
      </c>
      <c r="Q134" s="189">
        <v>0.10035</v>
      </c>
      <c r="R134" s="189">
        <f t="shared" si="12"/>
        <v>0.2007</v>
      </c>
      <c r="S134" s="189">
        <v>0</v>
      </c>
      <c r="T134" s="190">
        <f t="shared" si="13"/>
        <v>0</v>
      </c>
      <c r="AR134" s="23" t="s">
        <v>272</v>
      </c>
      <c r="AT134" s="23" t="s">
        <v>191</v>
      </c>
      <c r="AU134" s="23" t="s">
        <v>84</v>
      </c>
      <c r="AY134" s="23" t="s">
        <v>189</v>
      </c>
      <c r="BE134" s="191">
        <f t="shared" si="14"/>
        <v>0</v>
      </c>
      <c r="BF134" s="191">
        <f t="shared" si="15"/>
        <v>0</v>
      </c>
      <c r="BG134" s="191">
        <f t="shared" si="16"/>
        <v>0</v>
      </c>
      <c r="BH134" s="191">
        <f t="shared" si="17"/>
        <v>0</v>
      </c>
      <c r="BI134" s="191">
        <f t="shared" si="18"/>
        <v>0</v>
      </c>
      <c r="BJ134" s="23" t="s">
        <v>82</v>
      </c>
      <c r="BK134" s="191">
        <f t="shared" si="19"/>
        <v>0</v>
      </c>
      <c r="BL134" s="23" t="s">
        <v>272</v>
      </c>
      <c r="BM134" s="23" t="s">
        <v>2900</v>
      </c>
    </row>
    <row r="135" spans="2:65" s="1" customFormat="1" ht="16.5" customHeight="1">
      <c r="B135" s="179"/>
      <c r="C135" s="308" t="s">
        <v>405</v>
      </c>
      <c r="D135" s="308" t="s">
        <v>191</v>
      </c>
      <c r="E135" s="309" t="s">
        <v>2717</v>
      </c>
      <c r="F135" s="310" t="s">
        <v>4138</v>
      </c>
      <c r="G135" s="311" t="s">
        <v>322</v>
      </c>
      <c r="H135" s="312">
        <v>46</v>
      </c>
      <c r="I135" s="313"/>
      <c r="J135" s="313">
        <f t="shared" si="10"/>
        <v>0</v>
      </c>
      <c r="K135" s="310" t="s">
        <v>5</v>
      </c>
      <c r="L135" s="40"/>
      <c r="M135" s="187" t="s">
        <v>5</v>
      </c>
      <c r="N135" s="188" t="s">
        <v>46</v>
      </c>
      <c r="O135" s="41"/>
      <c r="P135" s="189">
        <f t="shared" si="11"/>
        <v>0</v>
      </c>
      <c r="Q135" s="189">
        <v>0.10035</v>
      </c>
      <c r="R135" s="189">
        <f t="shared" si="12"/>
        <v>4.616099999999999</v>
      </c>
      <c r="S135" s="189">
        <v>0</v>
      </c>
      <c r="T135" s="190">
        <f t="shared" si="13"/>
        <v>0</v>
      </c>
      <c r="AR135" s="23" t="s">
        <v>272</v>
      </c>
      <c r="AT135" s="23" t="s">
        <v>191</v>
      </c>
      <c r="AU135" s="23" t="s">
        <v>84</v>
      </c>
      <c r="AY135" s="23" t="s">
        <v>189</v>
      </c>
      <c r="BE135" s="191">
        <f t="shared" si="14"/>
        <v>0</v>
      </c>
      <c r="BF135" s="191">
        <f t="shared" si="15"/>
        <v>0</v>
      </c>
      <c r="BG135" s="191">
        <f t="shared" si="16"/>
        <v>0</v>
      </c>
      <c r="BH135" s="191">
        <f t="shared" si="17"/>
        <v>0</v>
      </c>
      <c r="BI135" s="191">
        <f t="shared" si="18"/>
        <v>0</v>
      </c>
      <c r="BJ135" s="23" t="s">
        <v>82</v>
      </c>
      <c r="BK135" s="191">
        <f t="shared" si="19"/>
        <v>0</v>
      </c>
      <c r="BL135" s="23" t="s">
        <v>272</v>
      </c>
      <c r="BM135" s="23" t="s">
        <v>2901</v>
      </c>
    </row>
    <row r="136" spans="2:65" s="1" customFormat="1" ht="16.5" customHeight="1">
      <c r="B136" s="179"/>
      <c r="C136" s="308" t="s">
        <v>410</v>
      </c>
      <c r="D136" s="308" t="s">
        <v>191</v>
      </c>
      <c r="E136" s="309" t="s">
        <v>2719</v>
      </c>
      <c r="F136" s="310" t="s">
        <v>4153</v>
      </c>
      <c r="G136" s="311" t="s">
        <v>322</v>
      </c>
      <c r="H136" s="312">
        <v>46</v>
      </c>
      <c r="I136" s="313"/>
      <c r="J136" s="313">
        <f t="shared" si="10"/>
        <v>0</v>
      </c>
      <c r="K136" s="310" t="s">
        <v>5</v>
      </c>
      <c r="L136" s="40"/>
      <c r="M136" s="187" t="s">
        <v>5</v>
      </c>
      <c r="N136" s="188" t="s">
        <v>46</v>
      </c>
      <c r="O136" s="41"/>
      <c r="P136" s="189">
        <f t="shared" si="11"/>
        <v>0</v>
      </c>
      <c r="Q136" s="189">
        <v>0</v>
      </c>
      <c r="R136" s="189">
        <f t="shared" si="12"/>
        <v>0</v>
      </c>
      <c r="S136" s="189">
        <v>0</v>
      </c>
      <c r="T136" s="190">
        <f t="shared" si="13"/>
        <v>0</v>
      </c>
      <c r="AR136" s="23" t="s">
        <v>272</v>
      </c>
      <c r="AT136" s="23" t="s">
        <v>191</v>
      </c>
      <c r="AU136" s="23" t="s">
        <v>84</v>
      </c>
      <c r="AY136" s="23" t="s">
        <v>189</v>
      </c>
      <c r="BE136" s="191">
        <f t="shared" si="14"/>
        <v>0</v>
      </c>
      <c r="BF136" s="191">
        <f t="shared" si="15"/>
        <v>0</v>
      </c>
      <c r="BG136" s="191">
        <f t="shared" si="16"/>
        <v>0</v>
      </c>
      <c r="BH136" s="191">
        <f t="shared" si="17"/>
        <v>0</v>
      </c>
      <c r="BI136" s="191">
        <f t="shared" si="18"/>
        <v>0</v>
      </c>
      <c r="BJ136" s="23" t="s">
        <v>82</v>
      </c>
      <c r="BK136" s="191">
        <f t="shared" si="19"/>
        <v>0</v>
      </c>
      <c r="BL136" s="23" t="s">
        <v>272</v>
      </c>
      <c r="BM136" s="23" t="s">
        <v>2902</v>
      </c>
    </row>
    <row r="137" spans="2:65" s="1" customFormat="1" ht="16.5" customHeight="1">
      <c r="B137" s="179"/>
      <c r="C137" s="308" t="s">
        <v>414</v>
      </c>
      <c r="D137" s="308" t="s">
        <v>191</v>
      </c>
      <c r="E137" s="309" t="s">
        <v>2721</v>
      </c>
      <c r="F137" s="310" t="s">
        <v>4139</v>
      </c>
      <c r="G137" s="311" t="s">
        <v>322</v>
      </c>
      <c r="H137" s="312">
        <v>160</v>
      </c>
      <c r="I137" s="313"/>
      <c r="J137" s="313">
        <f t="shared" si="10"/>
        <v>0</v>
      </c>
      <c r="K137" s="310" t="s">
        <v>5</v>
      </c>
      <c r="L137" s="40"/>
      <c r="M137" s="187" t="s">
        <v>5</v>
      </c>
      <c r="N137" s="188" t="s">
        <v>46</v>
      </c>
      <c r="O137" s="41"/>
      <c r="P137" s="189">
        <f t="shared" si="11"/>
        <v>0</v>
      </c>
      <c r="Q137" s="189">
        <v>0</v>
      </c>
      <c r="R137" s="189">
        <f t="shared" si="12"/>
        <v>0</v>
      </c>
      <c r="S137" s="189">
        <v>0</v>
      </c>
      <c r="T137" s="190">
        <f t="shared" si="13"/>
        <v>0</v>
      </c>
      <c r="AR137" s="23" t="s">
        <v>272</v>
      </c>
      <c r="AT137" s="23" t="s">
        <v>191</v>
      </c>
      <c r="AU137" s="23" t="s">
        <v>84</v>
      </c>
      <c r="AY137" s="23" t="s">
        <v>189</v>
      </c>
      <c r="BE137" s="191">
        <f t="shared" si="14"/>
        <v>0</v>
      </c>
      <c r="BF137" s="191">
        <f t="shared" si="15"/>
        <v>0</v>
      </c>
      <c r="BG137" s="191">
        <f t="shared" si="16"/>
        <v>0</v>
      </c>
      <c r="BH137" s="191">
        <f t="shared" si="17"/>
        <v>0</v>
      </c>
      <c r="BI137" s="191">
        <f t="shared" si="18"/>
        <v>0</v>
      </c>
      <c r="BJ137" s="23" t="s">
        <v>82</v>
      </c>
      <c r="BK137" s="191">
        <f t="shared" si="19"/>
        <v>0</v>
      </c>
      <c r="BL137" s="23" t="s">
        <v>272</v>
      </c>
      <c r="BM137" s="23" t="s">
        <v>2903</v>
      </c>
    </row>
    <row r="138" spans="2:65" s="1" customFormat="1" ht="16.5" customHeight="1">
      <c r="B138" s="179"/>
      <c r="C138" s="180" t="s">
        <v>419</v>
      </c>
      <c r="D138" s="180" t="s">
        <v>191</v>
      </c>
      <c r="E138" s="181" t="s">
        <v>2723</v>
      </c>
      <c r="F138" s="182" t="s">
        <v>2724</v>
      </c>
      <c r="G138" s="183" t="s">
        <v>322</v>
      </c>
      <c r="H138" s="184">
        <v>30</v>
      </c>
      <c r="I138" s="185"/>
      <c r="J138" s="186">
        <f t="shared" si="10"/>
        <v>0</v>
      </c>
      <c r="K138" s="182" t="s">
        <v>5</v>
      </c>
      <c r="L138" s="40"/>
      <c r="M138" s="187" t="s">
        <v>5</v>
      </c>
      <c r="N138" s="188" t="s">
        <v>46</v>
      </c>
      <c r="O138" s="41"/>
      <c r="P138" s="189">
        <f t="shared" si="11"/>
        <v>0</v>
      </c>
      <c r="Q138" s="189">
        <v>0.10035</v>
      </c>
      <c r="R138" s="189">
        <f t="shared" si="12"/>
        <v>3.0105</v>
      </c>
      <c r="S138" s="189">
        <v>0</v>
      </c>
      <c r="T138" s="190">
        <f t="shared" si="13"/>
        <v>0</v>
      </c>
      <c r="AR138" s="23" t="s">
        <v>272</v>
      </c>
      <c r="AT138" s="23" t="s">
        <v>191</v>
      </c>
      <c r="AU138" s="23" t="s">
        <v>84</v>
      </c>
      <c r="AY138" s="23" t="s">
        <v>189</v>
      </c>
      <c r="BE138" s="191">
        <f t="shared" si="14"/>
        <v>0</v>
      </c>
      <c r="BF138" s="191">
        <f t="shared" si="15"/>
        <v>0</v>
      </c>
      <c r="BG138" s="191">
        <f t="shared" si="16"/>
        <v>0</v>
      </c>
      <c r="BH138" s="191">
        <f t="shared" si="17"/>
        <v>0</v>
      </c>
      <c r="BI138" s="191">
        <f t="shared" si="18"/>
        <v>0</v>
      </c>
      <c r="BJ138" s="23" t="s">
        <v>82</v>
      </c>
      <c r="BK138" s="191">
        <f t="shared" si="19"/>
        <v>0</v>
      </c>
      <c r="BL138" s="23" t="s">
        <v>272</v>
      </c>
      <c r="BM138" s="23" t="s">
        <v>2904</v>
      </c>
    </row>
    <row r="139" spans="2:65" s="1" customFormat="1" ht="16.5" customHeight="1">
      <c r="B139" s="179"/>
      <c r="C139" s="180" t="s">
        <v>425</v>
      </c>
      <c r="D139" s="180" t="s">
        <v>191</v>
      </c>
      <c r="E139" s="181" t="s">
        <v>2726</v>
      </c>
      <c r="F139" s="182" t="s">
        <v>2727</v>
      </c>
      <c r="G139" s="183" t="s">
        <v>322</v>
      </c>
      <c r="H139" s="184">
        <v>11</v>
      </c>
      <c r="I139" s="185"/>
      <c r="J139" s="186">
        <f t="shared" si="10"/>
        <v>0</v>
      </c>
      <c r="K139" s="182" t="s">
        <v>5</v>
      </c>
      <c r="L139" s="40"/>
      <c r="M139" s="187" t="s">
        <v>5</v>
      </c>
      <c r="N139" s="188" t="s">
        <v>46</v>
      </c>
      <c r="O139" s="41"/>
      <c r="P139" s="189">
        <f t="shared" si="11"/>
        <v>0</v>
      </c>
      <c r="Q139" s="189">
        <v>0.10035</v>
      </c>
      <c r="R139" s="189">
        <f t="shared" si="12"/>
        <v>1.10385</v>
      </c>
      <c r="S139" s="189">
        <v>0</v>
      </c>
      <c r="T139" s="190">
        <f t="shared" si="13"/>
        <v>0</v>
      </c>
      <c r="AR139" s="23" t="s">
        <v>272</v>
      </c>
      <c r="AT139" s="23" t="s">
        <v>191</v>
      </c>
      <c r="AU139" s="23" t="s">
        <v>84</v>
      </c>
      <c r="AY139" s="23" t="s">
        <v>189</v>
      </c>
      <c r="BE139" s="191">
        <f t="shared" si="14"/>
        <v>0</v>
      </c>
      <c r="BF139" s="191">
        <f t="shared" si="15"/>
        <v>0</v>
      </c>
      <c r="BG139" s="191">
        <f t="shared" si="16"/>
        <v>0</v>
      </c>
      <c r="BH139" s="191">
        <f t="shared" si="17"/>
        <v>0</v>
      </c>
      <c r="BI139" s="191">
        <f t="shared" si="18"/>
        <v>0</v>
      </c>
      <c r="BJ139" s="23" t="s">
        <v>82</v>
      </c>
      <c r="BK139" s="191">
        <f t="shared" si="19"/>
        <v>0</v>
      </c>
      <c r="BL139" s="23" t="s">
        <v>272</v>
      </c>
      <c r="BM139" s="23" t="s">
        <v>2905</v>
      </c>
    </row>
    <row r="140" spans="2:65" s="1" customFormat="1" ht="16.5" customHeight="1">
      <c r="B140" s="179"/>
      <c r="C140" s="180" t="s">
        <v>429</v>
      </c>
      <c r="D140" s="180" t="s">
        <v>191</v>
      </c>
      <c r="E140" s="181" t="s">
        <v>2729</v>
      </c>
      <c r="F140" s="182" t="s">
        <v>2730</v>
      </c>
      <c r="G140" s="183" t="s">
        <v>322</v>
      </c>
      <c r="H140" s="184">
        <v>25</v>
      </c>
      <c r="I140" s="185"/>
      <c r="J140" s="186">
        <f t="shared" si="10"/>
        <v>0</v>
      </c>
      <c r="K140" s="182" t="s">
        <v>5</v>
      </c>
      <c r="L140" s="40"/>
      <c r="M140" s="187" t="s">
        <v>5</v>
      </c>
      <c r="N140" s="188" t="s">
        <v>46</v>
      </c>
      <c r="O140" s="41"/>
      <c r="P140" s="189">
        <f t="shared" si="11"/>
        <v>0</v>
      </c>
      <c r="Q140" s="189">
        <v>0.10035</v>
      </c>
      <c r="R140" s="189">
        <f t="shared" si="12"/>
        <v>2.50875</v>
      </c>
      <c r="S140" s="189">
        <v>0</v>
      </c>
      <c r="T140" s="190">
        <f t="shared" si="13"/>
        <v>0</v>
      </c>
      <c r="AR140" s="23" t="s">
        <v>272</v>
      </c>
      <c r="AT140" s="23" t="s">
        <v>191</v>
      </c>
      <c r="AU140" s="23" t="s">
        <v>84</v>
      </c>
      <c r="AY140" s="23" t="s">
        <v>189</v>
      </c>
      <c r="BE140" s="191">
        <f t="shared" si="14"/>
        <v>0</v>
      </c>
      <c r="BF140" s="191">
        <f t="shared" si="15"/>
        <v>0</v>
      </c>
      <c r="BG140" s="191">
        <f t="shared" si="16"/>
        <v>0</v>
      </c>
      <c r="BH140" s="191">
        <f t="shared" si="17"/>
        <v>0</v>
      </c>
      <c r="BI140" s="191">
        <f t="shared" si="18"/>
        <v>0</v>
      </c>
      <c r="BJ140" s="23" t="s">
        <v>82</v>
      </c>
      <c r="BK140" s="191">
        <f t="shared" si="19"/>
        <v>0</v>
      </c>
      <c r="BL140" s="23" t="s">
        <v>272</v>
      </c>
      <c r="BM140" s="23" t="s">
        <v>2906</v>
      </c>
    </row>
    <row r="141" spans="2:65" s="1" customFormat="1" ht="16.5" customHeight="1">
      <c r="B141" s="179"/>
      <c r="C141" s="180" t="s">
        <v>434</v>
      </c>
      <c r="D141" s="180" t="s">
        <v>191</v>
      </c>
      <c r="E141" s="181" t="s">
        <v>2732</v>
      </c>
      <c r="F141" s="182" t="s">
        <v>2733</v>
      </c>
      <c r="G141" s="183" t="s">
        <v>322</v>
      </c>
      <c r="H141" s="184">
        <v>30</v>
      </c>
      <c r="I141" s="185"/>
      <c r="J141" s="186">
        <f t="shared" si="10"/>
        <v>0</v>
      </c>
      <c r="K141" s="182" t="s">
        <v>5</v>
      </c>
      <c r="L141" s="40"/>
      <c r="M141" s="187" t="s">
        <v>5</v>
      </c>
      <c r="N141" s="188" t="s">
        <v>46</v>
      </c>
      <c r="O141" s="41"/>
      <c r="P141" s="189">
        <f t="shared" si="11"/>
        <v>0</v>
      </c>
      <c r="Q141" s="189">
        <v>0.10035</v>
      </c>
      <c r="R141" s="189">
        <f t="shared" si="12"/>
        <v>3.0105</v>
      </c>
      <c r="S141" s="189">
        <v>0</v>
      </c>
      <c r="T141" s="190">
        <f t="shared" si="13"/>
        <v>0</v>
      </c>
      <c r="AR141" s="23" t="s">
        <v>272</v>
      </c>
      <c r="AT141" s="23" t="s">
        <v>191</v>
      </c>
      <c r="AU141" s="23" t="s">
        <v>84</v>
      </c>
      <c r="AY141" s="23" t="s">
        <v>189</v>
      </c>
      <c r="BE141" s="191">
        <f t="shared" si="14"/>
        <v>0</v>
      </c>
      <c r="BF141" s="191">
        <f t="shared" si="15"/>
        <v>0</v>
      </c>
      <c r="BG141" s="191">
        <f t="shared" si="16"/>
        <v>0</v>
      </c>
      <c r="BH141" s="191">
        <f t="shared" si="17"/>
        <v>0</v>
      </c>
      <c r="BI141" s="191">
        <f t="shared" si="18"/>
        <v>0</v>
      </c>
      <c r="BJ141" s="23" t="s">
        <v>82</v>
      </c>
      <c r="BK141" s="191">
        <f t="shared" si="19"/>
        <v>0</v>
      </c>
      <c r="BL141" s="23" t="s">
        <v>272</v>
      </c>
      <c r="BM141" s="23" t="s">
        <v>2907</v>
      </c>
    </row>
    <row r="142" spans="2:65" s="1" customFormat="1" ht="16.5" customHeight="1">
      <c r="B142" s="179"/>
      <c r="C142" s="180" t="s">
        <v>439</v>
      </c>
      <c r="D142" s="180" t="s">
        <v>191</v>
      </c>
      <c r="E142" s="181" t="s">
        <v>2732</v>
      </c>
      <c r="F142" s="182" t="s">
        <v>2733</v>
      </c>
      <c r="G142" s="183" t="s">
        <v>322</v>
      </c>
      <c r="H142" s="184">
        <v>25</v>
      </c>
      <c r="I142" s="185"/>
      <c r="J142" s="186">
        <f t="shared" si="10"/>
        <v>0</v>
      </c>
      <c r="K142" s="182" t="s">
        <v>5</v>
      </c>
      <c r="L142" s="40"/>
      <c r="M142" s="187" t="s">
        <v>5</v>
      </c>
      <c r="N142" s="188" t="s">
        <v>46</v>
      </c>
      <c r="O142" s="41"/>
      <c r="P142" s="189">
        <f t="shared" si="11"/>
        <v>0</v>
      </c>
      <c r="Q142" s="189">
        <v>0</v>
      </c>
      <c r="R142" s="189">
        <f t="shared" si="12"/>
        <v>0</v>
      </c>
      <c r="S142" s="189">
        <v>0</v>
      </c>
      <c r="T142" s="190">
        <f t="shared" si="13"/>
        <v>0</v>
      </c>
      <c r="AR142" s="23" t="s">
        <v>272</v>
      </c>
      <c r="AT142" s="23" t="s">
        <v>191</v>
      </c>
      <c r="AU142" s="23" t="s">
        <v>84</v>
      </c>
      <c r="AY142" s="23" t="s">
        <v>189</v>
      </c>
      <c r="BE142" s="191">
        <f t="shared" si="14"/>
        <v>0</v>
      </c>
      <c r="BF142" s="191">
        <f t="shared" si="15"/>
        <v>0</v>
      </c>
      <c r="BG142" s="191">
        <f t="shared" si="16"/>
        <v>0</v>
      </c>
      <c r="BH142" s="191">
        <f t="shared" si="17"/>
        <v>0</v>
      </c>
      <c r="BI142" s="191">
        <f t="shared" si="18"/>
        <v>0</v>
      </c>
      <c r="BJ142" s="23" t="s">
        <v>82</v>
      </c>
      <c r="BK142" s="191">
        <f t="shared" si="19"/>
        <v>0</v>
      </c>
      <c r="BL142" s="23" t="s">
        <v>272</v>
      </c>
      <c r="BM142" s="23" t="s">
        <v>2908</v>
      </c>
    </row>
    <row r="143" spans="2:65" s="1" customFormat="1" ht="16.5" customHeight="1">
      <c r="B143" s="179"/>
      <c r="C143" s="180" t="s">
        <v>444</v>
      </c>
      <c r="D143" s="180" t="s">
        <v>191</v>
      </c>
      <c r="E143" s="181" t="s">
        <v>2736</v>
      </c>
      <c r="F143" s="182" t="s">
        <v>2737</v>
      </c>
      <c r="G143" s="183" t="s">
        <v>322</v>
      </c>
      <c r="H143" s="184">
        <v>11</v>
      </c>
      <c r="I143" s="185"/>
      <c r="J143" s="186">
        <f t="shared" si="10"/>
        <v>0</v>
      </c>
      <c r="K143" s="182" t="s">
        <v>5</v>
      </c>
      <c r="L143" s="40"/>
      <c r="M143" s="187" t="s">
        <v>5</v>
      </c>
      <c r="N143" s="188" t="s">
        <v>46</v>
      </c>
      <c r="O143" s="41"/>
      <c r="P143" s="189">
        <f t="shared" si="11"/>
        <v>0</v>
      </c>
      <c r="Q143" s="189">
        <v>0.10035</v>
      </c>
      <c r="R143" s="189">
        <f t="shared" si="12"/>
        <v>1.10385</v>
      </c>
      <c r="S143" s="189">
        <v>0</v>
      </c>
      <c r="T143" s="190">
        <f t="shared" si="13"/>
        <v>0</v>
      </c>
      <c r="AR143" s="23" t="s">
        <v>272</v>
      </c>
      <c r="AT143" s="23" t="s">
        <v>191</v>
      </c>
      <c r="AU143" s="23" t="s">
        <v>84</v>
      </c>
      <c r="AY143" s="23" t="s">
        <v>189</v>
      </c>
      <c r="BE143" s="191">
        <f t="shared" si="14"/>
        <v>0</v>
      </c>
      <c r="BF143" s="191">
        <f t="shared" si="15"/>
        <v>0</v>
      </c>
      <c r="BG143" s="191">
        <f t="shared" si="16"/>
        <v>0</v>
      </c>
      <c r="BH143" s="191">
        <f t="shared" si="17"/>
        <v>0</v>
      </c>
      <c r="BI143" s="191">
        <f t="shared" si="18"/>
        <v>0</v>
      </c>
      <c r="BJ143" s="23" t="s">
        <v>82</v>
      </c>
      <c r="BK143" s="191">
        <f t="shared" si="19"/>
        <v>0</v>
      </c>
      <c r="BL143" s="23" t="s">
        <v>272</v>
      </c>
      <c r="BM143" s="23" t="s">
        <v>2909</v>
      </c>
    </row>
    <row r="144" spans="2:65" s="1" customFormat="1" ht="16.5" customHeight="1">
      <c r="B144" s="179"/>
      <c r="C144" s="180" t="s">
        <v>449</v>
      </c>
      <c r="D144" s="180" t="s">
        <v>191</v>
      </c>
      <c r="E144" s="181" t="s">
        <v>2739</v>
      </c>
      <c r="F144" s="182" t="s">
        <v>2740</v>
      </c>
      <c r="G144" s="183" t="s">
        <v>322</v>
      </c>
      <c r="H144" s="184">
        <v>30</v>
      </c>
      <c r="I144" s="185"/>
      <c r="J144" s="186">
        <f t="shared" si="10"/>
        <v>0</v>
      </c>
      <c r="K144" s="182" t="s">
        <v>5</v>
      </c>
      <c r="L144" s="40"/>
      <c r="M144" s="187" t="s">
        <v>5</v>
      </c>
      <c r="N144" s="188" t="s">
        <v>46</v>
      </c>
      <c r="O144" s="41"/>
      <c r="P144" s="189">
        <f t="shared" si="11"/>
        <v>0</v>
      </c>
      <c r="Q144" s="189">
        <v>0.10035</v>
      </c>
      <c r="R144" s="189">
        <f t="shared" si="12"/>
        <v>3.0105</v>
      </c>
      <c r="S144" s="189">
        <v>0</v>
      </c>
      <c r="T144" s="190">
        <f t="shared" si="13"/>
        <v>0</v>
      </c>
      <c r="AR144" s="23" t="s">
        <v>272</v>
      </c>
      <c r="AT144" s="23" t="s">
        <v>191</v>
      </c>
      <c r="AU144" s="23" t="s">
        <v>84</v>
      </c>
      <c r="AY144" s="23" t="s">
        <v>189</v>
      </c>
      <c r="BE144" s="191">
        <f t="shared" si="14"/>
        <v>0</v>
      </c>
      <c r="BF144" s="191">
        <f t="shared" si="15"/>
        <v>0</v>
      </c>
      <c r="BG144" s="191">
        <f t="shared" si="16"/>
        <v>0</v>
      </c>
      <c r="BH144" s="191">
        <f t="shared" si="17"/>
        <v>0</v>
      </c>
      <c r="BI144" s="191">
        <f t="shared" si="18"/>
        <v>0</v>
      </c>
      <c r="BJ144" s="23" t="s">
        <v>82</v>
      </c>
      <c r="BK144" s="191">
        <f t="shared" si="19"/>
        <v>0</v>
      </c>
      <c r="BL144" s="23" t="s">
        <v>272</v>
      </c>
      <c r="BM144" s="23" t="s">
        <v>2910</v>
      </c>
    </row>
    <row r="145" spans="2:65" s="1" customFormat="1" ht="16.5" customHeight="1">
      <c r="B145" s="179"/>
      <c r="C145" s="180" t="s">
        <v>454</v>
      </c>
      <c r="D145" s="180" t="s">
        <v>191</v>
      </c>
      <c r="E145" s="181" t="s">
        <v>2739</v>
      </c>
      <c r="F145" s="182" t="s">
        <v>2740</v>
      </c>
      <c r="G145" s="183" t="s">
        <v>322</v>
      </c>
      <c r="H145" s="184">
        <v>11</v>
      </c>
      <c r="I145" s="185"/>
      <c r="J145" s="186">
        <f t="shared" si="10"/>
        <v>0</v>
      </c>
      <c r="K145" s="182" t="s">
        <v>5</v>
      </c>
      <c r="L145" s="40"/>
      <c r="M145" s="187" t="s">
        <v>5</v>
      </c>
      <c r="N145" s="188" t="s">
        <v>46</v>
      </c>
      <c r="O145" s="41"/>
      <c r="P145" s="189">
        <f t="shared" si="11"/>
        <v>0</v>
      </c>
      <c r="Q145" s="189">
        <v>0</v>
      </c>
      <c r="R145" s="189">
        <f t="shared" si="12"/>
        <v>0</v>
      </c>
      <c r="S145" s="189">
        <v>0</v>
      </c>
      <c r="T145" s="190">
        <f t="shared" si="13"/>
        <v>0</v>
      </c>
      <c r="AR145" s="23" t="s">
        <v>272</v>
      </c>
      <c r="AT145" s="23" t="s">
        <v>191</v>
      </c>
      <c r="AU145" s="23" t="s">
        <v>84</v>
      </c>
      <c r="AY145" s="23" t="s">
        <v>189</v>
      </c>
      <c r="BE145" s="191">
        <f t="shared" si="14"/>
        <v>0</v>
      </c>
      <c r="BF145" s="191">
        <f t="shared" si="15"/>
        <v>0</v>
      </c>
      <c r="BG145" s="191">
        <f t="shared" si="16"/>
        <v>0</v>
      </c>
      <c r="BH145" s="191">
        <f t="shared" si="17"/>
        <v>0</v>
      </c>
      <c r="BI145" s="191">
        <f t="shared" si="18"/>
        <v>0</v>
      </c>
      <c r="BJ145" s="23" t="s">
        <v>82</v>
      </c>
      <c r="BK145" s="191">
        <f t="shared" si="19"/>
        <v>0</v>
      </c>
      <c r="BL145" s="23" t="s">
        <v>272</v>
      </c>
      <c r="BM145" s="23" t="s">
        <v>2911</v>
      </c>
    </row>
    <row r="146" spans="2:65" s="1" customFormat="1" ht="16.5" customHeight="1">
      <c r="B146" s="179"/>
      <c r="C146" s="180" t="s">
        <v>460</v>
      </c>
      <c r="D146" s="180" t="s">
        <v>191</v>
      </c>
      <c r="E146" s="181" t="s">
        <v>2739</v>
      </c>
      <c r="F146" s="182" t="s">
        <v>2740</v>
      </c>
      <c r="G146" s="183" t="s">
        <v>322</v>
      </c>
      <c r="H146" s="184">
        <v>25</v>
      </c>
      <c r="I146" s="185"/>
      <c r="J146" s="186">
        <f t="shared" si="10"/>
        <v>0</v>
      </c>
      <c r="K146" s="182" t="s">
        <v>5</v>
      </c>
      <c r="L146" s="40"/>
      <c r="M146" s="187" t="s">
        <v>5</v>
      </c>
      <c r="N146" s="188" t="s">
        <v>46</v>
      </c>
      <c r="O146" s="41"/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AR146" s="23" t="s">
        <v>272</v>
      </c>
      <c r="AT146" s="23" t="s">
        <v>191</v>
      </c>
      <c r="AU146" s="23" t="s">
        <v>84</v>
      </c>
      <c r="AY146" s="23" t="s">
        <v>189</v>
      </c>
      <c r="BE146" s="191">
        <f t="shared" si="14"/>
        <v>0</v>
      </c>
      <c r="BF146" s="191">
        <f t="shared" si="15"/>
        <v>0</v>
      </c>
      <c r="BG146" s="191">
        <f t="shared" si="16"/>
        <v>0</v>
      </c>
      <c r="BH146" s="191">
        <f t="shared" si="17"/>
        <v>0</v>
      </c>
      <c r="BI146" s="191">
        <f t="shared" si="18"/>
        <v>0</v>
      </c>
      <c r="BJ146" s="23" t="s">
        <v>82</v>
      </c>
      <c r="BK146" s="191">
        <f t="shared" si="19"/>
        <v>0</v>
      </c>
      <c r="BL146" s="23" t="s">
        <v>272</v>
      </c>
      <c r="BM146" s="23" t="s">
        <v>2912</v>
      </c>
    </row>
    <row r="147" spans="2:65" s="1" customFormat="1" ht="16.5" customHeight="1">
      <c r="B147" s="179"/>
      <c r="C147" s="180" t="s">
        <v>465</v>
      </c>
      <c r="D147" s="180" t="s">
        <v>191</v>
      </c>
      <c r="E147" s="181" t="s">
        <v>2744</v>
      </c>
      <c r="F147" s="182" t="s">
        <v>2745</v>
      </c>
      <c r="G147" s="183" t="s">
        <v>312</v>
      </c>
      <c r="H147" s="184">
        <v>400</v>
      </c>
      <c r="I147" s="185"/>
      <c r="J147" s="186">
        <f t="shared" si="10"/>
        <v>0</v>
      </c>
      <c r="K147" s="182" t="s">
        <v>5</v>
      </c>
      <c r="L147" s="40"/>
      <c r="M147" s="187" t="s">
        <v>5</v>
      </c>
      <c r="N147" s="188" t="s">
        <v>46</v>
      </c>
      <c r="O147" s="41"/>
      <c r="P147" s="189">
        <f t="shared" si="11"/>
        <v>0</v>
      </c>
      <c r="Q147" s="189">
        <v>0.10035</v>
      </c>
      <c r="R147" s="189">
        <f t="shared" si="12"/>
        <v>40.14</v>
      </c>
      <c r="S147" s="189">
        <v>0</v>
      </c>
      <c r="T147" s="190">
        <f t="shared" si="13"/>
        <v>0</v>
      </c>
      <c r="AR147" s="23" t="s">
        <v>272</v>
      </c>
      <c r="AT147" s="23" t="s">
        <v>191</v>
      </c>
      <c r="AU147" s="23" t="s">
        <v>84</v>
      </c>
      <c r="AY147" s="23" t="s">
        <v>189</v>
      </c>
      <c r="BE147" s="191">
        <f t="shared" si="14"/>
        <v>0</v>
      </c>
      <c r="BF147" s="191">
        <f t="shared" si="15"/>
        <v>0</v>
      </c>
      <c r="BG147" s="191">
        <f t="shared" si="16"/>
        <v>0</v>
      </c>
      <c r="BH147" s="191">
        <f t="shared" si="17"/>
        <v>0</v>
      </c>
      <c r="BI147" s="191">
        <f t="shared" si="18"/>
        <v>0</v>
      </c>
      <c r="BJ147" s="23" t="s">
        <v>82</v>
      </c>
      <c r="BK147" s="191">
        <f t="shared" si="19"/>
        <v>0</v>
      </c>
      <c r="BL147" s="23" t="s">
        <v>272</v>
      </c>
      <c r="BM147" s="23" t="s">
        <v>2913</v>
      </c>
    </row>
    <row r="148" spans="2:65" s="1" customFormat="1" ht="16.5" customHeight="1">
      <c r="B148" s="179"/>
      <c r="C148" s="180" t="s">
        <v>470</v>
      </c>
      <c r="D148" s="180" t="s">
        <v>191</v>
      </c>
      <c r="E148" s="181" t="s">
        <v>2747</v>
      </c>
      <c r="F148" s="182" t="s">
        <v>2748</v>
      </c>
      <c r="G148" s="183" t="s">
        <v>312</v>
      </c>
      <c r="H148" s="184">
        <v>0</v>
      </c>
      <c r="I148" s="185"/>
      <c r="J148" s="186">
        <f t="shared" si="10"/>
        <v>0</v>
      </c>
      <c r="K148" s="182" t="s">
        <v>5</v>
      </c>
      <c r="L148" s="40"/>
      <c r="M148" s="187" t="s">
        <v>5</v>
      </c>
      <c r="N148" s="188" t="s">
        <v>46</v>
      </c>
      <c r="O148" s="41"/>
      <c r="P148" s="189">
        <f t="shared" si="11"/>
        <v>0</v>
      </c>
      <c r="Q148" s="189">
        <v>0.10035</v>
      </c>
      <c r="R148" s="189">
        <f t="shared" si="12"/>
        <v>0</v>
      </c>
      <c r="S148" s="189">
        <v>0</v>
      </c>
      <c r="T148" s="190">
        <f t="shared" si="13"/>
        <v>0</v>
      </c>
      <c r="AR148" s="23" t="s">
        <v>272</v>
      </c>
      <c r="AT148" s="23" t="s">
        <v>191</v>
      </c>
      <c r="AU148" s="23" t="s">
        <v>84</v>
      </c>
      <c r="AY148" s="23" t="s">
        <v>189</v>
      </c>
      <c r="BE148" s="191">
        <f t="shared" si="14"/>
        <v>0</v>
      </c>
      <c r="BF148" s="191">
        <f t="shared" si="15"/>
        <v>0</v>
      </c>
      <c r="BG148" s="191">
        <f t="shared" si="16"/>
        <v>0</v>
      </c>
      <c r="BH148" s="191">
        <f t="shared" si="17"/>
        <v>0</v>
      </c>
      <c r="BI148" s="191">
        <f t="shared" si="18"/>
        <v>0</v>
      </c>
      <c r="BJ148" s="23" t="s">
        <v>82</v>
      </c>
      <c r="BK148" s="191">
        <f t="shared" si="19"/>
        <v>0</v>
      </c>
      <c r="BL148" s="23" t="s">
        <v>272</v>
      </c>
      <c r="BM148" s="23" t="s">
        <v>2914</v>
      </c>
    </row>
    <row r="149" spans="2:65" s="1" customFormat="1" ht="16.5" customHeight="1">
      <c r="B149" s="179"/>
      <c r="C149" s="180" t="s">
        <v>475</v>
      </c>
      <c r="D149" s="180" t="s">
        <v>191</v>
      </c>
      <c r="E149" s="181" t="s">
        <v>2750</v>
      </c>
      <c r="F149" s="182" t="s">
        <v>2751</v>
      </c>
      <c r="G149" s="183" t="s">
        <v>312</v>
      </c>
      <c r="H149" s="184">
        <v>0</v>
      </c>
      <c r="I149" s="185"/>
      <c r="J149" s="186">
        <f t="shared" si="10"/>
        <v>0</v>
      </c>
      <c r="K149" s="182" t="s">
        <v>5</v>
      </c>
      <c r="L149" s="40"/>
      <c r="M149" s="187" t="s">
        <v>5</v>
      </c>
      <c r="N149" s="188" t="s">
        <v>46</v>
      </c>
      <c r="O149" s="41"/>
      <c r="P149" s="189">
        <f t="shared" si="11"/>
        <v>0</v>
      </c>
      <c r="Q149" s="189">
        <v>0.10035</v>
      </c>
      <c r="R149" s="189">
        <f t="shared" si="12"/>
        <v>0</v>
      </c>
      <c r="S149" s="189">
        <v>0</v>
      </c>
      <c r="T149" s="190">
        <f t="shared" si="13"/>
        <v>0</v>
      </c>
      <c r="AR149" s="23" t="s">
        <v>272</v>
      </c>
      <c r="AT149" s="23" t="s">
        <v>191</v>
      </c>
      <c r="AU149" s="23" t="s">
        <v>84</v>
      </c>
      <c r="AY149" s="23" t="s">
        <v>189</v>
      </c>
      <c r="BE149" s="191">
        <f t="shared" si="14"/>
        <v>0</v>
      </c>
      <c r="BF149" s="191">
        <f t="shared" si="15"/>
        <v>0</v>
      </c>
      <c r="BG149" s="191">
        <f t="shared" si="16"/>
        <v>0</v>
      </c>
      <c r="BH149" s="191">
        <f t="shared" si="17"/>
        <v>0</v>
      </c>
      <c r="BI149" s="191">
        <f t="shared" si="18"/>
        <v>0</v>
      </c>
      <c r="BJ149" s="23" t="s">
        <v>82</v>
      </c>
      <c r="BK149" s="191">
        <f t="shared" si="19"/>
        <v>0</v>
      </c>
      <c r="BL149" s="23" t="s">
        <v>272</v>
      </c>
      <c r="BM149" s="23" t="s">
        <v>2915</v>
      </c>
    </row>
    <row r="150" spans="2:65" s="1" customFormat="1" ht="16.5" customHeight="1">
      <c r="B150" s="179"/>
      <c r="C150" s="180" t="s">
        <v>479</v>
      </c>
      <c r="D150" s="180" t="s">
        <v>191</v>
      </c>
      <c r="E150" s="181" t="s">
        <v>2753</v>
      </c>
      <c r="F150" s="182" t="s">
        <v>2754</v>
      </c>
      <c r="G150" s="183" t="s">
        <v>312</v>
      </c>
      <c r="H150" s="184">
        <v>300</v>
      </c>
      <c r="I150" s="185"/>
      <c r="J150" s="186">
        <f t="shared" si="10"/>
        <v>0</v>
      </c>
      <c r="K150" s="182" t="s">
        <v>5</v>
      </c>
      <c r="L150" s="40"/>
      <c r="M150" s="187" t="s">
        <v>5</v>
      </c>
      <c r="N150" s="188" t="s">
        <v>46</v>
      </c>
      <c r="O150" s="41"/>
      <c r="P150" s="189">
        <f t="shared" si="11"/>
        <v>0</v>
      </c>
      <c r="Q150" s="189">
        <v>0.10035</v>
      </c>
      <c r="R150" s="189">
        <f t="shared" si="12"/>
        <v>30.104999999999997</v>
      </c>
      <c r="S150" s="189">
        <v>0</v>
      </c>
      <c r="T150" s="190">
        <f t="shared" si="13"/>
        <v>0</v>
      </c>
      <c r="AR150" s="23" t="s">
        <v>272</v>
      </c>
      <c r="AT150" s="23" t="s">
        <v>191</v>
      </c>
      <c r="AU150" s="23" t="s">
        <v>84</v>
      </c>
      <c r="AY150" s="23" t="s">
        <v>189</v>
      </c>
      <c r="BE150" s="191">
        <f t="shared" si="14"/>
        <v>0</v>
      </c>
      <c r="BF150" s="191">
        <f t="shared" si="15"/>
        <v>0</v>
      </c>
      <c r="BG150" s="191">
        <f t="shared" si="16"/>
        <v>0</v>
      </c>
      <c r="BH150" s="191">
        <f t="shared" si="17"/>
        <v>0</v>
      </c>
      <c r="BI150" s="191">
        <f t="shared" si="18"/>
        <v>0</v>
      </c>
      <c r="BJ150" s="23" t="s">
        <v>82</v>
      </c>
      <c r="BK150" s="191">
        <f t="shared" si="19"/>
        <v>0</v>
      </c>
      <c r="BL150" s="23" t="s">
        <v>272</v>
      </c>
      <c r="BM150" s="23" t="s">
        <v>2916</v>
      </c>
    </row>
    <row r="151" spans="2:65" s="1" customFormat="1" ht="16.5" customHeight="1">
      <c r="B151" s="179"/>
      <c r="C151" s="180" t="s">
        <v>485</v>
      </c>
      <c r="D151" s="180" t="s">
        <v>191</v>
      </c>
      <c r="E151" s="181" t="s">
        <v>2756</v>
      </c>
      <c r="F151" s="182" t="s">
        <v>2757</v>
      </c>
      <c r="G151" s="183" t="s">
        <v>322</v>
      </c>
      <c r="H151" s="184">
        <v>1100</v>
      </c>
      <c r="I151" s="185"/>
      <c r="J151" s="186">
        <f t="shared" si="10"/>
        <v>0</v>
      </c>
      <c r="K151" s="182" t="s">
        <v>5</v>
      </c>
      <c r="L151" s="40"/>
      <c r="M151" s="187" t="s">
        <v>5</v>
      </c>
      <c r="N151" s="188" t="s">
        <v>46</v>
      </c>
      <c r="O151" s="41"/>
      <c r="P151" s="189">
        <f t="shared" si="11"/>
        <v>0</v>
      </c>
      <c r="Q151" s="189">
        <v>0.10035</v>
      </c>
      <c r="R151" s="189">
        <f t="shared" si="12"/>
        <v>110.38499999999999</v>
      </c>
      <c r="S151" s="189">
        <v>0</v>
      </c>
      <c r="T151" s="190">
        <f t="shared" si="13"/>
        <v>0</v>
      </c>
      <c r="AR151" s="23" t="s">
        <v>272</v>
      </c>
      <c r="AT151" s="23" t="s">
        <v>191</v>
      </c>
      <c r="AU151" s="23" t="s">
        <v>84</v>
      </c>
      <c r="AY151" s="23" t="s">
        <v>189</v>
      </c>
      <c r="BE151" s="191">
        <f t="shared" si="14"/>
        <v>0</v>
      </c>
      <c r="BF151" s="191">
        <f t="shared" si="15"/>
        <v>0</v>
      </c>
      <c r="BG151" s="191">
        <f t="shared" si="16"/>
        <v>0</v>
      </c>
      <c r="BH151" s="191">
        <f t="shared" si="17"/>
        <v>0</v>
      </c>
      <c r="BI151" s="191">
        <f t="shared" si="18"/>
        <v>0</v>
      </c>
      <c r="BJ151" s="23" t="s">
        <v>82</v>
      </c>
      <c r="BK151" s="191">
        <f t="shared" si="19"/>
        <v>0</v>
      </c>
      <c r="BL151" s="23" t="s">
        <v>272</v>
      </c>
      <c r="BM151" s="23" t="s">
        <v>2917</v>
      </c>
    </row>
    <row r="152" spans="2:65" s="1" customFormat="1" ht="16.5" customHeight="1">
      <c r="B152" s="179"/>
      <c r="C152" s="180" t="s">
        <v>489</v>
      </c>
      <c r="D152" s="180" t="s">
        <v>191</v>
      </c>
      <c r="E152" s="181" t="s">
        <v>2759</v>
      </c>
      <c r="F152" s="182" t="s">
        <v>2760</v>
      </c>
      <c r="G152" s="183" t="s">
        <v>2659</v>
      </c>
      <c r="H152" s="184">
        <v>0</v>
      </c>
      <c r="I152" s="185"/>
      <c r="J152" s="186">
        <f t="shared" si="10"/>
        <v>0</v>
      </c>
      <c r="K152" s="182" t="s">
        <v>5</v>
      </c>
      <c r="L152" s="40"/>
      <c r="M152" s="187" t="s">
        <v>5</v>
      </c>
      <c r="N152" s="188" t="s">
        <v>46</v>
      </c>
      <c r="O152" s="41"/>
      <c r="P152" s="189">
        <f t="shared" si="11"/>
        <v>0</v>
      </c>
      <c r="Q152" s="189">
        <v>0.10035</v>
      </c>
      <c r="R152" s="189">
        <f t="shared" si="12"/>
        <v>0</v>
      </c>
      <c r="S152" s="189">
        <v>0</v>
      </c>
      <c r="T152" s="190">
        <f t="shared" si="13"/>
        <v>0</v>
      </c>
      <c r="AR152" s="23" t="s">
        <v>272</v>
      </c>
      <c r="AT152" s="23" t="s">
        <v>191</v>
      </c>
      <c r="AU152" s="23" t="s">
        <v>84</v>
      </c>
      <c r="AY152" s="23" t="s">
        <v>189</v>
      </c>
      <c r="BE152" s="191">
        <f t="shared" si="14"/>
        <v>0</v>
      </c>
      <c r="BF152" s="191">
        <f t="shared" si="15"/>
        <v>0</v>
      </c>
      <c r="BG152" s="191">
        <f t="shared" si="16"/>
        <v>0</v>
      </c>
      <c r="BH152" s="191">
        <f t="shared" si="17"/>
        <v>0</v>
      </c>
      <c r="BI152" s="191">
        <f t="shared" si="18"/>
        <v>0</v>
      </c>
      <c r="BJ152" s="23" t="s">
        <v>82</v>
      </c>
      <c r="BK152" s="191">
        <f t="shared" si="19"/>
        <v>0</v>
      </c>
      <c r="BL152" s="23" t="s">
        <v>272</v>
      </c>
      <c r="BM152" s="23" t="s">
        <v>2918</v>
      </c>
    </row>
    <row r="153" spans="2:65" s="1" customFormat="1" ht="16.5" customHeight="1">
      <c r="B153" s="179"/>
      <c r="C153" s="180" t="s">
        <v>493</v>
      </c>
      <c r="D153" s="180" t="s">
        <v>191</v>
      </c>
      <c r="E153" s="181" t="s">
        <v>2762</v>
      </c>
      <c r="F153" s="182" t="s">
        <v>4120</v>
      </c>
      <c r="G153" s="183" t="s">
        <v>2659</v>
      </c>
      <c r="H153" s="184">
        <v>1</v>
      </c>
      <c r="I153" s="185"/>
      <c r="J153" s="186">
        <f t="shared" si="10"/>
        <v>0</v>
      </c>
      <c r="K153" s="182" t="s">
        <v>5</v>
      </c>
      <c r="L153" s="40"/>
      <c r="M153" s="187" t="s">
        <v>5</v>
      </c>
      <c r="N153" s="188" t="s">
        <v>46</v>
      </c>
      <c r="O153" s="41"/>
      <c r="P153" s="189">
        <f t="shared" si="11"/>
        <v>0</v>
      </c>
      <c r="Q153" s="189">
        <v>0.10035</v>
      </c>
      <c r="R153" s="189">
        <f t="shared" si="12"/>
        <v>0.10035</v>
      </c>
      <c r="S153" s="189">
        <v>0</v>
      </c>
      <c r="T153" s="190">
        <f t="shared" si="13"/>
        <v>0</v>
      </c>
      <c r="AR153" s="23" t="s">
        <v>272</v>
      </c>
      <c r="AT153" s="23" t="s">
        <v>191</v>
      </c>
      <c r="AU153" s="23" t="s">
        <v>84</v>
      </c>
      <c r="AY153" s="23" t="s">
        <v>189</v>
      </c>
      <c r="BE153" s="191">
        <f t="shared" si="14"/>
        <v>0</v>
      </c>
      <c r="BF153" s="191">
        <f t="shared" si="15"/>
        <v>0</v>
      </c>
      <c r="BG153" s="191">
        <f t="shared" si="16"/>
        <v>0</v>
      </c>
      <c r="BH153" s="191">
        <f t="shared" si="17"/>
        <v>0</v>
      </c>
      <c r="BI153" s="191">
        <f t="shared" si="18"/>
        <v>0</v>
      </c>
      <c r="BJ153" s="23" t="s">
        <v>82</v>
      </c>
      <c r="BK153" s="191">
        <f t="shared" si="19"/>
        <v>0</v>
      </c>
      <c r="BL153" s="23" t="s">
        <v>272</v>
      </c>
      <c r="BM153" s="23" t="s">
        <v>2919</v>
      </c>
    </row>
    <row r="154" spans="2:65" s="1" customFormat="1" ht="16.5" customHeight="1">
      <c r="B154" s="179"/>
      <c r="C154" s="180" t="s">
        <v>498</v>
      </c>
      <c r="D154" s="180" t="s">
        <v>191</v>
      </c>
      <c r="E154" s="181" t="s">
        <v>2764</v>
      </c>
      <c r="F154" s="182" t="s">
        <v>2765</v>
      </c>
      <c r="G154" s="183" t="s">
        <v>322</v>
      </c>
      <c r="H154" s="184">
        <v>0</v>
      </c>
      <c r="I154" s="185"/>
      <c r="J154" s="186">
        <f t="shared" si="10"/>
        <v>0</v>
      </c>
      <c r="K154" s="182" t="s">
        <v>5</v>
      </c>
      <c r="L154" s="40"/>
      <c r="M154" s="187" t="s">
        <v>5</v>
      </c>
      <c r="N154" s="188" t="s">
        <v>46</v>
      </c>
      <c r="O154" s="41"/>
      <c r="P154" s="189">
        <f t="shared" si="11"/>
        <v>0</v>
      </c>
      <c r="Q154" s="189">
        <v>0.10035</v>
      </c>
      <c r="R154" s="189">
        <f t="shared" si="12"/>
        <v>0</v>
      </c>
      <c r="S154" s="189">
        <v>0</v>
      </c>
      <c r="T154" s="190">
        <f t="shared" si="13"/>
        <v>0</v>
      </c>
      <c r="AR154" s="23" t="s">
        <v>272</v>
      </c>
      <c r="AT154" s="23" t="s">
        <v>191</v>
      </c>
      <c r="AU154" s="23" t="s">
        <v>84</v>
      </c>
      <c r="AY154" s="23" t="s">
        <v>189</v>
      </c>
      <c r="BE154" s="191">
        <f t="shared" si="14"/>
        <v>0</v>
      </c>
      <c r="BF154" s="191">
        <f t="shared" si="15"/>
        <v>0</v>
      </c>
      <c r="BG154" s="191">
        <f t="shared" si="16"/>
        <v>0</v>
      </c>
      <c r="BH154" s="191">
        <f t="shared" si="17"/>
        <v>0</v>
      </c>
      <c r="BI154" s="191">
        <f t="shared" si="18"/>
        <v>0</v>
      </c>
      <c r="BJ154" s="23" t="s">
        <v>82</v>
      </c>
      <c r="BK154" s="191">
        <f t="shared" si="19"/>
        <v>0</v>
      </c>
      <c r="BL154" s="23" t="s">
        <v>272</v>
      </c>
      <c r="BM154" s="23" t="s">
        <v>2920</v>
      </c>
    </row>
    <row r="155" spans="2:65" s="1" customFormat="1" ht="16.5" customHeight="1">
      <c r="B155" s="179"/>
      <c r="C155" s="180" t="s">
        <v>503</v>
      </c>
      <c r="D155" s="180" t="s">
        <v>191</v>
      </c>
      <c r="E155" s="181" t="s">
        <v>2767</v>
      </c>
      <c r="F155" s="182" t="s">
        <v>2768</v>
      </c>
      <c r="G155" s="183" t="s">
        <v>312</v>
      </c>
      <c r="H155" s="184">
        <v>0</v>
      </c>
      <c r="I155" s="185"/>
      <c r="J155" s="186">
        <f t="shared" si="10"/>
        <v>0</v>
      </c>
      <c r="K155" s="182" t="s">
        <v>5</v>
      </c>
      <c r="L155" s="40"/>
      <c r="M155" s="187" t="s">
        <v>5</v>
      </c>
      <c r="N155" s="188" t="s">
        <v>46</v>
      </c>
      <c r="O155" s="41"/>
      <c r="P155" s="189">
        <f t="shared" si="11"/>
        <v>0</v>
      </c>
      <c r="Q155" s="189">
        <v>0.10035</v>
      </c>
      <c r="R155" s="189">
        <f t="shared" si="12"/>
        <v>0</v>
      </c>
      <c r="S155" s="189">
        <v>0</v>
      </c>
      <c r="T155" s="190">
        <f t="shared" si="13"/>
        <v>0</v>
      </c>
      <c r="AR155" s="23" t="s">
        <v>272</v>
      </c>
      <c r="AT155" s="23" t="s">
        <v>191</v>
      </c>
      <c r="AU155" s="23" t="s">
        <v>84</v>
      </c>
      <c r="AY155" s="23" t="s">
        <v>189</v>
      </c>
      <c r="BE155" s="191">
        <f t="shared" si="14"/>
        <v>0</v>
      </c>
      <c r="BF155" s="191">
        <f t="shared" si="15"/>
        <v>0</v>
      </c>
      <c r="BG155" s="191">
        <f t="shared" si="16"/>
        <v>0</v>
      </c>
      <c r="BH155" s="191">
        <f t="shared" si="17"/>
        <v>0</v>
      </c>
      <c r="BI155" s="191">
        <f t="shared" si="18"/>
        <v>0</v>
      </c>
      <c r="BJ155" s="23" t="s">
        <v>82</v>
      </c>
      <c r="BK155" s="191">
        <f t="shared" si="19"/>
        <v>0</v>
      </c>
      <c r="BL155" s="23" t="s">
        <v>272</v>
      </c>
      <c r="BM155" s="23" t="s">
        <v>2921</v>
      </c>
    </row>
    <row r="156" spans="2:65" s="1" customFormat="1" ht="16.5" customHeight="1">
      <c r="B156" s="179"/>
      <c r="C156" s="308" t="s">
        <v>508</v>
      </c>
      <c r="D156" s="308" t="s">
        <v>191</v>
      </c>
      <c r="E156" s="309" t="s">
        <v>2770</v>
      </c>
      <c r="F156" s="310" t="s">
        <v>4154</v>
      </c>
      <c r="G156" s="311" t="s">
        <v>2659</v>
      </c>
      <c r="H156" s="312">
        <v>2</v>
      </c>
      <c r="I156" s="313"/>
      <c r="J156" s="313">
        <f t="shared" si="10"/>
        <v>0</v>
      </c>
      <c r="K156" s="310" t="s">
        <v>5</v>
      </c>
      <c r="L156" s="40"/>
      <c r="M156" s="187" t="s">
        <v>5</v>
      </c>
      <c r="N156" s="188" t="s">
        <v>46</v>
      </c>
      <c r="O156" s="41"/>
      <c r="P156" s="189">
        <f t="shared" si="11"/>
        <v>0</v>
      </c>
      <c r="Q156" s="189">
        <v>0.10035</v>
      </c>
      <c r="R156" s="189">
        <f t="shared" si="12"/>
        <v>0.2007</v>
      </c>
      <c r="S156" s="189">
        <v>0</v>
      </c>
      <c r="T156" s="190">
        <f t="shared" si="13"/>
        <v>0</v>
      </c>
      <c r="AR156" s="23" t="s">
        <v>272</v>
      </c>
      <c r="AT156" s="23" t="s">
        <v>191</v>
      </c>
      <c r="AU156" s="23" t="s">
        <v>84</v>
      </c>
      <c r="AY156" s="23" t="s">
        <v>189</v>
      </c>
      <c r="BE156" s="191">
        <f t="shared" si="14"/>
        <v>0</v>
      </c>
      <c r="BF156" s="191">
        <f t="shared" si="15"/>
        <v>0</v>
      </c>
      <c r="BG156" s="191">
        <f t="shared" si="16"/>
        <v>0</v>
      </c>
      <c r="BH156" s="191">
        <f t="shared" si="17"/>
        <v>0</v>
      </c>
      <c r="BI156" s="191">
        <f t="shared" si="18"/>
        <v>0</v>
      </c>
      <c r="BJ156" s="23" t="s">
        <v>82</v>
      </c>
      <c r="BK156" s="191">
        <f t="shared" si="19"/>
        <v>0</v>
      </c>
      <c r="BL156" s="23" t="s">
        <v>272</v>
      </c>
      <c r="BM156" s="23" t="s">
        <v>2922</v>
      </c>
    </row>
    <row r="157" spans="2:65" s="1" customFormat="1" ht="16.5" customHeight="1">
      <c r="B157" s="179"/>
      <c r="C157" s="180" t="s">
        <v>512</v>
      </c>
      <c r="D157" s="180" t="s">
        <v>191</v>
      </c>
      <c r="E157" s="181" t="s">
        <v>2772</v>
      </c>
      <c r="F157" s="182" t="s">
        <v>4118</v>
      </c>
      <c r="G157" s="183" t="s">
        <v>322</v>
      </c>
      <c r="H157" s="184">
        <v>2</v>
      </c>
      <c r="I157" s="185"/>
      <c r="J157" s="186">
        <f t="shared" si="10"/>
        <v>0</v>
      </c>
      <c r="K157" s="182" t="s">
        <v>5</v>
      </c>
      <c r="L157" s="40"/>
      <c r="M157" s="187" t="s">
        <v>5</v>
      </c>
      <c r="N157" s="188" t="s">
        <v>46</v>
      </c>
      <c r="O157" s="41"/>
      <c r="P157" s="189">
        <f t="shared" si="11"/>
        <v>0</v>
      </c>
      <c r="Q157" s="189">
        <v>0.10035</v>
      </c>
      <c r="R157" s="189">
        <f t="shared" si="12"/>
        <v>0.2007</v>
      </c>
      <c r="S157" s="189">
        <v>0</v>
      </c>
      <c r="T157" s="190">
        <f t="shared" si="13"/>
        <v>0</v>
      </c>
      <c r="AR157" s="23" t="s">
        <v>272</v>
      </c>
      <c r="AT157" s="23" t="s">
        <v>191</v>
      </c>
      <c r="AU157" s="23" t="s">
        <v>84</v>
      </c>
      <c r="AY157" s="23" t="s">
        <v>189</v>
      </c>
      <c r="BE157" s="191">
        <f t="shared" si="14"/>
        <v>0</v>
      </c>
      <c r="BF157" s="191">
        <f t="shared" si="15"/>
        <v>0</v>
      </c>
      <c r="BG157" s="191">
        <f t="shared" si="16"/>
        <v>0</v>
      </c>
      <c r="BH157" s="191">
        <f t="shared" si="17"/>
        <v>0</v>
      </c>
      <c r="BI157" s="191">
        <f t="shared" si="18"/>
        <v>0</v>
      </c>
      <c r="BJ157" s="23" t="s">
        <v>82</v>
      </c>
      <c r="BK157" s="191">
        <f t="shared" si="19"/>
        <v>0</v>
      </c>
      <c r="BL157" s="23" t="s">
        <v>272</v>
      </c>
      <c r="BM157" s="23" t="s">
        <v>2923</v>
      </c>
    </row>
    <row r="158" spans="2:65" s="1" customFormat="1" ht="16.5" customHeight="1">
      <c r="B158" s="179"/>
      <c r="C158" s="180" t="s">
        <v>517</v>
      </c>
      <c r="D158" s="180" t="s">
        <v>191</v>
      </c>
      <c r="E158" s="181" t="s">
        <v>2774</v>
      </c>
      <c r="F158" s="182" t="s">
        <v>2775</v>
      </c>
      <c r="G158" s="183" t="s">
        <v>801</v>
      </c>
      <c r="H158" s="184">
        <v>60</v>
      </c>
      <c r="I158" s="185"/>
      <c r="J158" s="186">
        <f t="shared" si="10"/>
        <v>0</v>
      </c>
      <c r="K158" s="182" t="s">
        <v>5</v>
      </c>
      <c r="L158" s="40"/>
      <c r="M158" s="187" t="s">
        <v>5</v>
      </c>
      <c r="N158" s="188" t="s">
        <v>46</v>
      </c>
      <c r="O158" s="41"/>
      <c r="P158" s="189">
        <f t="shared" si="11"/>
        <v>0</v>
      </c>
      <c r="Q158" s="189">
        <v>0.10035</v>
      </c>
      <c r="R158" s="189">
        <f t="shared" si="12"/>
        <v>6.021</v>
      </c>
      <c r="S158" s="189">
        <v>0</v>
      </c>
      <c r="T158" s="190">
        <f t="shared" si="13"/>
        <v>0</v>
      </c>
      <c r="AR158" s="23" t="s">
        <v>272</v>
      </c>
      <c r="AT158" s="23" t="s">
        <v>191</v>
      </c>
      <c r="AU158" s="23" t="s">
        <v>84</v>
      </c>
      <c r="AY158" s="23" t="s">
        <v>189</v>
      </c>
      <c r="BE158" s="191">
        <f t="shared" si="14"/>
        <v>0</v>
      </c>
      <c r="BF158" s="191">
        <f t="shared" si="15"/>
        <v>0</v>
      </c>
      <c r="BG158" s="191">
        <f t="shared" si="16"/>
        <v>0</v>
      </c>
      <c r="BH158" s="191">
        <f t="shared" si="17"/>
        <v>0</v>
      </c>
      <c r="BI158" s="191">
        <f t="shared" si="18"/>
        <v>0</v>
      </c>
      <c r="BJ158" s="23" t="s">
        <v>82</v>
      </c>
      <c r="BK158" s="191">
        <f t="shared" si="19"/>
        <v>0</v>
      </c>
      <c r="BL158" s="23" t="s">
        <v>272</v>
      </c>
      <c r="BM158" s="23" t="s">
        <v>2924</v>
      </c>
    </row>
    <row r="159" spans="2:65" s="1" customFormat="1" ht="16.5" customHeight="1">
      <c r="B159" s="179"/>
      <c r="C159" s="180" t="s">
        <v>522</v>
      </c>
      <c r="D159" s="180" t="s">
        <v>191</v>
      </c>
      <c r="E159" s="181" t="s">
        <v>2777</v>
      </c>
      <c r="F159" s="182" t="s">
        <v>2775</v>
      </c>
      <c r="G159" s="183" t="s">
        <v>801</v>
      </c>
      <c r="H159" s="184">
        <v>100</v>
      </c>
      <c r="I159" s="185"/>
      <c r="J159" s="186">
        <f t="shared" si="10"/>
        <v>0</v>
      </c>
      <c r="K159" s="182" t="s">
        <v>5</v>
      </c>
      <c r="L159" s="40"/>
      <c r="M159" s="187" t="s">
        <v>5</v>
      </c>
      <c r="N159" s="188" t="s">
        <v>46</v>
      </c>
      <c r="O159" s="41"/>
      <c r="P159" s="189">
        <f t="shared" si="11"/>
        <v>0</v>
      </c>
      <c r="Q159" s="189">
        <v>0.10035</v>
      </c>
      <c r="R159" s="189">
        <f t="shared" si="12"/>
        <v>10.035</v>
      </c>
      <c r="S159" s="189">
        <v>0</v>
      </c>
      <c r="T159" s="190">
        <f t="shared" si="13"/>
        <v>0</v>
      </c>
      <c r="AR159" s="23" t="s">
        <v>272</v>
      </c>
      <c r="AT159" s="23" t="s">
        <v>191</v>
      </c>
      <c r="AU159" s="23" t="s">
        <v>84</v>
      </c>
      <c r="AY159" s="23" t="s">
        <v>189</v>
      </c>
      <c r="BE159" s="191">
        <f t="shared" si="14"/>
        <v>0</v>
      </c>
      <c r="BF159" s="191">
        <f t="shared" si="15"/>
        <v>0</v>
      </c>
      <c r="BG159" s="191">
        <f t="shared" si="16"/>
        <v>0</v>
      </c>
      <c r="BH159" s="191">
        <f t="shared" si="17"/>
        <v>0</v>
      </c>
      <c r="BI159" s="191">
        <f t="shared" si="18"/>
        <v>0</v>
      </c>
      <c r="BJ159" s="23" t="s">
        <v>82</v>
      </c>
      <c r="BK159" s="191">
        <f t="shared" si="19"/>
        <v>0</v>
      </c>
      <c r="BL159" s="23" t="s">
        <v>272</v>
      </c>
      <c r="BM159" s="23" t="s">
        <v>2925</v>
      </c>
    </row>
    <row r="160" spans="2:65" s="1" customFormat="1" ht="16.5" customHeight="1">
      <c r="B160" s="179"/>
      <c r="C160" s="308" t="s">
        <v>527</v>
      </c>
      <c r="D160" s="308" t="s">
        <v>191</v>
      </c>
      <c r="E160" s="309" t="s">
        <v>2779</v>
      </c>
      <c r="F160" s="310" t="s">
        <v>4155</v>
      </c>
      <c r="G160" s="311" t="s">
        <v>322</v>
      </c>
      <c r="H160" s="312">
        <v>2</v>
      </c>
      <c r="I160" s="313"/>
      <c r="J160" s="313">
        <f t="shared" si="10"/>
        <v>0</v>
      </c>
      <c r="K160" s="310" t="s">
        <v>5</v>
      </c>
      <c r="L160" s="40"/>
      <c r="M160" s="187" t="s">
        <v>5</v>
      </c>
      <c r="N160" s="188" t="s">
        <v>46</v>
      </c>
      <c r="O160" s="41"/>
      <c r="P160" s="189">
        <f t="shared" si="11"/>
        <v>0</v>
      </c>
      <c r="Q160" s="189">
        <v>0.10035</v>
      </c>
      <c r="R160" s="189">
        <f t="shared" si="12"/>
        <v>0.2007</v>
      </c>
      <c r="S160" s="189">
        <v>0</v>
      </c>
      <c r="T160" s="190">
        <f t="shared" si="13"/>
        <v>0</v>
      </c>
      <c r="AR160" s="23" t="s">
        <v>272</v>
      </c>
      <c r="AT160" s="23" t="s">
        <v>191</v>
      </c>
      <c r="AU160" s="23" t="s">
        <v>84</v>
      </c>
      <c r="AY160" s="23" t="s">
        <v>189</v>
      </c>
      <c r="BE160" s="191">
        <f t="shared" si="14"/>
        <v>0</v>
      </c>
      <c r="BF160" s="191">
        <f t="shared" si="15"/>
        <v>0</v>
      </c>
      <c r="BG160" s="191">
        <f t="shared" si="16"/>
        <v>0</v>
      </c>
      <c r="BH160" s="191">
        <f t="shared" si="17"/>
        <v>0</v>
      </c>
      <c r="BI160" s="191">
        <f t="shared" si="18"/>
        <v>0</v>
      </c>
      <c r="BJ160" s="23" t="s">
        <v>82</v>
      </c>
      <c r="BK160" s="191">
        <f t="shared" si="19"/>
        <v>0</v>
      </c>
      <c r="BL160" s="23" t="s">
        <v>272</v>
      </c>
      <c r="BM160" s="23" t="s">
        <v>2926</v>
      </c>
    </row>
    <row r="161" spans="2:65" s="1" customFormat="1" ht="16.5" customHeight="1">
      <c r="B161" s="179"/>
      <c r="C161" s="308" t="s">
        <v>532</v>
      </c>
      <c r="D161" s="308" t="s">
        <v>191</v>
      </c>
      <c r="E161" s="309" t="s">
        <v>2781</v>
      </c>
      <c r="F161" s="310" t="s">
        <v>4115</v>
      </c>
      <c r="G161" s="311" t="s">
        <v>322</v>
      </c>
      <c r="H161" s="312">
        <v>2</v>
      </c>
      <c r="I161" s="313"/>
      <c r="J161" s="313">
        <f t="shared" si="10"/>
        <v>0</v>
      </c>
      <c r="K161" s="310" t="s">
        <v>5</v>
      </c>
      <c r="L161" s="40"/>
      <c r="M161" s="187" t="s">
        <v>5</v>
      </c>
      <c r="N161" s="188" t="s">
        <v>46</v>
      </c>
      <c r="O161" s="41"/>
      <c r="P161" s="189">
        <f t="shared" si="11"/>
        <v>0</v>
      </c>
      <c r="Q161" s="189">
        <v>0.10035</v>
      </c>
      <c r="R161" s="189">
        <f t="shared" si="12"/>
        <v>0.2007</v>
      </c>
      <c r="S161" s="189">
        <v>0</v>
      </c>
      <c r="T161" s="190">
        <f t="shared" si="13"/>
        <v>0</v>
      </c>
      <c r="AR161" s="23" t="s">
        <v>272</v>
      </c>
      <c r="AT161" s="23" t="s">
        <v>191</v>
      </c>
      <c r="AU161" s="23" t="s">
        <v>84</v>
      </c>
      <c r="AY161" s="23" t="s">
        <v>189</v>
      </c>
      <c r="BE161" s="191">
        <f t="shared" si="14"/>
        <v>0</v>
      </c>
      <c r="BF161" s="191">
        <f t="shared" si="15"/>
        <v>0</v>
      </c>
      <c r="BG161" s="191">
        <f t="shared" si="16"/>
        <v>0</v>
      </c>
      <c r="BH161" s="191">
        <f t="shared" si="17"/>
        <v>0</v>
      </c>
      <c r="BI161" s="191">
        <f t="shared" si="18"/>
        <v>0</v>
      </c>
      <c r="BJ161" s="23" t="s">
        <v>82</v>
      </c>
      <c r="BK161" s="191">
        <f t="shared" si="19"/>
        <v>0</v>
      </c>
      <c r="BL161" s="23" t="s">
        <v>272</v>
      </c>
      <c r="BM161" s="23" t="s">
        <v>2927</v>
      </c>
    </row>
    <row r="162" spans="2:65" s="1" customFormat="1" ht="16.5" customHeight="1">
      <c r="B162" s="179"/>
      <c r="C162" s="180" t="s">
        <v>537</v>
      </c>
      <c r="D162" s="180" t="s">
        <v>191</v>
      </c>
      <c r="E162" s="181" t="s">
        <v>2783</v>
      </c>
      <c r="F162" s="182" t="s">
        <v>2784</v>
      </c>
      <c r="G162" s="183" t="s">
        <v>312</v>
      </c>
      <c r="H162" s="184">
        <v>0</v>
      </c>
      <c r="I162" s="185"/>
      <c r="J162" s="186">
        <f t="shared" si="10"/>
        <v>0</v>
      </c>
      <c r="K162" s="182" t="s">
        <v>5</v>
      </c>
      <c r="L162" s="40"/>
      <c r="M162" s="187" t="s">
        <v>5</v>
      </c>
      <c r="N162" s="188" t="s">
        <v>46</v>
      </c>
      <c r="O162" s="41"/>
      <c r="P162" s="189">
        <f t="shared" si="11"/>
        <v>0</v>
      </c>
      <c r="Q162" s="189">
        <v>0.10035</v>
      </c>
      <c r="R162" s="189">
        <f t="shared" si="12"/>
        <v>0</v>
      </c>
      <c r="S162" s="189">
        <v>0</v>
      </c>
      <c r="T162" s="190">
        <f t="shared" si="13"/>
        <v>0</v>
      </c>
      <c r="AR162" s="23" t="s">
        <v>272</v>
      </c>
      <c r="AT162" s="23" t="s">
        <v>191</v>
      </c>
      <c r="AU162" s="23" t="s">
        <v>84</v>
      </c>
      <c r="AY162" s="23" t="s">
        <v>189</v>
      </c>
      <c r="BE162" s="191">
        <f t="shared" si="14"/>
        <v>0</v>
      </c>
      <c r="BF162" s="191">
        <f t="shared" si="15"/>
        <v>0</v>
      </c>
      <c r="BG162" s="191">
        <f t="shared" si="16"/>
        <v>0</v>
      </c>
      <c r="BH162" s="191">
        <f t="shared" si="17"/>
        <v>0</v>
      </c>
      <c r="BI162" s="191">
        <f t="shared" si="18"/>
        <v>0</v>
      </c>
      <c r="BJ162" s="23" t="s">
        <v>82</v>
      </c>
      <c r="BK162" s="191">
        <f t="shared" si="19"/>
        <v>0</v>
      </c>
      <c r="BL162" s="23" t="s">
        <v>272</v>
      </c>
      <c r="BM162" s="23" t="s">
        <v>2928</v>
      </c>
    </row>
    <row r="163" spans="2:65" s="1" customFormat="1" ht="16.5" customHeight="1">
      <c r="B163" s="179"/>
      <c r="C163" s="180" t="s">
        <v>542</v>
      </c>
      <c r="D163" s="180" t="s">
        <v>191</v>
      </c>
      <c r="E163" s="181" t="s">
        <v>2786</v>
      </c>
      <c r="F163" s="182" t="s">
        <v>2787</v>
      </c>
      <c r="G163" s="183" t="s">
        <v>312</v>
      </c>
      <c r="H163" s="184">
        <v>300</v>
      </c>
      <c r="I163" s="185"/>
      <c r="J163" s="186">
        <f t="shared" si="10"/>
        <v>0</v>
      </c>
      <c r="K163" s="182" t="s">
        <v>5</v>
      </c>
      <c r="L163" s="40"/>
      <c r="M163" s="187" t="s">
        <v>5</v>
      </c>
      <c r="N163" s="188" t="s">
        <v>46</v>
      </c>
      <c r="O163" s="41"/>
      <c r="P163" s="189">
        <f t="shared" si="11"/>
        <v>0</v>
      </c>
      <c r="Q163" s="189">
        <v>0.10035</v>
      </c>
      <c r="R163" s="189">
        <f t="shared" si="12"/>
        <v>30.104999999999997</v>
      </c>
      <c r="S163" s="189">
        <v>0</v>
      </c>
      <c r="T163" s="190">
        <f t="shared" si="13"/>
        <v>0</v>
      </c>
      <c r="AR163" s="23" t="s">
        <v>272</v>
      </c>
      <c r="AT163" s="23" t="s">
        <v>191</v>
      </c>
      <c r="AU163" s="23" t="s">
        <v>84</v>
      </c>
      <c r="AY163" s="23" t="s">
        <v>189</v>
      </c>
      <c r="BE163" s="191">
        <f t="shared" si="14"/>
        <v>0</v>
      </c>
      <c r="BF163" s="191">
        <f t="shared" si="15"/>
        <v>0</v>
      </c>
      <c r="BG163" s="191">
        <f t="shared" si="16"/>
        <v>0</v>
      </c>
      <c r="BH163" s="191">
        <f t="shared" si="17"/>
        <v>0</v>
      </c>
      <c r="BI163" s="191">
        <f t="shared" si="18"/>
        <v>0</v>
      </c>
      <c r="BJ163" s="23" t="s">
        <v>82</v>
      </c>
      <c r="BK163" s="191">
        <f t="shared" si="19"/>
        <v>0</v>
      </c>
      <c r="BL163" s="23" t="s">
        <v>272</v>
      </c>
      <c r="BM163" s="23" t="s">
        <v>2929</v>
      </c>
    </row>
    <row r="164" spans="2:65" s="1" customFormat="1" ht="16.5" customHeight="1">
      <c r="B164" s="179"/>
      <c r="C164" s="180" t="s">
        <v>549</v>
      </c>
      <c r="D164" s="180" t="s">
        <v>191</v>
      </c>
      <c r="E164" s="181" t="s">
        <v>2789</v>
      </c>
      <c r="F164" s="182" t="s">
        <v>2790</v>
      </c>
      <c r="G164" s="183" t="s">
        <v>322</v>
      </c>
      <c r="H164" s="184">
        <v>16</v>
      </c>
      <c r="I164" s="185"/>
      <c r="J164" s="186">
        <f t="shared" si="10"/>
        <v>0</v>
      </c>
      <c r="K164" s="182" t="s">
        <v>5</v>
      </c>
      <c r="L164" s="40"/>
      <c r="M164" s="187" t="s">
        <v>5</v>
      </c>
      <c r="N164" s="188" t="s">
        <v>46</v>
      </c>
      <c r="O164" s="41"/>
      <c r="P164" s="189">
        <f t="shared" si="11"/>
        <v>0</v>
      </c>
      <c r="Q164" s="189">
        <v>0.10035</v>
      </c>
      <c r="R164" s="189">
        <f t="shared" si="12"/>
        <v>1.6056</v>
      </c>
      <c r="S164" s="189">
        <v>0</v>
      </c>
      <c r="T164" s="190">
        <f t="shared" si="13"/>
        <v>0</v>
      </c>
      <c r="AR164" s="23" t="s">
        <v>272</v>
      </c>
      <c r="AT164" s="23" t="s">
        <v>191</v>
      </c>
      <c r="AU164" s="23" t="s">
        <v>84</v>
      </c>
      <c r="AY164" s="23" t="s">
        <v>189</v>
      </c>
      <c r="BE164" s="191">
        <f t="shared" si="14"/>
        <v>0</v>
      </c>
      <c r="BF164" s="191">
        <f t="shared" si="15"/>
        <v>0</v>
      </c>
      <c r="BG164" s="191">
        <f t="shared" si="16"/>
        <v>0</v>
      </c>
      <c r="BH164" s="191">
        <f t="shared" si="17"/>
        <v>0</v>
      </c>
      <c r="BI164" s="191">
        <f t="shared" si="18"/>
        <v>0</v>
      </c>
      <c r="BJ164" s="23" t="s">
        <v>82</v>
      </c>
      <c r="BK164" s="191">
        <f t="shared" si="19"/>
        <v>0</v>
      </c>
      <c r="BL164" s="23" t="s">
        <v>272</v>
      </c>
      <c r="BM164" s="23" t="s">
        <v>2930</v>
      </c>
    </row>
    <row r="165" spans="2:65" s="1" customFormat="1" ht="16.5" customHeight="1">
      <c r="B165" s="179"/>
      <c r="C165" s="180" t="s">
        <v>554</v>
      </c>
      <c r="D165" s="180" t="s">
        <v>191</v>
      </c>
      <c r="E165" s="181" t="s">
        <v>2792</v>
      </c>
      <c r="F165" s="182" t="s">
        <v>2793</v>
      </c>
      <c r="G165" s="183" t="s">
        <v>322</v>
      </c>
      <c r="H165" s="184">
        <v>2</v>
      </c>
      <c r="I165" s="185"/>
      <c r="J165" s="186">
        <f t="shared" si="10"/>
        <v>0</v>
      </c>
      <c r="K165" s="182" t="s">
        <v>5</v>
      </c>
      <c r="L165" s="40"/>
      <c r="M165" s="187" t="s">
        <v>5</v>
      </c>
      <c r="N165" s="188" t="s">
        <v>46</v>
      </c>
      <c r="O165" s="41"/>
      <c r="P165" s="189">
        <f t="shared" si="11"/>
        <v>0</v>
      </c>
      <c r="Q165" s="189">
        <v>0</v>
      </c>
      <c r="R165" s="189">
        <f t="shared" si="12"/>
        <v>0</v>
      </c>
      <c r="S165" s="189">
        <v>0</v>
      </c>
      <c r="T165" s="190">
        <f t="shared" si="13"/>
        <v>0</v>
      </c>
      <c r="AR165" s="23" t="s">
        <v>272</v>
      </c>
      <c r="AT165" s="23" t="s">
        <v>191</v>
      </c>
      <c r="AU165" s="23" t="s">
        <v>84</v>
      </c>
      <c r="AY165" s="23" t="s">
        <v>189</v>
      </c>
      <c r="BE165" s="191">
        <f t="shared" si="14"/>
        <v>0</v>
      </c>
      <c r="BF165" s="191">
        <f t="shared" si="15"/>
        <v>0</v>
      </c>
      <c r="BG165" s="191">
        <f t="shared" si="16"/>
        <v>0</v>
      </c>
      <c r="BH165" s="191">
        <f t="shared" si="17"/>
        <v>0</v>
      </c>
      <c r="BI165" s="191">
        <f t="shared" si="18"/>
        <v>0</v>
      </c>
      <c r="BJ165" s="23" t="s">
        <v>82</v>
      </c>
      <c r="BK165" s="191">
        <f t="shared" si="19"/>
        <v>0</v>
      </c>
      <c r="BL165" s="23" t="s">
        <v>272</v>
      </c>
      <c r="BM165" s="23" t="s">
        <v>2931</v>
      </c>
    </row>
    <row r="166" spans="2:65" s="1" customFormat="1" ht="16.5" customHeight="1">
      <c r="B166" s="179"/>
      <c r="C166" s="180" t="s">
        <v>558</v>
      </c>
      <c r="D166" s="180" t="s">
        <v>191</v>
      </c>
      <c r="E166" s="181" t="s">
        <v>2795</v>
      </c>
      <c r="F166" s="182" t="s">
        <v>2796</v>
      </c>
      <c r="G166" s="183" t="s">
        <v>322</v>
      </c>
      <c r="H166" s="184">
        <v>20</v>
      </c>
      <c r="I166" s="185"/>
      <c r="J166" s="186">
        <f t="shared" si="10"/>
        <v>0</v>
      </c>
      <c r="K166" s="182" t="s">
        <v>5</v>
      </c>
      <c r="L166" s="40"/>
      <c r="M166" s="187" t="s">
        <v>5</v>
      </c>
      <c r="N166" s="188" t="s">
        <v>46</v>
      </c>
      <c r="O166" s="41"/>
      <c r="P166" s="189">
        <f t="shared" si="11"/>
        <v>0</v>
      </c>
      <c r="Q166" s="189">
        <v>0.10035</v>
      </c>
      <c r="R166" s="189">
        <f t="shared" si="12"/>
        <v>2.0069999999999997</v>
      </c>
      <c r="S166" s="189">
        <v>0</v>
      </c>
      <c r="T166" s="190">
        <f t="shared" si="13"/>
        <v>0</v>
      </c>
      <c r="AR166" s="23" t="s">
        <v>272</v>
      </c>
      <c r="AT166" s="23" t="s">
        <v>191</v>
      </c>
      <c r="AU166" s="23" t="s">
        <v>84</v>
      </c>
      <c r="AY166" s="23" t="s">
        <v>189</v>
      </c>
      <c r="BE166" s="191">
        <f t="shared" si="14"/>
        <v>0</v>
      </c>
      <c r="BF166" s="191">
        <f t="shared" si="15"/>
        <v>0</v>
      </c>
      <c r="BG166" s="191">
        <f t="shared" si="16"/>
        <v>0</v>
      </c>
      <c r="BH166" s="191">
        <f t="shared" si="17"/>
        <v>0</v>
      </c>
      <c r="BI166" s="191">
        <f t="shared" si="18"/>
        <v>0</v>
      </c>
      <c r="BJ166" s="23" t="s">
        <v>82</v>
      </c>
      <c r="BK166" s="191">
        <f t="shared" si="19"/>
        <v>0</v>
      </c>
      <c r="BL166" s="23" t="s">
        <v>272</v>
      </c>
      <c r="BM166" s="23" t="s">
        <v>2932</v>
      </c>
    </row>
    <row r="167" spans="2:65" s="1" customFormat="1" ht="16.5" customHeight="1">
      <c r="B167" s="179"/>
      <c r="C167" s="308" t="s">
        <v>563</v>
      </c>
      <c r="D167" s="308" t="s">
        <v>191</v>
      </c>
      <c r="E167" s="309" t="s">
        <v>2798</v>
      </c>
      <c r="F167" s="310" t="s">
        <v>4142</v>
      </c>
      <c r="G167" s="311" t="s">
        <v>322</v>
      </c>
      <c r="H167" s="312">
        <v>0</v>
      </c>
      <c r="I167" s="313"/>
      <c r="J167" s="313">
        <f t="shared" si="10"/>
        <v>0</v>
      </c>
      <c r="K167" s="310" t="s">
        <v>5</v>
      </c>
      <c r="L167" s="40"/>
      <c r="M167" s="187" t="s">
        <v>5</v>
      </c>
      <c r="N167" s="188" t="s">
        <v>46</v>
      </c>
      <c r="O167" s="41"/>
      <c r="P167" s="189">
        <f t="shared" si="11"/>
        <v>0</v>
      </c>
      <c r="Q167" s="189">
        <v>0.10035</v>
      </c>
      <c r="R167" s="189">
        <f t="shared" si="12"/>
        <v>0</v>
      </c>
      <c r="S167" s="189">
        <v>0</v>
      </c>
      <c r="T167" s="190">
        <f t="shared" si="13"/>
        <v>0</v>
      </c>
      <c r="AR167" s="23" t="s">
        <v>272</v>
      </c>
      <c r="AT167" s="23" t="s">
        <v>191</v>
      </c>
      <c r="AU167" s="23" t="s">
        <v>84</v>
      </c>
      <c r="AY167" s="23" t="s">
        <v>189</v>
      </c>
      <c r="BE167" s="191">
        <f t="shared" si="14"/>
        <v>0</v>
      </c>
      <c r="BF167" s="191">
        <f t="shared" si="15"/>
        <v>0</v>
      </c>
      <c r="BG167" s="191">
        <f t="shared" si="16"/>
        <v>0</v>
      </c>
      <c r="BH167" s="191">
        <f t="shared" si="17"/>
        <v>0</v>
      </c>
      <c r="BI167" s="191">
        <f t="shared" si="18"/>
        <v>0</v>
      </c>
      <c r="BJ167" s="23" t="s">
        <v>82</v>
      </c>
      <c r="BK167" s="191">
        <f t="shared" si="19"/>
        <v>0</v>
      </c>
      <c r="BL167" s="23" t="s">
        <v>272</v>
      </c>
      <c r="BM167" s="23" t="s">
        <v>2933</v>
      </c>
    </row>
    <row r="168" spans="2:65" s="1" customFormat="1" ht="16.5" customHeight="1">
      <c r="B168" s="179"/>
      <c r="C168" s="308" t="s">
        <v>569</v>
      </c>
      <c r="D168" s="308" t="s">
        <v>191</v>
      </c>
      <c r="E168" s="309" t="s">
        <v>2800</v>
      </c>
      <c r="F168" s="310" t="s">
        <v>4143</v>
      </c>
      <c r="G168" s="311" t="s">
        <v>322</v>
      </c>
      <c r="H168" s="312">
        <v>13</v>
      </c>
      <c r="I168" s="313"/>
      <c r="J168" s="313">
        <f t="shared" si="10"/>
        <v>0</v>
      </c>
      <c r="K168" s="310" t="s">
        <v>5</v>
      </c>
      <c r="L168" s="40"/>
      <c r="M168" s="187" t="s">
        <v>5</v>
      </c>
      <c r="N168" s="188" t="s">
        <v>46</v>
      </c>
      <c r="O168" s="41"/>
      <c r="P168" s="189">
        <f t="shared" si="11"/>
        <v>0</v>
      </c>
      <c r="Q168" s="189">
        <v>0.10035</v>
      </c>
      <c r="R168" s="189">
        <f t="shared" si="12"/>
        <v>1.3045499999999999</v>
      </c>
      <c r="S168" s="189">
        <v>0</v>
      </c>
      <c r="T168" s="190">
        <f t="shared" si="13"/>
        <v>0</v>
      </c>
      <c r="AR168" s="23" t="s">
        <v>272</v>
      </c>
      <c r="AT168" s="23" t="s">
        <v>191</v>
      </c>
      <c r="AU168" s="23" t="s">
        <v>84</v>
      </c>
      <c r="AY168" s="23" t="s">
        <v>189</v>
      </c>
      <c r="BE168" s="191">
        <f t="shared" si="14"/>
        <v>0</v>
      </c>
      <c r="BF168" s="191">
        <f t="shared" si="15"/>
        <v>0</v>
      </c>
      <c r="BG168" s="191">
        <f t="shared" si="16"/>
        <v>0</v>
      </c>
      <c r="BH168" s="191">
        <f t="shared" si="17"/>
        <v>0</v>
      </c>
      <c r="BI168" s="191">
        <f t="shared" si="18"/>
        <v>0</v>
      </c>
      <c r="BJ168" s="23" t="s">
        <v>82</v>
      </c>
      <c r="BK168" s="191">
        <f t="shared" si="19"/>
        <v>0</v>
      </c>
      <c r="BL168" s="23" t="s">
        <v>272</v>
      </c>
      <c r="BM168" s="23" t="s">
        <v>2934</v>
      </c>
    </row>
    <row r="169" spans="2:65" s="1" customFormat="1" ht="16.5" customHeight="1">
      <c r="B169" s="179"/>
      <c r="C169" s="308" t="s">
        <v>577</v>
      </c>
      <c r="D169" s="308" t="s">
        <v>191</v>
      </c>
      <c r="E169" s="309" t="s">
        <v>2802</v>
      </c>
      <c r="F169" s="310" t="s">
        <v>4144</v>
      </c>
      <c r="G169" s="311" t="s">
        <v>322</v>
      </c>
      <c r="H169" s="312">
        <v>11</v>
      </c>
      <c r="I169" s="313"/>
      <c r="J169" s="313">
        <f t="shared" si="10"/>
        <v>0</v>
      </c>
      <c r="K169" s="310" t="s">
        <v>5</v>
      </c>
      <c r="L169" s="40"/>
      <c r="M169" s="187" t="s">
        <v>5</v>
      </c>
      <c r="N169" s="188" t="s">
        <v>46</v>
      </c>
      <c r="O169" s="41"/>
      <c r="P169" s="189">
        <f t="shared" si="11"/>
        <v>0</v>
      </c>
      <c r="Q169" s="189">
        <v>0.10035</v>
      </c>
      <c r="R169" s="189">
        <f t="shared" si="12"/>
        <v>1.10385</v>
      </c>
      <c r="S169" s="189">
        <v>0</v>
      </c>
      <c r="T169" s="190">
        <f t="shared" si="13"/>
        <v>0</v>
      </c>
      <c r="AR169" s="23" t="s">
        <v>272</v>
      </c>
      <c r="AT169" s="23" t="s">
        <v>191</v>
      </c>
      <c r="AU169" s="23" t="s">
        <v>84</v>
      </c>
      <c r="AY169" s="23" t="s">
        <v>189</v>
      </c>
      <c r="BE169" s="191">
        <f t="shared" si="14"/>
        <v>0</v>
      </c>
      <c r="BF169" s="191">
        <f t="shared" si="15"/>
        <v>0</v>
      </c>
      <c r="BG169" s="191">
        <f t="shared" si="16"/>
        <v>0</v>
      </c>
      <c r="BH169" s="191">
        <f t="shared" si="17"/>
        <v>0</v>
      </c>
      <c r="BI169" s="191">
        <f t="shared" si="18"/>
        <v>0</v>
      </c>
      <c r="BJ169" s="23" t="s">
        <v>82</v>
      </c>
      <c r="BK169" s="191">
        <f t="shared" si="19"/>
        <v>0</v>
      </c>
      <c r="BL169" s="23" t="s">
        <v>272</v>
      </c>
      <c r="BM169" s="23" t="s">
        <v>2935</v>
      </c>
    </row>
    <row r="170" spans="2:65" s="1" customFormat="1" ht="16.5" customHeight="1">
      <c r="B170" s="179"/>
      <c r="C170" s="180" t="s">
        <v>582</v>
      </c>
      <c r="D170" s="180" t="s">
        <v>191</v>
      </c>
      <c r="E170" s="181" t="s">
        <v>2804</v>
      </c>
      <c r="F170" s="182" t="s">
        <v>4115</v>
      </c>
      <c r="G170" s="183" t="s">
        <v>322</v>
      </c>
      <c r="H170" s="184">
        <v>13</v>
      </c>
      <c r="I170" s="185"/>
      <c r="J170" s="186">
        <f t="shared" si="10"/>
        <v>0</v>
      </c>
      <c r="K170" s="182" t="s">
        <v>5</v>
      </c>
      <c r="L170" s="40"/>
      <c r="M170" s="187" t="s">
        <v>5</v>
      </c>
      <c r="N170" s="188" t="s">
        <v>46</v>
      </c>
      <c r="O170" s="41"/>
      <c r="P170" s="189">
        <f t="shared" si="11"/>
        <v>0</v>
      </c>
      <c r="Q170" s="189">
        <v>0.10035</v>
      </c>
      <c r="R170" s="189">
        <f t="shared" si="12"/>
        <v>1.3045499999999999</v>
      </c>
      <c r="S170" s="189">
        <v>0</v>
      </c>
      <c r="T170" s="190">
        <f t="shared" si="13"/>
        <v>0</v>
      </c>
      <c r="AR170" s="23" t="s">
        <v>272</v>
      </c>
      <c r="AT170" s="23" t="s">
        <v>191</v>
      </c>
      <c r="AU170" s="23" t="s">
        <v>84</v>
      </c>
      <c r="AY170" s="23" t="s">
        <v>189</v>
      </c>
      <c r="BE170" s="191">
        <f t="shared" si="14"/>
        <v>0</v>
      </c>
      <c r="BF170" s="191">
        <f t="shared" si="15"/>
        <v>0</v>
      </c>
      <c r="BG170" s="191">
        <f t="shared" si="16"/>
        <v>0</v>
      </c>
      <c r="BH170" s="191">
        <f t="shared" si="17"/>
        <v>0</v>
      </c>
      <c r="BI170" s="191">
        <f t="shared" si="18"/>
        <v>0</v>
      </c>
      <c r="BJ170" s="23" t="s">
        <v>82</v>
      </c>
      <c r="BK170" s="191">
        <f t="shared" si="19"/>
        <v>0</v>
      </c>
      <c r="BL170" s="23" t="s">
        <v>272</v>
      </c>
      <c r="BM170" s="23" t="s">
        <v>2936</v>
      </c>
    </row>
    <row r="171" spans="2:65" s="1" customFormat="1" ht="16.5" customHeight="1">
      <c r="B171" s="179"/>
      <c r="C171" s="308" t="s">
        <v>587</v>
      </c>
      <c r="D171" s="308" t="s">
        <v>191</v>
      </c>
      <c r="E171" s="309" t="s">
        <v>2806</v>
      </c>
      <c r="F171" s="310" t="s">
        <v>4145</v>
      </c>
      <c r="G171" s="311" t="s">
        <v>322</v>
      </c>
      <c r="H171" s="312">
        <v>29</v>
      </c>
      <c r="I171" s="313"/>
      <c r="J171" s="313">
        <f t="shared" si="10"/>
        <v>0</v>
      </c>
      <c r="K171" s="310" t="s">
        <v>5</v>
      </c>
      <c r="L171" s="40"/>
      <c r="M171" s="187" t="s">
        <v>5</v>
      </c>
      <c r="N171" s="188" t="s">
        <v>46</v>
      </c>
      <c r="O171" s="41"/>
      <c r="P171" s="189">
        <f t="shared" si="11"/>
        <v>0</v>
      </c>
      <c r="Q171" s="189">
        <v>0.10035</v>
      </c>
      <c r="R171" s="189">
        <f t="shared" si="12"/>
        <v>2.91015</v>
      </c>
      <c r="S171" s="189">
        <v>0</v>
      </c>
      <c r="T171" s="190">
        <f t="shared" si="13"/>
        <v>0</v>
      </c>
      <c r="AR171" s="23" t="s">
        <v>272</v>
      </c>
      <c r="AT171" s="23" t="s">
        <v>191</v>
      </c>
      <c r="AU171" s="23" t="s">
        <v>84</v>
      </c>
      <c r="AY171" s="23" t="s">
        <v>189</v>
      </c>
      <c r="BE171" s="191">
        <f t="shared" si="14"/>
        <v>0</v>
      </c>
      <c r="BF171" s="191">
        <f t="shared" si="15"/>
        <v>0</v>
      </c>
      <c r="BG171" s="191">
        <f t="shared" si="16"/>
        <v>0</v>
      </c>
      <c r="BH171" s="191">
        <f t="shared" si="17"/>
        <v>0</v>
      </c>
      <c r="BI171" s="191">
        <f t="shared" si="18"/>
        <v>0</v>
      </c>
      <c r="BJ171" s="23" t="s">
        <v>82</v>
      </c>
      <c r="BK171" s="191">
        <f t="shared" si="19"/>
        <v>0</v>
      </c>
      <c r="BL171" s="23" t="s">
        <v>272</v>
      </c>
      <c r="BM171" s="23" t="s">
        <v>2937</v>
      </c>
    </row>
    <row r="172" spans="2:65" s="1" customFormat="1" ht="16.5" customHeight="1">
      <c r="B172" s="179"/>
      <c r="C172" s="308" t="s">
        <v>592</v>
      </c>
      <c r="D172" s="308" t="s">
        <v>191</v>
      </c>
      <c r="E172" s="309" t="s">
        <v>2808</v>
      </c>
      <c r="F172" s="310" t="s">
        <v>4118</v>
      </c>
      <c r="G172" s="311" t="s">
        <v>322</v>
      </c>
      <c r="H172" s="312">
        <v>116</v>
      </c>
      <c r="I172" s="313"/>
      <c r="J172" s="313">
        <f t="shared" si="10"/>
        <v>0</v>
      </c>
      <c r="K172" s="310" t="s">
        <v>5</v>
      </c>
      <c r="L172" s="40"/>
      <c r="M172" s="187" t="s">
        <v>5</v>
      </c>
      <c r="N172" s="188" t="s">
        <v>46</v>
      </c>
      <c r="O172" s="41"/>
      <c r="P172" s="189">
        <f t="shared" si="11"/>
        <v>0</v>
      </c>
      <c r="Q172" s="189">
        <v>0.10035</v>
      </c>
      <c r="R172" s="189">
        <f t="shared" si="12"/>
        <v>11.6406</v>
      </c>
      <c r="S172" s="189">
        <v>0</v>
      </c>
      <c r="T172" s="190">
        <f t="shared" si="13"/>
        <v>0</v>
      </c>
      <c r="AR172" s="23" t="s">
        <v>272</v>
      </c>
      <c r="AT172" s="23" t="s">
        <v>191</v>
      </c>
      <c r="AU172" s="23" t="s">
        <v>84</v>
      </c>
      <c r="AY172" s="23" t="s">
        <v>189</v>
      </c>
      <c r="BE172" s="191">
        <f t="shared" si="14"/>
        <v>0</v>
      </c>
      <c r="BF172" s="191">
        <f t="shared" si="15"/>
        <v>0</v>
      </c>
      <c r="BG172" s="191">
        <f t="shared" si="16"/>
        <v>0</v>
      </c>
      <c r="BH172" s="191">
        <f t="shared" si="17"/>
        <v>0</v>
      </c>
      <c r="BI172" s="191">
        <f t="shared" si="18"/>
        <v>0</v>
      </c>
      <c r="BJ172" s="23" t="s">
        <v>82</v>
      </c>
      <c r="BK172" s="191">
        <f t="shared" si="19"/>
        <v>0</v>
      </c>
      <c r="BL172" s="23" t="s">
        <v>272</v>
      </c>
      <c r="BM172" s="23" t="s">
        <v>2938</v>
      </c>
    </row>
    <row r="173" spans="2:65" s="1" customFormat="1" ht="16.5" customHeight="1">
      <c r="B173" s="179"/>
      <c r="C173" s="180" t="s">
        <v>596</v>
      </c>
      <c r="D173" s="180" t="s">
        <v>191</v>
      </c>
      <c r="E173" s="181" t="s">
        <v>2810</v>
      </c>
      <c r="F173" s="182" t="s">
        <v>2811</v>
      </c>
      <c r="G173" s="183" t="s">
        <v>322</v>
      </c>
      <c r="H173" s="184">
        <v>1</v>
      </c>
      <c r="I173" s="185"/>
      <c r="J173" s="186">
        <f t="shared" si="10"/>
        <v>0</v>
      </c>
      <c r="K173" s="182" t="s">
        <v>5</v>
      </c>
      <c r="L173" s="40"/>
      <c r="M173" s="187" t="s">
        <v>5</v>
      </c>
      <c r="N173" s="188" t="s">
        <v>46</v>
      </c>
      <c r="O173" s="41"/>
      <c r="P173" s="189">
        <f t="shared" si="11"/>
        <v>0</v>
      </c>
      <c r="Q173" s="189">
        <v>0.10035</v>
      </c>
      <c r="R173" s="189">
        <f t="shared" si="12"/>
        <v>0.10035</v>
      </c>
      <c r="S173" s="189">
        <v>0</v>
      </c>
      <c r="T173" s="190">
        <f t="shared" si="13"/>
        <v>0</v>
      </c>
      <c r="AR173" s="23" t="s">
        <v>272</v>
      </c>
      <c r="AT173" s="23" t="s">
        <v>191</v>
      </c>
      <c r="AU173" s="23" t="s">
        <v>84</v>
      </c>
      <c r="AY173" s="23" t="s">
        <v>189</v>
      </c>
      <c r="BE173" s="191">
        <f t="shared" si="14"/>
        <v>0</v>
      </c>
      <c r="BF173" s="191">
        <f t="shared" si="15"/>
        <v>0</v>
      </c>
      <c r="BG173" s="191">
        <f t="shared" si="16"/>
        <v>0</v>
      </c>
      <c r="BH173" s="191">
        <f t="shared" si="17"/>
        <v>0</v>
      </c>
      <c r="BI173" s="191">
        <f t="shared" si="18"/>
        <v>0</v>
      </c>
      <c r="BJ173" s="23" t="s">
        <v>82</v>
      </c>
      <c r="BK173" s="191">
        <f t="shared" si="19"/>
        <v>0</v>
      </c>
      <c r="BL173" s="23" t="s">
        <v>272</v>
      </c>
      <c r="BM173" s="23" t="s">
        <v>2939</v>
      </c>
    </row>
    <row r="174" spans="2:65" s="1" customFormat="1" ht="16.5" customHeight="1">
      <c r="B174" s="179"/>
      <c r="C174" s="180" t="s">
        <v>598</v>
      </c>
      <c r="D174" s="180" t="s">
        <v>191</v>
      </c>
      <c r="E174" s="181" t="s">
        <v>2813</v>
      </c>
      <c r="F174" s="182" t="s">
        <v>2814</v>
      </c>
      <c r="G174" s="183" t="s">
        <v>322</v>
      </c>
      <c r="H174" s="184">
        <v>1</v>
      </c>
      <c r="I174" s="185"/>
      <c r="J174" s="186">
        <f t="shared" si="10"/>
        <v>0</v>
      </c>
      <c r="K174" s="182" t="s">
        <v>5</v>
      </c>
      <c r="L174" s="40"/>
      <c r="M174" s="187" t="s">
        <v>5</v>
      </c>
      <c r="N174" s="188" t="s">
        <v>46</v>
      </c>
      <c r="O174" s="41"/>
      <c r="P174" s="189">
        <f t="shared" si="11"/>
        <v>0</v>
      </c>
      <c r="Q174" s="189">
        <v>0.10035</v>
      </c>
      <c r="R174" s="189">
        <f t="shared" si="12"/>
        <v>0.10035</v>
      </c>
      <c r="S174" s="189">
        <v>0</v>
      </c>
      <c r="T174" s="190">
        <f t="shared" si="13"/>
        <v>0</v>
      </c>
      <c r="AR174" s="23" t="s">
        <v>272</v>
      </c>
      <c r="AT174" s="23" t="s">
        <v>191</v>
      </c>
      <c r="AU174" s="23" t="s">
        <v>84</v>
      </c>
      <c r="AY174" s="23" t="s">
        <v>189</v>
      </c>
      <c r="BE174" s="191">
        <f t="shared" si="14"/>
        <v>0</v>
      </c>
      <c r="BF174" s="191">
        <f t="shared" si="15"/>
        <v>0</v>
      </c>
      <c r="BG174" s="191">
        <f t="shared" si="16"/>
        <v>0</v>
      </c>
      <c r="BH174" s="191">
        <f t="shared" si="17"/>
        <v>0</v>
      </c>
      <c r="BI174" s="191">
        <f t="shared" si="18"/>
        <v>0</v>
      </c>
      <c r="BJ174" s="23" t="s">
        <v>82</v>
      </c>
      <c r="BK174" s="191">
        <f t="shared" si="19"/>
        <v>0</v>
      </c>
      <c r="BL174" s="23" t="s">
        <v>272</v>
      </c>
      <c r="BM174" s="23" t="s">
        <v>2940</v>
      </c>
    </row>
    <row r="175" spans="2:63" s="11" customFormat="1" ht="29.85" customHeight="1">
      <c r="B175" s="166"/>
      <c r="D175" s="167" t="s">
        <v>74</v>
      </c>
      <c r="E175" s="177" t="s">
        <v>655</v>
      </c>
      <c r="F175" s="177" t="s">
        <v>2816</v>
      </c>
      <c r="I175" s="169"/>
      <c r="J175" s="178">
        <f>BK175</f>
        <v>0</v>
      </c>
      <c r="L175" s="166"/>
      <c r="M175" s="171"/>
      <c r="N175" s="172"/>
      <c r="O175" s="172"/>
      <c r="P175" s="173">
        <f>SUM(P176:P178)</f>
        <v>0</v>
      </c>
      <c r="Q175" s="172"/>
      <c r="R175" s="173">
        <f>SUM(R176:R178)</f>
        <v>0</v>
      </c>
      <c r="S175" s="172"/>
      <c r="T175" s="174">
        <f>SUM(T176:T178)</f>
        <v>0</v>
      </c>
      <c r="AR175" s="167" t="s">
        <v>84</v>
      </c>
      <c r="AT175" s="175" t="s">
        <v>74</v>
      </c>
      <c r="AU175" s="175" t="s">
        <v>82</v>
      </c>
      <c r="AY175" s="167" t="s">
        <v>189</v>
      </c>
      <c r="BK175" s="176">
        <f>SUM(BK176:BK178)</f>
        <v>0</v>
      </c>
    </row>
    <row r="176" spans="2:65" s="1" customFormat="1" ht="16.5" customHeight="1">
      <c r="B176" s="179"/>
      <c r="C176" s="180" t="s">
        <v>603</v>
      </c>
      <c r="D176" s="180" t="s">
        <v>191</v>
      </c>
      <c r="E176" s="181" t="s">
        <v>2817</v>
      </c>
      <c r="F176" s="182" t="s">
        <v>2818</v>
      </c>
      <c r="G176" s="183" t="s">
        <v>322</v>
      </c>
      <c r="H176" s="184">
        <v>0</v>
      </c>
      <c r="I176" s="185"/>
      <c r="J176" s="186">
        <f>ROUND(I176*H176,2)</f>
        <v>0</v>
      </c>
      <c r="K176" s="182" t="s">
        <v>5</v>
      </c>
      <c r="L176" s="40"/>
      <c r="M176" s="187" t="s">
        <v>5</v>
      </c>
      <c r="N176" s="188" t="s">
        <v>46</v>
      </c>
      <c r="O176" s="41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AR176" s="23" t="s">
        <v>272</v>
      </c>
      <c r="AT176" s="23" t="s">
        <v>191</v>
      </c>
      <c r="AU176" s="23" t="s">
        <v>84</v>
      </c>
      <c r="AY176" s="23" t="s">
        <v>189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23" t="s">
        <v>82</v>
      </c>
      <c r="BK176" s="191">
        <f>ROUND(I176*H176,2)</f>
        <v>0</v>
      </c>
      <c r="BL176" s="23" t="s">
        <v>272</v>
      </c>
      <c r="BM176" s="23" t="s">
        <v>2941</v>
      </c>
    </row>
    <row r="177" spans="2:65" s="1" customFormat="1" ht="16.5" customHeight="1">
      <c r="B177" s="179"/>
      <c r="C177" s="180" t="s">
        <v>608</v>
      </c>
      <c r="D177" s="180" t="s">
        <v>191</v>
      </c>
      <c r="E177" s="181" t="s">
        <v>2820</v>
      </c>
      <c r="F177" s="182" t="s">
        <v>2821</v>
      </c>
      <c r="G177" s="183" t="s">
        <v>322</v>
      </c>
      <c r="H177" s="184">
        <v>0</v>
      </c>
      <c r="I177" s="185"/>
      <c r="J177" s="186">
        <f>ROUND(I177*H177,2)</f>
        <v>0</v>
      </c>
      <c r="K177" s="182" t="s">
        <v>5</v>
      </c>
      <c r="L177" s="40"/>
      <c r="M177" s="187" t="s">
        <v>5</v>
      </c>
      <c r="N177" s="188" t="s">
        <v>46</v>
      </c>
      <c r="O177" s="41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3" t="s">
        <v>272</v>
      </c>
      <c r="AT177" s="23" t="s">
        <v>191</v>
      </c>
      <c r="AU177" s="23" t="s">
        <v>84</v>
      </c>
      <c r="AY177" s="23" t="s">
        <v>189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82</v>
      </c>
      <c r="BK177" s="191">
        <f>ROUND(I177*H177,2)</f>
        <v>0</v>
      </c>
      <c r="BL177" s="23" t="s">
        <v>272</v>
      </c>
      <c r="BM177" s="23" t="s">
        <v>2942</v>
      </c>
    </row>
    <row r="178" spans="2:65" s="1" customFormat="1" ht="16.5" customHeight="1">
      <c r="B178" s="179"/>
      <c r="C178" s="180" t="s">
        <v>613</v>
      </c>
      <c r="D178" s="180" t="s">
        <v>191</v>
      </c>
      <c r="E178" s="181" t="s">
        <v>2823</v>
      </c>
      <c r="F178" s="182" t="s">
        <v>4119</v>
      </c>
      <c r="G178" s="183" t="s">
        <v>322</v>
      </c>
      <c r="H178" s="184">
        <v>1</v>
      </c>
      <c r="I178" s="185"/>
      <c r="J178" s="186">
        <f>ROUND(I178*H178,2)</f>
        <v>0</v>
      </c>
      <c r="K178" s="182" t="s">
        <v>5</v>
      </c>
      <c r="L178" s="40"/>
      <c r="M178" s="187" t="s">
        <v>5</v>
      </c>
      <c r="N178" s="188" t="s">
        <v>46</v>
      </c>
      <c r="O178" s="41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AR178" s="23" t="s">
        <v>272</v>
      </c>
      <c r="AT178" s="23" t="s">
        <v>191</v>
      </c>
      <c r="AU178" s="23" t="s">
        <v>84</v>
      </c>
      <c r="AY178" s="23" t="s">
        <v>189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23" t="s">
        <v>82</v>
      </c>
      <c r="BK178" s="191">
        <f>ROUND(I178*H178,2)</f>
        <v>0</v>
      </c>
      <c r="BL178" s="23" t="s">
        <v>272</v>
      </c>
      <c r="BM178" s="23" t="s">
        <v>2943</v>
      </c>
    </row>
    <row r="179" spans="2:63" s="11" customFormat="1" ht="29.85" customHeight="1">
      <c r="B179" s="166"/>
      <c r="D179" s="167" t="s">
        <v>74</v>
      </c>
      <c r="E179" s="177" t="s">
        <v>1841</v>
      </c>
      <c r="F179" s="177" t="s">
        <v>2825</v>
      </c>
      <c r="I179" s="169"/>
      <c r="J179" s="178">
        <f>BK179</f>
        <v>0</v>
      </c>
      <c r="L179" s="166"/>
      <c r="M179" s="171"/>
      <c r="N179" s="172"/>
      <c r="O179" s="172"/>
      <c r="P179" s="173">
        <f>P180</f>
        <v>0</v>
      </c>
      <c r="Q179" s="172"/>
      <c r="R179" s="173">
        <f>R180</f>
        <v>0.14868</v>
      </c>
      <c r="S179" s="172"/>
      <c r="T179" s="174">
        <f>T180</f>
        <v>0</v>
      </c>
      <c r="AR179" s="167" t="s">
        <v>84</v>
      </c>
      <c r="AT179" s="175" t="s">
        <v>74</v>
      </c>
      <c r="AU179" s="175" t="s">
        <v>82</v>
      </c>
      <c r="AY179" s="167" t="s">
        <v>189</v>
      </c>
      <c r="BK179" s="176">
        <f>BK180</f>
        <v>0</v>
      </c>
    </row>
    <row r="180" spans="2:65" s="1" customFormat="1" ht="16.5" customHeight="1">
      <c r="B180" s="179"/>
      <c r="C180" s="180" t="s">
        <v>618</v>
      </c>
      <c r="D180" s="180" t="s">
        <v>191</v>
      </c>
      <c r="E180" s="181" t="s">
        <v>2826</v>
      </c>
      <c r="F180" s="182" t="s">
        <v>2827</v>
      </c>
      <c r="G180" s="183" t="s">
        <v>2828</v>
      </c>
      <c r="H180" s="184">
        <v>6</v>
      </c>
      <c r="I180" s="185"/>
      <c r="J180" s="186">
        <f>ROUND(I180*H180,2)</f>
        <v>0</v>
      </c>
      <c r="K180" s="182" t="s">
        <v>5</v>
      </c>
      <c r="L180" s="40"/>
      <c r="M180" s="187" t="s">
        <v>5</v>
      </c>
      <c r="N180" s="188" t="s">
        <v>46</v>
      </c>
      <c r="O180" s="41"/>
      <c r="P180" s="189">
        <f>O180*H180</f>
        <v>0</v>
      </c>
      <c r="Q180" s="189">
        <v>0.02478</v>
      </c>
      <c r="R180" s="189">
        <f>Q180*H180</f>
        <v>0.14868</v>
      </c>
      <c r="S180" s="189">
        <v>0</v>
      </c>
      <c r="T180" s="190">
        <f>S180*H180</f>
        <v>0</v>
      </c>
      <c r="AR180" s="23" t="s">
        <v>272</v>
      </c>
      <c r="AT180" s="23" t="s">
        <v>191</v>
      </c>
      <c r="AU180" s="23" t="s">
        <v>84</v>
      </c>
      <c r="AY180" s="23" t="s">
        <v>189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23" t="s">
        <v>82</v>
      </c>
      <c r="BK180" s="191">
        <f>ROUND(I180*H180,2)</f>
        <v>0</v>
      </c>
      <c r="BL180" s="23" t="s">
        <v>272</v>
      </c>
      <c r="BM180" s="23" t="s">
        <v>2944</v>
      </c>
    </row>
    <row r="181" spans="2:63" s="11" customFormat="1" ht="29.85" customHeight="1">
      <c r="B181" s="166"/>
      <c r="D181" s="167" t="s">
        <v>74</v>
      </c>
      <c r="E181" s="177" t="s">
        <v>684</v>
      </c>
      <c r="F181" s="177" t="s">
        <v>2816</v>
      </c>
      <c r="I181" s="169"/>
      <c r="J181" s="178">
        <f>BK181</f>
        <v>0</v>
      </c>
      <c r="L181" s="166"/>
      <c r="M181" s="171"/>
      <c r="N181" s="172"/>
      <c r="O181" s="172"/>
      <c r="P181" s="173">
        <f>SUM(P182:P183)</f>
        <v>0</v>
      </c>
      <c r="Q181" s="172"/>
      <c r="R181" s="173">
        <f>SUM(R182:R183)</f>
        <v>0</v>
      </c>
      <c r="S181" s="172"/>
      <c r="T181" s="174">
        <f>SUM(T182:T183)</f>
        <v>0</v>
      </c>
      <c r="AR181" s="167" t="s">
        <v>84</v>
      </c>
      <c r="AT181" s="175" t="s">
        <v>74</v>
      </c>
      <c r="AU181" s="175" t="s">
        <v>82</v>
      </c>
      <c r="AY181" s="167" t="s">
        <v>189</v>
      </c>
      <c r="BK181" s="176">
        <f>SUM(BK182:BK183)</f>
        <v>0</v>
      </c>
    </row>
    <row r="182" spans="2:65" s="1" customFormat="1" ht="16.5" customHeight="1">
      <c r="B182" s="179"/>
      <c r="C182" s="180" t="s">
        <v>625</v>
      </c>
      <c r="D182" s="180" t="s">
        <v>191</v>
      </c>
      <c r="E182" s="181" t="s">
        <v>2830</v>
      </c>
      <c r="F182" s="182" t="s">
        <v>2831</v>
      </c>
      <c r="G182" s="183" t="s">
        <v>322</v>
      </c>
      <c r="H182" s="184">
        <v>0</v>
      </c>
      <c r="I182" s="185"/>
      <c r="J182" s="186">
        <f>ROUND(I182*H182,2)</f>
        <v>0</v>
      </c>
      <c r="K182" s="182" t="s">
        <v>5</v>
      </c>
      <c r="L182" s="40"/>
      <c r="M182" s="187" t="s">
        <v>5</v>
      </c>
      <c r="N182" s="188" t="s">
        <v>46</v>
      </c>
      <c r="O182" s="41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AR182" s="23" t="s">
        <v>272</v>
      </c>
      <c r="AT182" s="23" t="s">
        <v>191</v>
      </c>
      <c r="AU182" s="23" t="s">
        <v>84</v>
      </c>
      <c r="AY182" s="23" t="s">
        <v>189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23" t="s">
        <v>82</v>
      </c>
      <c r="BK182" s="191">
        <f>ROUND(I182*H182,2)</f>
        <v>0</v>
      </c>
      <c r="BL182" s="23" t="s">
        <v>272</v>
      </c>
      <c r="BM182" s="23" t="s">
        <v>2945</v>
      </c>
    </row>
    <row r="183" spans="2:65" s="1" customFormat="1" ht="16.5" customHeight="1">
      <c r="B183" s="179"/>
      <c r="C183" s="180" t="s">
        <v>629</v>
      </c>
      <c r="D183" s="180" t="s">
        <v>191</v>
      </c>
      <c r="E183" s="181" t="s">
        <v>2833</v>
      </c>
      <c r="F183" s="182" t="s">
        <v>2834</v>
      </c>
      <c r="G183" s="183" t="s">
        <v>2659</v>
      </c>
      <c r="H183" s="184">
        <v>0</v>
      </c>
      <c r="I183" s="185"/>
      <c r="J183" s="186">
        <f>ROUND(I183*H183,2)</f>
        <v>0</v>
      </c>
      <c r="K183" s="182" t="s">
        <v>5</v>
      </c>
      <c r="L183" s="40"/>
      <c r="M183" s="187" t="s">
        <v>5</v>
      </c>
      <c r="N183" s="188" t="s">
        <v>46</v>
      </c>
      <c r="O183" s="41"/>
      <c r="P183" s="189">
        <f>O183*H183</f>
        <v>0</v>
      </c>
      <c r="Q183" s="189">
        <v>4E-05</v>
      </c>
      <c r="R183" s="189">
        <f>Q183*H183</f>
        <v>0</v>
      </c>
      <c r="S183" s="189">
        <v>0</v>
      </c>
      <c r="T183" s="190">
        <f>S183*H183</f>
        <v>0</v>
      </c>
      <c r="AR183" s="23" t="s">
        <v>272</v>
      </c>
      <c r="AT183" s="23" t="s">
        <v>191</v>
      </c>
      <c r="AU183" s="23" t="s">
        <v>84</v>
      </c>
      <c r="AY183" s="23" t="s">
        <v>189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23" t="s">
        <v>82</v>
      </c>
      <c r="BK183" s="191">
        <f>ROUND(I183*H183,2)</f>
        <v>0</v>
      </c>
      <c r="BL183" s="23" t="s">
        <v>272</v>
      </c>
      <c r="BM183" s="23" t="s">
        <v>2946</v>
      </c>
    </row>
    <row r="184" spans="2:63" s="11" customFormat="1" ht="29.85" customHeight="1">
      <c r="B184" s="166"/>
      <c r="D184" s="167" t="s">
        <v>74</v>
      </c>
      <c r="E184" s="177" t="s">
        <v>2399</v>
      </c>
      <c r="F184" s="177" t="s">
        <v>2836</v>
      </c>
      <c r="I184" s="169"/>
      <c r="J184" s="178">
        <f>BK184</f>
        <v>0</v>
      </c>
      <c r="L184" s="166"/>
      <c r="M184" s="171"/>
      <c r="N184" s="172"/>
      <c r="O184" s="172"/>
      <c r="P184" s="173">
        <f>SUM(P185:P190)</f>
        <v>0</v>
      </c>
      <c r="Q184" s="172"/>
      <c r="R184" s="173">
        <f>SUM(R185:R190)</f>
        <v>0</v>
      </c>
      <c r="S184" s="172"/>
      <c r="T184" s="174">
        <f>SUM(T185:T190)</f>
        <v>0</v>
      </c>
      <c r="AR184" s="167" t="s">
        <v>84</v>
      </c>
      <c r="AT184" s="175" t="s">
        <v>74</v>
      </c>
      <c r="AU184" s="175" t="s">
        <v>82</v>
      </c>
      <c r="AY184" s="167" t="s">
        <v>189</v>
      </c>
      <c r="BK184" s="176">
        <f>SUM(BK185:BK190)</f>
        <v>0</v>
      </c>
    </row>
    <row r="185" spans="2:65" s="1" customFormat="1" ht="16.5" customHeight="1">
      <c r="B185" s="179"/>
      <c r="C185" s="180" t="s">
        <v>633</v>
      </c>
      <c r="D185" s="180" t="s">
        <v>191</v>
      </c>
      <c r="E185" s="181" t="s">
        <v>82</v>
      </c>
      <c r="F185" s="182" t="s">
        <v>2837</v>
      </c>
      <c r="G185" s="183" t="s">
        <v>243</v>
      </c>
      <c r="H185" s="184">
        <v>2</v>
      </c>
      <c r="I185" s="185"/>
      <c r="J185" s="186">
        <f aca="true" t="shared" si="20" ref="J185:J190">ROUND(I185*H185,2)</f>
        <v>0</v>
      </c>
      <c r="K185" s="182" t="s">
        <v>5</v>
      </c>
      <c r="L185" s="40"/>
      <c r="M185" s="187" t="s">
        <v>5</v>
      </c>
      <c r="N185" s="188" t="s">
        <v>46</v>
      </c>
      <c r="O185" s="41"/>
      <c r="P185" s="189">
        <f aca="true" t="shared" si="21" ref="P185:P190">O185*H185</f>
        <v>0</v>
      </c>
      <c r="Q185" s="189">
        <v>0</v>
      </c>
      <c r="R185" s="189">
        <f aca="true" t="shared" si="22" ref="R185:R190">Q185*H185</f>
        <v>0</v>
      </c>
      <c r="S185" s="189">
        <v>0</v>
      </c>
      <c r="T185" s="190">
        <f aca="true" t="shared" si="23" ref="T185:T190">S185*H185</f>
        <v>0</v>
      </c>
      <c r="AR185" s="23" t="s">
        <v>272</v>
      </c>
      <c r="AT185" s="23" t="s">
        <v>191</v>
      </c>
      <c r="AU185" s="23" t="s">
        <v>84</v>
      </c>
      <c r="AY185" s="23" t="s">
        <v>189</v>
      </c>
      <c r="BE185" s="191">
        <f aca="true" t="shared" si="24" ref="BE185:BE190">IF(N185="základní",J185,0)</f>
        <v>0</v>
      </c>
      <c r="BF185" s="191">
        <f aca="true" t="shared" si="25" ref="BF185:BF190">IF(N185="snížená",J185,0)</f>
        <v>0</v>
      </c>
      <c r="BG185" s="191">
        <f aca="true" t="shared" si="26" ref="BG185:BG190">IF(N185="zákl. přenesená",J185,0)</f>
        <v>0</v>
      </c>
      <c r="BH185" s="191">
        <f aca="true" t="shared" si="27" ref="BH185:BH190">IF(N185="sníž. přenesená",J185,0)</f>
        <v>0</v>
      </c>
      <c r="BI185" s="191">
        <f aca="true" t="shared" si="28" ref="BI185:BI190">IF(N185="nulová",J185,0)</f>
        <v>0</v>
      </c>
      <c r="BJ185" s="23" t="s">
        <v>82</v>
      </c>
      <c r="BK185" s="191">
        <f aca="true" t="shared" si="29" ref="BK185:BK190">ROUND(I185*H185,2)</f>
        <v>0</v>
      </c>
      <c r="BL185" s="23" t="s">
        <v>272</v>
      </c>
      <c r="BM185" s="23" t="s">
        <v>2947</v>
      </c>
    </row>
    <row r="186" spans="2:65" s="1" customFormat="1" ht="16.5" customHeight="1">
      <c r="B186" s="179"/>
      <c r="C186" s="180" t="s">
        <v>637</v>
      </c>
      <c r="D186" s="180" t="s">
        <v>191</v>
      </c>
      <c r="E186" s="181" t="s">
        <v>84</v>
      </c>
      <c r="F186" s="182" t="s">
        <v>2839</v>
      </c>
      <c r="G186" s="183" t="s">
        <v>2840</v>
      </c>
      <c r="H186" s="184">
        <v>10</v>
      </c>
      <c r="I186" s="185"/>
      <c r="J186" s="186">
        <f t="shared" si="20"/>
        <v>0</v>
      </c>
      <c r="K186" s="182" t="s">
        <v>5</v>
      </c>
      <c r="L186" s="40"/>
      <c r="M186" s="187" t="s">
        <v>5</v>
      </c>
      <c r="N186" s="188" t="s">
        <v>46</v>
      </c>
      <c r="O186" s="41"/>
      <c r="P186" s="189">
        <f t="shared" si="21"/>
        <v>0</v>
      </c>
      <c r="Q186" s="189">
        <v>0</v>
      </c>
      <c r="R186" s="189">
        <f t="shared" si="22"/>
        <v>0</v>
      </c>
      <c r="S186" s="189">
        <v>0</v>
      </c>
      <c r="T186" s="190">
        <f t="shared" si="23"/>
        <v>0</v>
      </c>
      <c r="AR186" s="23" t="s">
        <v>272</v>
      </c>
      <c r="AT186" s="23" t="s">
        <v>191</v>
      </c>
      <c r="AU186" s="23" t="s">
        <v>84</v>
      </c>
      <c r="AY186" s="23" t="s">
        <v>189</v>
      </c>
      <c r="BE186" s="191">
        <f t="shared" si="24"/>
        <v>0</v>
      </c>
      <c r="BF186" s="191">
        <f t="shared" si="25"/>
        <v>0</v>
      </c>
      <c r="BG186" s="191">
        <f t="shared" si="26"/>
        <v>0</v>
      </c>
      <c r="BH186" s="191">
        <f t="shared" si="27"/>
        <v>0</v>
      </c>
      <c r="BI186" s="191">
        <f t="shared" si="28"/>
        <v>0</v>
      </c>
      <c r="BJ186" s="23" t="s">
        <v>82</v>
      </c>
      <c r="BK186" s="191">
        <f t="shared" si="29"/>
        <v>0</v>
      </c>
      <c r="BL186" s="23" t="s">
        <v>272</v>
      </c>
      <c r="BM186" s="23" t="s">
        <v>2948</v>
      </c>
    </row>
    <row r="187" spans="2:65" s="1" customFormat="1" ht="16.5" customHeight="1">
      <c r="B187" s="179"/>
      <c r="C187" s="180" t="s">
        <v>641</v>
      </c>
      <c r="D187" s="180" t="s">
        <v>191</v>
      </c>
      <c r="E187" s="181" t="s">
        <v>205</v>
      </c>
      <c r="F187" s="182" t="s">
        <v>2842</v>
      </c>
      <c r="G187" s="183" t="s">
        <v>2840</v>
      </c>
      <c r="H187" s="184">
        <v>2</v>
      </c>
      <c r="I187" s="185"/>
      <c r="J187" s="186">
        <f t="shared" si="20"/>
        <v>0</v>
      </c>
      <c r="K187" s="182" t="s">
        <v>5</v>
      </c>
      <c r="L187" s="40"/>
      <c r="M187" s="187" t="s">
        <v>5</v>
      </c>
      <c r="N187" s="188" t="s">
        <v>46</v>
      </c>
      <c r="O187" s="41"/>
      <c r="P187" s="189">
        <f t="shared" si="21"/>
        <v>0</v>
      </c>
      <c r="Q187" s="189">
        <v>0</v>
      </c>
      <c r="R187" s="189">
        <f t="shared" si="22"/>
        <v>0</v>
      </c>
      <c r="S187" s="189">
        <v>0</v>
      </c>
      <c r="T187" s="190">
        <f t="shared" si="23"/>
        <v>0</v>
      </c>
      <c r="AR187" s="23" t="s">
        <v>272</v>
      </c>
      <c r="AT187" s="23" t="s">
        <v>191</v>
      </c>
      <c r="AU187" s="23" t="s">
        <v>84</v>
      </c>
      <c r="AY187" s="23" t="s">
        <v>189</v>
      </c>
      <c r="BE187" s="191">
        <f t="shared" si="24"/>
        <v>0</v>
      </c>
      <c r="BF187" s="191">
        <f t="shared" si="25"/>
        <v>0</v>
      </c>
      <c r="BG187" s="191">
        <f t="shared" si="26"/>
        <v>0</v>
      </c>
      <c r="BH187" s="191">
        <f t="shared" si="27"/>
        <v>0</v>
      </c>
      <c r="BI187" s="191">
        <f t="shared" si="28"/>
        <v>0</v>
      </c>
      <c r="BJ187" s="23" t="s">
        <v>82</v>
      </c>
      <c r="BK187" s="191">
        <f t="shared" si="29"/>
        <v>0</v>
      </c>
      <c r="BL187" s="23" t="s">
        <v>272</v>
      </c>
      <c r="BM187" s="23" t="s">
        <v>2949</v>
      </c>
    </row>
    <row r="188" spans="2:65" s="1" customFormat="1" ht="16.5" customHeight="1">
      <c r="B188" s="179"/>
      <c r="C188" s="180" t="s">
        <v>647</v>
      </c>
      <c r="D188" s="180" t="s">
        <v>191</v>
      </c>
      <c r="E188" s="181" t="s">
        <v>196</v>
      </c>
      <c r="F188" s="182" t="s">
        <v>2844</v>
      </c>
      <c r="G188" s="183" t="s">
        <v>2840</v>
      </c>
      <c r="H188" s="184">
        <v>4</v>
      </c>
      <c r="I188" s="185"/>
      <c r="J188" s="186">
        <f t="shared" si="20"/>
        <v>0</v>
      </c>
      <c r="K188" s="182" t="s">
        <v>5</v>
      </c>
      <c r="L188" s="40"/>
      <c r="M188" s="187" t="s">
        <v>5</v>
      </c>
      <c r="N188" s="188" t="s">
        <v>46</v>
      </c>
      <c r="O188" s="41"/>
      <c r="P188" s="189">
        <f t="shared" si="21"/>
        <v>0</v>
      </c>
      <c r="Q188" s="189">
        <v>0</v>
      </c>
      <c r="R188" s="189">
        <f t="shared" si="22"/>
        <v>0</v>
      </c>
      <c r="S188" s="189">
        <v>0</v>
      </c>
      <c r="T188" s="190">
        <f t="shared" si="23"/>
        <v>0</v>
      </c>
      <c r="AR188" s="23" t="s">
        <v>272</v>
      </c>
      <c r="AT188" s="23" t="s">
        <v>191</v>
      </c>
      <c r="AU188" s="23" t="s">
        <v>84</v>
      </c>
      <c r="AY188" s="23" t="s">
        <v>189</v>
      </c>
      <c r="BE188" s="191">
        <f t="shared" si="24"/>
        <v>0</v>
      </c>
      <c r="BF188" s="191">
        <f t="shared" si="25"/>
        <v>0</v>
      </c>
      <c r="BG188" s="191">
        <f t="shared" si="26"/>
        <v>0</v>
      </c>
      <c r="BH188" s="191">
        <f t="shared" si="27"/>
        <v>0</v>
      </c>
      <c r="BI188" s="191">
        <f t="shared" si="28"/>
        <v>0</v>
      </c>
      <c r="BJ188" s="23" t="s">
        <v>82</v>
      </c>
      <c r="BK188" s="191">
        <f t="shared" si="29"/>
        <v>0</v>
      </c>
      <c r="BL188" s="23" t="s">
        <v>272</v>
      </c>
      <c r="BM188" s="23" t="s">
        <v>2950</v>
      </c>
    </row>
    <row r="189" spans="2:65" s="1" customFormat="1" ht="16.5" customHeight="1">
      <c r="B189" s="179"/>
      <c r="C189" s="180" t="s">
        <v>651</v>
      </c>
      <c r="D189" s="180" t="s">
        <v>191</v>
      </c>
      <c r="E189" s="181" t="s">
        <v>217</v>
      </c>
      <c r="F189" s="182" t="s">
        <v>2846</v>
      </c>
      <c r="G189" s="183" t="s">
        <v>2840</v>
      </c>
      <c r="H189" s="184">
        <v>2</v>
      </c>
      <c r="I189" s="185"/>
      <c r="J189" s="186">
        <f t="shared" si="20"/>
        <v>0</v>
      </c>
      <c r="K189" s="182" t="s">
        <v>5</v>
      </c>
      <c r="L189" s="40"/>
      <c r="M189" s="187" t="s">
        <v>5</v>
      </c>
      <c r="N189" s="188" t="s">
        <v>46</v>
      </c>
      <c r="O189" s="41"/>
      <c r="P189" s="189">
        <f t="shared" si="21"/>
        <v>0</v>
      </c>
      <c r="Q189" s="189">
        <v>0</v>
      </c>
      <c r="R189" s="189">
        <f t="shared" si="22"/>
        <v>0</v>
      </c>
      <c r="S189" s="189">
        <v>0</v>
      </c>
      <c r="T189" s="190">
        <f t="shared" si="23"/>
        <v>0</v>
      </c>
      <c r="AR189" s="23" t="s">
        <v>272</v>
      </c>
      <c r="AT189" s="23" t="s">
        <v>191</v>
      </c>
      <c r="AU189" s="23" t="s">
        <v>84</v>
      </c>
      <c r="AY189" s="23" t="s">
        <v>189</v>
      </c>
      <c r="BE189" s="191">
        <f t="shared" si="24"/>
        <v>0</v>
      </c>
      <c r="BF189" s="191">
        <f t="shared" si="25"/>
        <v>0</v>
      </c>
      <c r="BG189" s="191">
        <f t="shared" si="26"/>
        <v>0</v>
      </c>
      <c r="BH189" s="191">
        <f t="shared" si="27"/>
        <v>0</v>
      </c>
      <c r="BI189" s="191">
        <f t="shared" si="28"/>
        <v>0</v>
      </c>
      <c r="BJ189" s="23" t="s">
        <v>82</v>
      </c>
      <c r="BK189" s="191">
        <f t="shared" si="29"/>
        <v>0</v>
      </c>
      <c r="BL189" s="23" t="s">
        <v>272</v>
      </c>
      <c r="BM189" s="23" t="s">
        <v>2951</v>
      </c>
    </row>
    <row r="190" spans="2:65" s="1" customFormat="1" ht="16.5" customHeight="1">
      <c r="B190" s="179"/>
      <c r="C190" s="180" t="s">
        <v>657</v>
      </c>
      <c r="D190" s="180" t="s">
        <v>191</v>
      </c>
      <c r="E190" s="181" t="s">
        <v>221</v>
      </c>
      <c r="F190" s="182" t="s">
        <v>2848</v>
      </c>
      <c r="G190" s="183" t="s">
        <v>2840</v>
      </c>
      <c r="H190" s="184">
        <v>50</v>
      </c>
      <c r="I190" s="185"/>
      <c r="J190" s="186">
        <f t="shared" si="20"/>
        <v>0</v>
      </c>
      <c r="K190" s="182" t="s">
        <v>5</v>
      </c>
      <c r="L190" s="40"/>
      <c r="M190" s="187" t="s">
        <v>5</v>
      </c>
      <c r="N190" s="188" t="s">
        <v>46</v>
      </c>
      <c r="O190" s="41"/>
      <c r="P190" s="189">
        <f t="shared" si="21"/>
        <v>0</v>
      </c>
      <c r="Q190" s="189">
        <v>0</v>
      </c>
      <c r="R190" s="189">
        <f t="shared" si="22"/>
        <v>0</v>
      </c>
      <c r="S190" s="189">
        <v>0</v>
      </c>
      <c r="T190" s="190">
        <f t="shared" si="23"/>
        <v>0</v>
      </c>
      <c r="AR190" s="23" t="s">
        <v>272</v>
      </c>
      <c r="AT190" s="23" t="s">
        <v>191</v>
      </c>
      <c r="AU190" s="23" t="s">
        <v>84</v>
      </c>
      <c r="AY190" s="23" t="s">
        <v>189</v>
      </c>
      <c r="BE190" s="191">
        <f t="shared" si="24"/>
        <v>0</v>
      </c>
      <c r="BF190" s="191">
        <f t="shared" si="25"/>
        <v>0</v>
      </c>
      <c r="BG190" s="191">
        <f t="shared" si="26"/>
        <v>0</v>
      </c>
      <c r="BH190" s="191">
        <f t="shared" si="27"/>
        <v>0</v>
      </c>
      <c r="BI190" s="191">
        <f t="shared" si="28"/>
        <v>0</v>
      </c>
      <c r="BJ190" s="23" t="s">
        <v>82</v>
      </c>
      <c r="BK190" s="191">
        <f t="shared" si="29"/>
        <v>0</v>
      </c>
      <c r="BL190" s="23" t="s">
        <v>272</v>
      </c>
      <c r="BM190" s="23" t="s">
        <v>2952</v>
      </c>
    </row>
    <row r="191" spans="2:63" s="11" customFormat="1" ht="29.85" customHeight="1">
      <c r="B191" s="166"/>
      <c r="D191" s="167" t="s">
        <v>74</v>
      </c>
      <c r="E191" s="177" t="s">
        <v>743</v>
      </c>
      <c r="F191" s="177" t="s">
        <v>2850</v>
      </c>
      <c r="I191" s="169"/>
      <c r="J191" s="178">
        <f>BK191</f>
        <v>0</v>
      </c>
      <c r="L191" s="166"/>
      <c r="M191" s="171"/>
      <c r="N191" s="172"/>
      <c r="O191" s="172"/>
      <c r="P191" s="173">
        <f>SUM(P192:P193)</f>
        <v>0</v>
      </c>
      <c r="Q191" s="172"/>
      <c r="R191" s="173">
        <f>SUM(R192:R193)</f>
        <v>0</v>
      </c>
      <c r="S191" s="172"/>
      <c r="T191" s="174">
        <f>SUM(T192:T193)</f>
        <v>0</v>
      </c>
      <c r="AR191" s="167" t="s">
        <v>84</v>
      </c>
      <c r="AT191" s="175" t="s">
        <v>74</v>
      </c>
      <c r="AU191" s="175" t="s">
        <v>82</v>
      </c>
      <c r="AY191" s="167" t="s">
        <v>189</v>
      </c>
      <c r="BK191" s="176">
        <f>SUM(BK192:BK193)</f>
        <v>0</v>
      </c>
    </row>
    <row r="192" spans="2:65" s="1" customFormat="1" ht="16.5" customHeight="1">
      <c r="B192" s="179"/>
      <c r="C192" s="180" t="s">
        <v>661</v>
      </c>
      <c r="D192" s="180" t="s">
        <v>191</v>
      </c>
      <c r="E192" s="181" t="s">
        <v>2851</v>
      </c>
      <c r="F192" s="182" t="s">
        <v>2852</v>
      </c>
      <c r="G192" s="183" t="s">
        <v>322</v>
      </c>
      <c r="H192" s="184">
        <v>291</v>
      </c>
      <c r="I192" s="185"/>
      <c r="J192" s="186">
        <f>ROUND(I192*H192,2)</f>
        <v>0</v>
      </c>
      <c r="K192" s="182" t="s">
        <v>5</v>
      </c>
      <c r="L192" s="40"/>
      <c r="M192" s="187" t="s">
        <v>5</v>
      </c>
      <c r="N192" s="188" t="s">
        <v>46</v>
      </c>
      <c r="O192" s="41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AR192" s="23" t="s">
        <v>272</v>
      </c>
      <c r="AT192" s="23" t="s">
        <v>191</v>
      </c>
      <c r="AU192" s="23" t="s">
        <v>84</v>
      </c>
      <c r="AY192" s="23" t="s">
        <v>189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23" t="s">
        <v>82</v>
      </c>
      <c r="BK192" s="191">
        <f>ROUND(I192*H192,2)</f>
        <v>0</v>
      </c>
      <c r="BL192" s="23" t="s">
        <v>272</v>
      </c>
      <c r="BM192" s="23" t="s">
        <v>2953</v>
      </c>
    </row>
    <row r="193" spans="2:65" s="1" customFormat="1" ht="16.5" customHeight="1">
      <c r="B193" s="179"/>
      <c r="C193" s="180" t="s">
        <v>666</v>
      </c>
      <c r="D193" s="180" t="s">
        <v>191</v>
      </c>
      <c r="E193" s="181" t="s">
        <v>2854</v>
      </c>
      <c r="F193" s="182" t="s">
        <v>2855</v>
      </c>
      <c r="G193" s="183" t="s">
        <v>322</v>
      </c>
      <c r="H193" s="184">
        <v>573</v>
      </c>
      <c r="I193" s="185"/>
      <c r="J193" s="186">
        <f>ROUND(I193*H193,2)</f>
        <v>0</v>
      </c>
      <c r="K193" s="182" t="s">
        <v>5</v>
      </c>
      <c r="L193" s="40"/>
      <c r="M193" s="187" t="s">
        <v>5</v>
      </c>
      <c r="N193" s="188" t="s">
        <v>46</v>
      </c>
      <c r="O193" s="41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AR193" s="23" t="s">
        <v>272</v>
      </c>
      <c r="AT193" s="23" t="s">
        <v>191</v>
      </c>
      <c r="AU193" s="23" t="s">
        <v>84</v>
      </c>
      <c r="AY193" s="23" t="s">
        <v>189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23" t="s">
        <v>82</v>
      </c>
      <c r="BK193" s="191">
        <f>ROUND(I193*H193,2)</f>
        <v>0</v>
      </c>
      <c r="BL193" s="23" t="s">
        <v>272</v>
      </c>
      <c r="BM193" s="23" t="s">
        <v>2954</v>
      </c>
    </row>
    <row r="194" spans="2:63" s="11" customFormat="1" ht="29.85" customHeight="1">
      <c r="B194" s="166"/>
      <c r="D194" s="167" t="s">
        <v>74</v>
      </c>
      <c r="E194" s="177" t="s">
        <v>784</v>
      </c>
      <c r="F194" s="177" t="s">
        <v>2857</v>
      </c>
      <c r="I194" s="169"/>
      <c r="J194" s="178">
        <f>BK194</f>
        <v>0</v>
      </c>
      <c r="L194" s="166"/>
      <c r="M194" s="171"/>
      <c r="N194" s="172"/>
      <c r="O194" s="172"/>
      <c r="P194" s="173">
        <f>P195</f>
        <v>0</v>
      </c>
      <c r="Q194" s="172"/>
      <c r="R194" s="173">
        <f>R195</f>
        <v>0.00015</v>
      </c>
      <c r="S194" s="172"/>
      <c r="T194" s="174">
        <f>T195</f>
        <v>0</v>
      </c>
      <c r="AR194" s="167" t="s">
        <v>84</v>
      </c>
      <c r="AT194" s="175" t="s">
        <v>74</v>
      </c>
      <c r="AU194" s="175" t="s">
        <v>82</v>
      </c>
      <c r="AY194" s="167" t="s">
        <v>189</v>
      </c>
      <c r="BK194" s="176">
        <f>BK195</f>
        <v>0</v>
      </c>
    </row>
    <row r="195" spans="2:65" s="1" customFormat="1" ht="16.5" customHeight="1">
      <c r="B195" s="179"/>
      <c r="C195" s="180" t="s">
        <v>670</v>
      </c>
      <c r="D195" s="180" t="s">
        <v>191</v>
      </c>
      <c r="E195" s="181" t="s">
        <v>2858</v>
      </c>
      <c r="F195" s="182" t="s">
        <v>2857</v>
      </c>
      <c r="G195" s="183" t="s">
        <v>243</v>
      </c>
      <c r="H195" s="184">
        <v>1</v>
      </c>
      <c r="I195" s="185"/>
      <c r="J195" s="186">
        <f>ROUND(I195*H195,2)</f>
        <v>0</v>
      </c>
      <c r="K195" s="182" t="s">
        <v>5</v>
      </c>
      <c r="L195" s="40"/>
      <c r="M195" s="187" t="s">
        <v>5</v>
      </c>
      <c r="N195" s="223" t="s">
        <v>46</v>
      </c>
      <c r="O195" s="224"/>
      <c r="P195" s="225">
        <f>O195*H195</f>
        <v>0</v>
      </c>
      <c r="Q195" s="225">
        <v>0.00015</v>
      </c>
      <c r="R195" s="225">
        <f>Q195*H195</f>
        <v>0.00015</v>
      </c>
      <c r="S195" s="225">
        <v>0</v>
      </c>
      <c r="T195" s="226">
        <f>S195*H195</f>
        <v>0</v>
      </c>
      <c r="AR195" s="23" t="s">
        <v>272</v>
      </c>
      <c r="AT195" s="23" t="s">
        <v>191</v>
      </c>
      <c r="AU195" s="23" t="s">
        <v>84</v>
      </c>
      <c r="AY195" s="23" t="s">
        <v>189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23" t="s">
        <v>82</v>
      </c>
      <c r="BK195" s="191">
        <f>ROUND(I195*H195,2)</f>
        <v>0</v>
      </c>
      <c r="BL195" s="23" t="s">
        <v>272</v>
      </c>
      <c r="BM195" s="23" t="s">
        <v>2955</v>
      </c>
    </row>
    <row r="196" spans="2:12" s="1" customFormat="1" ht="6.95" customHeight="1">
      <c r="B196" s="55"/>
      <c r="C196" s="56"/>
      <c r="D196" s="56"/>
      <c r="E196" s="56"/>
      <c r="F196" s="56"/>
      <c r="G196" s="56"/>
      <c r="H196" s="56"/>
      <c r="I196" s="133"/>
      <c r="J196" s="56"/>
      <c r="K196" s="56"/>
      <c r="L196" s="40"/>
    </row>
  </sheetData>
  <autoFilter ref="C90:K195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61" activePane="bottomLeft" state="frozen"/>
      <selection pane="bottomLeft" activeCell="AA78" sqref="AA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127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s="1" customFormat="1" ht="15">
      <c r="B8" s="40"/>
      <c r="C8" s="41"/>
      <c r="D8" s="36" t="s">
        <v>147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9" t="s">
        <v>2956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13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3" t="s">
        <v>25</v>
      </c>
      <c r="J12" s="114" t="str">
        <f>'Rekapitulace stavby'!AN8</f>
        <v>16. 3. 2017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3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3" t="s">
        <v>31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32</v>
      </c>
      <c r="E17" s="41"/>
      <c r="F17" s="41"/>
      <c r="G17" s="41"/>
      <c r="H17" s="41"/>
      <c r="I17" s="113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34</v>
      </c>
      <c r="E20" s="41"/>
      <c r="F20" s="41"/>
      <c r="G20" s="41"/>
      <c r="H20" s="41"/>
      <c r="I20" s="113" t="s">
        <v>28</v>
      </c>
      <c r="J20" s="34" t="s">
        <v>35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3" t="s">
        <v>31</v>
      </c>
      <c r="J21" s="34" t="s">
        <v>37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48" t="s">
        <v>5</v>
      </c>
      <c r="F24" s="348"/>
      <c r="G24" s="348"/>
      <c r="H24" s="348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41</v>
      </c>
      <c r="E27" s="41"/>
      <c r="F27" s="41"/>
      <c r="G27" s="41"/>
      <c r="H27" s="41"/>
      <c r="I27" s="112"/>
      <c r="J27" s="122">
        <f>ROUND(J79,2)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3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4">
        <f>ROUND(SUM(BE79:BE116),2)</f>
        <v>0</v>
      </c>
      <c r="G30" s="41"/>
      <c r="H30" s="41"/>
      <c r="I30" s="125">
        <v>0.21</v>
      </c>
      <c r="J30" s="124">
        <f>ROUND(ROUND((SUM(BE79:BE116)),2)*I30,2)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4">
        <f>ROUND(SUM(BF79:BF116),2)</f>
        <v>0</v>
      </c>
      <c r="G31" s="41"/>
      <c r="H31" s="41"/>
      <c r="I31" s="125">
        <v>0.15</v>
      </c>
      <c r="J31" s="124">
        <f>ROUND(ROUND((SUM(BF79:BF116)),2)*I31,2)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4">
        <f>ROUND(SUM(BG79:BG116),2)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4">
        <f>ROUND(SUM(BH79:BH116),2)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4">
        <f>ROUND(SUM(BI79:BI116),2)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51</v>
      </c>
      <c r="E36" s="70"/>
      <c r="F36" s="70"/>
      <c r="G36" s="128" t="s">
        <v>52</v>
      </c>
      <c r="H36" s="129" t="s">
        <v>53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151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7" t="str">
        <f>E7</f>
        <v>Zateplení budovy SOŠ a SOU dopravní Čáslav (22.6.)</v>
      </c>
      <c r="F45" s="363"/>
      <c r="G45" s="363"/>
      <c r="H45" s="363"/>
      <c r="I45" s="112"/>
      <c r="J45" s="41"/>
      <c r="K45" s="44"/>
    </row>
    <row r="46" spans="2:11" s="1" customFormat="1" ht="14.45" customHeight="1">
      <c r="B46" s="40"/>
      <c r="C46" s="36" t="s">
        <v>147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9" t="str">
        <f>E9</f>
        <v>1715g - Bleskosvod obj. C1, C2 + svody A, B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Čáslav, Aug. Sedláčka 1145</v>
      </c>
      <c r="G49" s="41"/>
      <c r="H49" s="41"/>
      <c r="I49" s="113" t="s">
        <v>25</v>
      </c>
      <c r="J49" s="114" t="str">
        <f>IF(J12="","",J12)</f>
        <v>16. 3. 2017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SOŠ a SOU doprav. Čáslav, A. Sedláčka 1145,Čáslav</v>
      </c>
      <c r="G51" s="41"/>
      <c r="H51" s="41"/>
      <c r="I51" s="113" t="s">
        <v>34</v>
      </c>
      <c r="J51" s="348" t="str">
        <f>E21</f>
        <v>AZ PROJECT spol. s r.o., Plynárenská 830, Kolín</v>
      </c>
      <c r="K51" s="44"/>
    </row>
    <row r="52" spans="2:11" s="1" customFormat="1" ht="14.45" customHeight="1">
      <c r="B52" s="40"/>
      <c r="C52" s="36" t="s">
        <v>32</v>
      </c>
      <c r="D52" s="41"/>
      <c r="E52" s="41"/>
      <c r="F52" s="34" t="str">
        <f>IF(E18="","",E18)</f>
        <v/>
      </c>
      <c r="G52" s="41"/>
      <c r="H52" s="41"/>
      <c r="I52" s="112"/>
      <c r="J52" s="36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152</v>
      </c>
      <c r="D54" s="126"/>
      <c r="E54" s="126"/>
      <c r="F54" s="126"/>
      <c r="G54" s="126"/>
      <c r="H54" s="126"/>
      <c r="I54" s="137"/>
      <c r="J54" s="138" t="s">
        <v>153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154</v>
      </c>
      <c r="D56" s="41"/>
      <c r="E56" s="41"/>
      <c r="F56" s="41"/>
      <c r="G56" s="41"/>
      <c r="H56" s="41"/>
      <c r="I56" s="112"/>
      <c r="J56" s="122">
        <f>J79</f>
        <v>0</v>
      </c>
      <c r="K56" s="44"/>
      <c r="AU56" s="23" t="s">
        <v>155</v>
      </c>
    </row>
    <row r="57" spans="2:11" s="8" customFormat="1" ht="24.95" customHeight="1">
      <c r="B57" s="141"/>
      <c r="C57" s="142"/>
      <c r="D57" s="143" t="s">
        <v>163</v>
      </c>
      <c r="E57" s="144"/>
      <c r="F57" s="144"/>
      <c r="G57" s="144"/>
      <c r="H57" s="144"/>
      <c r="I57" s="145"/>
      <c r="J57" s="146">
        <f>J80</f>
        <v>0</v>
      </c>
      <c r="K57" s="147"/>
    </row>
    <row r="58" spans="2:11" s="9" customFormat="1" ht="19.9" customHeight="1">
      <c r="B58" s="148"/>
      <c r="C58" s="149"/>
      <c r="D58" s="150" t="s">
        <v>2957</v>
      </c>
      <c r="E58" s="151"/>
      <c r="F58" s="151"/>
      <c r="G58" s="151"/>
      <c r="H58" s="151"/>
      <c r="I58" s="152"/>
      <c r="J58" s="153">
        <f>J81</f>
        <v>0</v>
      </c>
      <c r="K58" s="154"/>
    </row>
    <row r="59" spans="2:11" s="9" customFormat="1" ht="19.9" customHeight="1">
      <c r="B59" s="148"/>
      <c r="C59" s="149"/>
      <c r="D59" s="150" t="s">
        <v>2958</v>
      </c>
      <c r="E59" s="151"/>
      <c r="F59" s="151"/>
      <c r="G59" s="151"/>
      <c r="H59" s="151"/>
      <c r="I59" s="152"/>
      <c r="J59" s="153">
        <f>J108</f>
        <v>0</v>
      </c>
      <c r="K59" s="154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2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3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34"/>
      <c r="J65" s="59"/>
      <c r="K65" s="59"/>
      <c r="L65" s="40"/>
    </row>
    <row r="66" spans="2:12" s="1" customFormat="1" ht="36.95" customHeight="1">
      <c r="B66" s="40"/>
      <c r="C66" s="60" t="s">
        <v>173</v>
      </c>
      <c r="L66" s="40"/>
    </row>
    <row r="67" spans="2:12" s="1" customFormat="1" ht="6.95" customHeight="1">
      <c r="B67" s="40"/>
      <c r="L67" s="40"/>
    </row>
    <row r="68" spans="2:12" s="1" customFormat="1" ht="14.45" customHeight="1">
      <c r="B68" s="40"/>
      <c r="C68" s="62" t="s">
        <v>19</v>
      </c>
      <c r="L68" s="40"/>
    </row>
    <row r="69" spans="2:12" s="1" customFormat="1" ht="16.5" customHeight="1">
      <c r="B69" s="40"/>
      <c r="E69" s="361" t="str">
        <f>E7</f>
        <v>Zateplení budovy SOŠ a SOU dopravní Čáslav (22.6.)</v>
      </c>
      <c r="F69" s="362"/>
      <c r="G69" s="362"/>
      <c r="H69" s="362"/>
      <c r="L69" s="40"/>
    </row>
    <row r="70" spans="2:12" s="1" customFormat="1" ht="14.45" customHeight="1">
      <c r="B70" s="40"/>
      <c r="C70" s="62" t="s">
        <v>147</v>
      </c>
      <c r="L70" s="40"/>
    </row>
    <row r="71" spans="2:12" s="1" customFormat="1" ht="17.25" customHeight="1">
      <c r="B71" s="40"/>
      <c r="E71" s="329" t="str">
        <f>E9</f>
        <v>1715g - Bleskosvod obj. C1, C2 + svody A, B</v>
      </c>
      <c r="F71" s="355"/>
      <c r="G71" s="355"/>
      <c r="H71" s="355"/>
      <c r="L71" s="40"/>
    </row>
    <row r="72" spans="2:12" s="1" customFormat="1" ht="6.95" customHeight="1">
      <c r="B72" s="40"/>
      <c r="L72" s="40"/>
    </row>
    <row r="73" spans="2:12" s="1" customFormat="1" ht="18" customHeight="1">
      <c r="B73" s="40"/>
      <c r="C73" s="62" t="s">
        <v>23</v>
      </c>
      <c r="F73" s="155" t="str">
        <f>F12</f>
        <v>Čáslav, Aug. Sedláčka 1145</v>
      </c>
      <c r="I73" s="156" t="s">
        <v>25</v>
      </c>
      <c r="J73" s="66" t="str">
        <f>IF(J12="","",J12)</f>
        <v>16. 3. 2017</v>
      </c>
      <c r="L73" s="40"/>
    </row>
    <row r="74" spans="2:12" s="1" customFormat="1" ht="6.95" customHeight="1">
      <c r="B74" s="40"/>
      <c r="L74" s="40"/>
    </row>
    <row r="75" spans="2:12" s="1" customFormat="1" ht="15">
      <c r="B75" s="40"/>
      <c r="C75" s="62" t="s">
        <v>27</v>
      </c>
      <c r="F75" s="155" t="str">
        <f>E15</f>
        <v>SOŠ a SOU doprav. Čáslav, A. Sedláčka 1145,Čáslav</v>
      </c>
      <c r="I75" s="156" t="s">
        <v>34</v>
      </c>
      <c r="J75" s="155" t="str">
        <f>E21</f>
        <v>AZ PROJECT spol. s r.o., Plynárenská 830, Kolín</v>
      </c>
      <c r="L75" s="40"/>
    </row>
    <row r="76" spans="2:12" s="1" customFormat="1" ht="14.45" customHeight="1">
      <c r="B76" s="40"/>
      <c r="C76" s="62" t="s">
        <v>32</v>
      </c>
      <c r="F76" s="155" t="str">
        <f>IF(E18="","",E18)</f>
        <v/>
      </c>
      <c r="L76" s="40"/>
    </row>
    <row r="77" spans="2:12" s="1" customFormat="1" ht="10.35" customHeight="1">
      <c r="B77" s="40"/>
      <c r="L77" s="40"/>
    </row>
    <row r="78" spans="2:27" s="10" customFormat="1" ht="29.25" customHeight="1">
      <c r="B78" s="157"/>
      <c r="C78" s="158" t="s">
        <v>174</v>
      </c>
      <c r="D78" s="159" t="s">
        <v>60</v>
      </c>
      <c r="E78" s="159" t="s">
        <v>56</v>
      </c>
      <c r="F78" s="159" t="s">
        <v>175</v>
      </c>
      <c r="G78" s="159" t="s">
        <v>176</v>
      </c>
      <c r="H78" s="159" t="s">
        <v>177</v>
      </c>
      <c r="I78" s="160" t="s">
        <v>178</v>
      </c>
      <c r="J78" s="159" t="s">
        <v>153</v>
      </c>
      <c r="K78" s="161" t="s">
        <v>179</v>
      </c>
      <c r="L78" s="157"/>
      <c r="M78" s="72" t="s">
        <v>180</v>
      </c>
      <c r="N78" s="73" t="s">
        <v>45</v>
      </c>
      <c r="O78" s="73" t="s">
        <v>181</v>
      </c>
      <c r="P78" s="73" t="s">
        <v>182</v>
      </c>
      <c r="Q78" s="73" t="s">
        <v>183</v>
      </c>
      <c r="R78" s="73" t="s">
        <v>184</v>
      </c>
      <c r="S78" s="73" t="s">
        <v>185</v>
      </c>
      <c r="T78" s="74" t="s">
        <v>186</v>
      </c>
      <c r="AA78" s="1"/>
    </row>
    <row r="79" spans="2:63" s="1" customFormat="1" ht="29.25" customHeight="1">
      <c r="B79" s="40"/>
      <c r="C79" s="76" t="s">
        <v>154</v>
      </c>
      <c r="J79" s="162">
        <f>BK79</f>
        <v>0</v>
      </c>
      <c r="L79" s="40"/>
      <c r="M79" s="75"/>
      <c r="N79" s="67"/>
      <c r="O79" s="67"/>
      <c r="P79" s="163">
        <f>P80</f>
        <v>0</v>
      </c>
      <c r="Q79" s="67"/>
      <c r="R79" s="163">
        <f>R80</f>
        <v>0.5989229999999999</v>
      </c>
      <c r="S79" s="67"/>
      <c r="T79" s="164">
        <f>T80</f>
        <v>0</v>
      </c>
      <c r="AT79" s="23" t="s">
        <v>74</v>
      </c>
      <c r="AU79" s="23" t="s">
        <v>155</v>
      </c>
      <c r="BK79" s="165">
        <f>BK80</f>
        <v>0</v>
      </c>
    </row>
    <row r="80" spans="2:63" s="11" customFormat="1" ht="37.35" customHeight="1">
      <c r="B80" s="166"/>
      <c r="D80" s="167" t="s">
        <v>74</v>
      </c>
      <c r="E80" s="168" t="s">
        <v>573</v>
      </c>
      <c r="F80" s="168" t="s">
        <v>574</v>
      </c>
      <c r="I80" s="169"/>
      <c r="J80" s="170">
        <f>BK80</f>
        <v>0</v>
      </c>
      <c r="L80" s="166"/>
      <c r="M80" s="171"/>
      <c r="N80" s="172"/>
      <c r="O80" s="172"/>
      <c r="P80" s="173">
        <f>P81+P108</f>
        <v>0</v>
      </c>
      <c r="Q80" s="172"/>
      <c r="R80" s="173">
        <f>R81+R108</f>
        <v>0.5989229999999999</v>
      </c>
      <c r="S80" s="172"/>
      <c r="T80" s="174">
        <f>T81+T108</f>
        <v>0</v>
      </c>
      <c r="AR80" s="167" t="s">
        <v>84</v>
      </c>
      <c r="AT80" s="175" t="s">
        <v>74</v>
      </c>
      <c r="AU80" s="175" t="s">
        <v>75</v>
      </c>
      <c r="AY80" s="167" t="s">
        <v>189</v>
      </c>
      <c r="BK80" s="176">
        <f>BK81+BK108</f>
        <v>0</v>
      </c>
    </row>
    <row r="81" spans="2:63" s="11" customFormat="1" ht="19.9" customHeight="1">
      <c r="B81" s="166"/>
      <c r="D81" s="167" t="s">
        <v>74</v>
      </c>
      <c r="E81" s="177" t="s">
        <v>2959</v>
      </c>
      <c r="F81" s="177" t="s">
        <v>2960</v>
      </c>
      <c r="I81" s="169"/>
      <c r="J81" s="178">
        <f>BK81</f>
        <v>0</v>
      </c>
      <c r="L81" s="166"/>
      <c r="M81" s="171"/>
      <c r="N81" s="172"/>
      <c r="O81" s="172"/>
      <c r="P81" s="173">
        <f>SUM(P82:P107)</f>
        <v>0</v>
      </c>
      <c r="Q81" s="172"/>
      <c r="R81" s="173">
        <f>SUM(R82:R107)</f>
        <v>0.5989229999999999</v>
      </c>
      <c r="S81" s="172"/>
      <c r="T81" s="174">
        <f>SUM(T82:T107)</f>
        <v>0</v>
      </c>
      <c r="AR81" s="167" t="s">
        <v>84</v>
      </c>
      <c r="AT81" s="175" t="s">
        <v>74</v>
      </c>
      <c r="AU81" s="175" t="s">
        <v>82</v>
      </c>
      <c r="AY81" s="167" t="s">
        <v>189</v>
      </c>
      <c r="BK81" s="176">
        <f>SUM(BK82:BK107)</f>
        <v>0</v>
      </c>
    </row>
    <row r="82" spans="2:65" s="1" customFormat="1" ht="25.5" customHeight="1">
      <c r="B82" s="179"/>
      <c r="C82" s="180" t="s">
        <v>82</v>
      </c>
      <c r="D82" s="180" t="s">
        <v>191</v>
      </c>
      <c r="E82" s="181" t="s">
        <v>2961</v>
      </c>
      <c r="F82" s="182" t="s">
        <v>2962</v>
      </c>
      <c r="G82" s="183" t="s">
        <v>312</v>
      </c>
      <c r="H82" s="184">
        <v>0</v>
      </c>
      <c r="I82" s="185"/>
      <c r="J82" s="186">
        <f aca="true" t="shared" si="0" ref="J82:J107">ROUND(I82*H82,2)</f>
        <v>0</v>
      </c>
      <c r="K82" s="182" t="s">
        <v>202</v>
      </c>
      <c r="L82" s="40"/>
      <c r="M82" s="187" t="s">
        <v>5</v>
      </c>
      <c r="N82" s="188" t="s">
        <v>46</v>
      </c>
      <c r="O82" s="41"/>
      <c r="P82" s="189">
        <f aca="true" t="shared" si="1" ref="P82:P107">O82*H82</f>
        <v>0</v>
      </c>
      <c r="Q82" s="189">
        <v>0</v>
      </c>
      <c r="R82" s="189">
        <f aca="true" t="shared" si="2" ref="R82:R107">Q82*H82</f>
        <v>0</v>
      </c>
      <c r="S82" s="189">
        <v>0</v>
      </c>
      <c r="T82" s="190">
        <f aca="true" t="shared" si="3" ref="T82:T107">S82*H82</f>
        <v>0</v>
      </c>
      <c r="AR82" s="23" t="s">
        <v>272</v>
      </c>
      <c r="AT82" s="23" t="s">
        <v>191</v>
      </c>
      <c r="AU82" s="23" t="s">
        <v>84</v>
      </c>
      <c r="AY82" s="23" t="s">
        <v>189</v>
      </c>
      <c r="BE82" s="191">
        <f aca="true" t="shared" si="4" ref="BE82:BE107">IF(N82="základní",J82,0)</f>
        <v>0</v>
      </c>
      <c r="BF82" s="191">
        <f aca="true" t="shared" si="5" ref="BF82:BF107">IF(N82="snížená",J82,0)</f>
        <v>0</v>
      </c>
      <c r="BG82" s="191">
        <f aca="true" t="shared" si="6" ref="BG82:BG107">IF(N82="zákl. přenesená",J82,0)</f>
        <v>0</v>
      </c>
      <c r="BH82" s="191">
        <f aca="true" t="shared" si="7" ref="BH82:BH107">IF(N82="sníž. přenesená",J82,0)</f>
        <v>0</v>
      </c>
      <c r="BI82" s="191">
        <f aca="true" t="shared" si="8" ref="BI82:BI107">IF(N82="nulová",J82,0)</f>
        <v>0</v>
      </c>
      <c r="BJ82" s="23" t="s">
        <v>82</v>
      </c>
      <c r="BK82" s="191">
        <f aca="true" t="shared" si="9" ref="BK82:BK107">ROUND(I82*H82,2)</f>
        <v>0</v>
      </c>
      <c r="BL82" s="23" t="s">
        <v>272</v>
      </c>
      <c r="BM82" s="23" t="s">
        <v>2963</v>
      </c>
    </row>
    <row r="83" spans="2:65" s="1" customFormat="1" ht="25.5" customHeight="1">
      <c r="B83" s="179"/>
      <c r="C83" s="209" t="s">
        <v>84</v>
      </c>
      <c r="D83" s="209" t="s">
        <v>291</v>
      </c>
      <c r="E83" s="210" t="s">
        <v>2964</v>
      </c>
      <c r="F83" s="211" t="s">
        <v>2965</v>
      </c>
      <c r="G83" s="212" t="s">
        <v>312</v>
      </c>
      <c r="H83" s="213">
        <v>0</v>
      </c>
      <c r="I83" s="214"/>
      <c r="J83" s="215">
        <f t="shared" si="0"/>
        <v>0</v>
      </c>
      <c r="K83" s="211" t="s">
        <v>202</v>
      </c>
      <c r="L83" s="216"/>
      <c r="M83" s="217" t="s">
        <v>5</v>
      </c>
      <c r="N83" s="218" t="s">
        <v>46</v>
      </c>
      <c r="O83" s="41"/>
      <c r="P83" s="189">
        <f t="shared" si="1"/>
        <v>0</v>
      </c>
      <c r="Q83" s="189">
        <v>0.000167</v>
      </c>
      <c r="R83" s="189">
        <f t="shared" si="2"/>
        <v>0</v>
      </c>
      <c r="S83" s="189">
        <v>0</v>
      </c>
      <c r="T83" s="190">
        <f t="shared" si="3"/>
        <v>0</v>
      </c>
      <c r="AR83" s="23" t="s">
        <v>358</v>
      </c>
      <c r="AT83" s="23" t="s">
        <v>291</v>
      </c>
      <c r="AU83" s="23" t="s">
        <v>84</v>
      </c>
      <c r="AY83" s="23" t="s">
        <v>189</v>
      </c>
      <c r="BE83" s="191">
        <f t="shared" si="4"/>
        <v>0</v>
      </c>
      <c r="BF83" s="191">
        <f t="shared" si="5"/>
        <v>0</v>
      </c>
      <c r="BG83" s="191">
        <f t="shared" si="6"/>
        <v>0</v>
      </c>
      <c r="BH83" s="191">
        <f t="shared" si="7"/>
        <v>0</v>
      </c>
      <c r="BI83" s="191">
        <f t="shared" si="8"/>
        <v>0</v>
      </c>
      <c r="BJ83" s="23" t="s">
        <v>82</v>
      </c>
      <c r="BK83" s="191">
        <f t="shared" si="9"/>
        <v>0</v>
      </c>
      <c r="BL83" s="23" t="s">
        <v>272</v>
      </c>
      <c r="BM83" s="23" t="s">
        <v>2966</v>
      </c>
    </row>
    <row r="84" spans="2:65" s="1" customFormat="1" ht="38.25" customHeight="1">
      <c r="B84" s="179"/>
      <c r="C84" s="180" t="s">
        <v>205</v>
      </c>
      <c r="D84" s="180" t="s">
        <v>191</v>
      </c>
      <c r="E84" s="181" t="s">
        <v>2967</v>
      </c>
      <c r="F84" s="182" t="s">
        <v>2968</v>
      </c>
      <c r="G84" s="183" t="s">
        <v>312</v>
      </c>
      <c r="H84" s="184">
        <v>140</v>
      </c>
      <c r="I84" s="185"/>
      <c r="J84" s="186">
        <f t="shared" si="0"/>
        <v>0</v>
      </c>
      <c r="K84" s="182" t="s">
        <v>202</v>
      </c>
      <c r="L84" s="40"/>
      <c r="M84" s="187" t="s">
        <v>5</v>
      </c>
      <c r="N84" s="188" t="s">
        <v>46</v>
      </c>
      <c r="O84" s="41"/>
      <c r="P84" s="189">
        <f t="shared" si="1"/>
        <v>0</v>
      </c>
      <c r="Q84" s="189">
        <v>0</v>
      </c>
      <c r="R84" s="189">
        <f t="shared" si="2"/>
        <v>0</v>
      </c>
      <c r="S84" s="189">
        <v>0</v>
      </c>
      <c r="T84" s="190">
        <f t="shared" si="3"/>
        <v>0</v>
      </c>
      <c r="AR84" s="23" t="s">
        <v>272</v>
      </c>
      <c r="AT84" s="23" t="s">
        <v>191</v>
      </c>
      <c r="AU84" s="23" t="s">
        <v>84</v>
      </c>
      <c r="AY84" s="23" t="s">
        <v>189</v>
      </c>
      <c r="BE84" s="191">
        <f t="shared" si="4"/>
        <v>0</v>
      </c>
      <c r="BF84" s="191">
        <f t="shared" si="5"/>
        <v>0</v>
      </c>
      <c r="BG84" s="191">
        <f t="shared" si="6"/>
        <v>0</v>
      </c>
      <c r="BH84" s="191">
        <f t="shared" si="7"/>
        <v>0</v>
      </c>
      <c r="BI84" s="191">
        <f t="shared" si="8"/>
        <v>0</v>
      </c>
      <c r="BJ84" s="23" t="s">
        <v>82</v>
      </c>
      <c r="BK84" s="191">
        <f t="shared" si="9"/>
        <v>0</v>
      </c>
      <c r="BL84" s="23" t="s">
        <v>272</v>
      </c>
      <c r="BM84" s="23" t="s">
        <v>2969</v>
      </c>
    </row>
    <row r="85" spans="2:65" s="1" customFormat="1" ht="25.5" customHeight="1">
      <c r="B85" s="179"/>
      <c r="C85" s="209" t="s">
        <v>196</v>
      </c>
      <c r="D85" s="209" t="s">
        <v>291</v>
      </c>
      <c r="E85" s="210" t="s">
        <v>2970</v>
      </c>
      <c r="F85" s="211" t="s">
        <v>2971</v>
      </c>
      <c r="G85" s="212" t="s">
        <v>801</v>
      </c>
      <c r="H85" s="213">
        <v>70</v>
      </c>
      <c r="I85" s="214"/>
      <c r="J85" s="215">
        <f t="shared" si="0"/>
        <v>0</v>
      </c>
      <c r="K85" s="211" t="s">
        <v>202</v>
      </c>
      <c r="L85" s="216"/>
      <c r="M85" s="217" t="s">
        <v>5</v>
      </c>
      <c r="N85" s="218" t="s">
        <v>46</v>
      </c>
      <c r="O85" s="41"/>
      <c r="P85" s="189">
        <f t="shared" si="1"/>
        <v>0</v>
      </c>
      <c r="Q85" s="189">
        <v>0.001</v>
      </c>
      <c r="R85" s="189">
        <f t="shared" si="2"/>
        <v>0.07</v>
      </c>
      <c r="S85" s="189">
        <v>0</v>
      </c>
      <c r="T85" s="190">
        <f t="shared" si="3"/>
        <v>0</v>
      </c>
      <c r="AR85" s="23" t="s">
        <v>358</v>
      </c>
      <c r="AT85" s="23" t="s">
        <v>291</v>
      </c>
      <c r="AU85" s="23" t="s">
        <v>84</v>
      </c>
      <c r="AY85" s="23" t="s">
        <v>189</v>
      </c>
      <c r="BE85" s="191">
        <f t="shared" si="4"/>
        <v>0</v>
      </c>
      <c r="BF85" s="191">
        <f t="shared" si="5"/>
        <v>0</v>
      </c>
      <c r="BG85" s="191">
        <f t="shared" si="6"/>
        <v>0</v>
      </c>
      <c r="BH85" s="191">
        <f t="shared" si="7"/>
        <v>0</v>
      </c>
      <c r="BI85" s="191">
        <f t="shared" si="8"/>
        <v>0</v>
      </c>
      <c r="BJ85" s="23" t="s">
        <v>82</v>
      </c>
      <c r="BK85" s="191">
        <f t="shared" si="9"/>
        <v>0</v>
      </c>
      <c r="BL85" s="23" t="s">
        <v>272</v>
      </c>
      <c r="BM85" s="23" t="s">
        <v>2972</v>
      </c>
    </row>
    <row r="86" spans="2:65" s="1" customFormat="1" ht="25.5" customHeight="1">
      <c r="B86" s="179"/>
      <c r="C86" s="180" t="s">
        <v>217</v>
      </c>
      <c r="D86" s="180" t="s">
        <v>191</v>
      </c>
      <c r="E86" s="181" t="s">
        <v>2973</v>
      </c>
      <c r="F86" s="182" t="s">
        <v>2974</v>
      </c>
      <c r="G86" s="183" t="s">
        <v>312</v>
      </c>
      <c r="H86" s="184">
        <v>500</v>
      </c>
      <c r="I86" s="185"/>
      <c r="J86" s="186">
        <f t="shared" si="0"/>
        <v>0</v>
      </c>
      <c r="K86" s="182" t="s">
        <v>202</v>
      </c>
      <c r="L86" s="40"/>
      <c r="M86" s="187" t="s">
        <v>5</v>
      </c>
      <c r="N86" s="188" t="s">
        <v>46</v>
      </c>
      <c r="O86" s="41"/>
      <c r="P86" s="189">
        <f t="shared" si="1"/>
        <v>0</v>
      </c>
      <c r="Q86" s="189">
        <v>0</v>
      </c>
      <c r="R86" s="189">
        <f t="shared" si="2"/>
        <v>0</v>
      </c>
      <c r="S86" s="189">
        <v>0</v>
      </c>
      <c r="T86" s="190">
        <f t="shared" si="3"/>
        <v>0</v>
      </c>
      <c r="AR86" s="23" t="s">
        <v>272</v>
      </c>
      <c r="AT86" s="23" t="s">
        <v>191</v>
      </c>
      <c r="AU86" s="23" t="s">
        <v>84</v>
      </c>
      <c r="AY86" s="23" t="s">
        <v>189</v>
      </c>
      <c r="BE86" s="191">
        <f t="shared" si="4"/>
        <v>0</v>
      </c>
      <c r="BF86" s="191">
        <f t="shared" si="5"/>
        <v>0</v>
      </c>
      <c r="BG86" s="191">
        <f t="shared" si="6"/>
        <v>0</v>
      </c>
      <c r="BH86" s="191">
        <f t="shared" si="7"/>
        <v>0</v>
      </c>
      <c r="BI86" s="191">
        <f t="shared" si="8"/>
        <v>0</v>
      </c>
      <c r="BJ86" s="23" t="s">
        <v>82</v>
      </c>
      <c r="BK86" s="191">
        <f t="shared" si="9"/>
        <v>0</v>
      </c>
      <c r="BL86" s="23" t="s">
        <v>272</v>
      </c>
      <c r="BM86" s="23" t="s">
        <v>2975</v>
      </c>
    </row>
    <row r="87" spans="2:65" s="1" customFormat="1" ht="25.5" customHeight="1">
      <c r="B87" s="179"/>
      <c r="C87" s="209" t="s">
        <v>221</v>
      </c>
      <c r="D87" s="209" t="s">
        <v>291</v>
      </c>
      <c r="E87" s="210" t="s">
        <v>2976</v>
      </c>
      <c r="F87" s="211" t="s">
        <v>2977</v>
      </c>
      <c r="G87" s="212" t="s">
        <v>801</v>
      </c>
      <c r="H87" s="213">
        <v>100</v>
      </c>
      <c r="I87" s="214"/>
      <c r="J87" s="215">
        <f t="shared" si="0"/>
        <v>0</v>
      </c>
      <c r="K87" s="211" t="s">
        <v>202</v>
      </c>
      <c r="L87" s="216"/>
      <c r="M87" s="217" t="s">
        <v>5</v>
      </c>
      <c r="N87" s="218" t="s">
        <v>46</v>
      </c>
      <c r="O87" s="41"/>
      <c r="P87" s="189">
        <f t="shared" si="1"/>
        <v>0</v>
      </c>
      <c r="Q87" s="189">
        <v>0.001</v>
      </c>
      <c r="R87" s="189">
        <f t="shared" si="2"/>
        <v>0.1</v>
      </c>
      <c r="S87" s="189">
        <v>0</v>
      </c>
      <c r="T87" s="190">
        <f t="shared" si="3"/>
        <v>0</v>
      </c>
      <c r="AR87" s="23" t="s">
        <v>358</v>
      </c>
      <c r="AT87" s="23" t="s">
        <v>291</v>
      </c>
      <c r="AU87" s="23" t="s">
        <v>84</v>
      </c>
      <c r="AY87" s="23" t="s">
        <v>189</v>
      </c>
      <c r="BE87" s="191">
        <f t="shared" si="4"/>
        <v>0</v>
      </c>
      <c r="BF87" s="191">
        <f t="shared" si="5"/>
        <v>0</v>
      </c>
      <c r="BG87" s="191">
        <f t="shared" si="6"/>
        <v>0</v>
      </c>
      <c r="BH87" s="191">
        <f t="shared" si="7"/>
        <v>0</v>
      </c>
      <c r="BI87" s="191">
        <f t="shared" si="8"/>
        <v>0</v>
      </c>
      <c r="BJ87" s="23" t="s">
        <v>82</v>
      </c>
      <c r="BK87" s="191">
        <f t="shared" si="9"/>
        <v>0</v>
      </c>
      <c r="BL87" s="23" t="s">
        <v>272</v>
      </c>
      <c r="BM87" s="23" t="s">
        <v>2978</v>
      </c>
    </row>
    <row r="88" spans="2:65" s="1" customFormat="1" ht="25.5" customHeight="1">
      <c r="B88" s="179"/>
      <c r="C88" s="209" t="s">
        <v>225</v>
      </c>
      <c r="D88" s="209" t="s">
        <v>291</v>
      </c>
      <c r="E88" s="210" t="s">
        <v>2979</v>
      </c>
      <c r="F88" s="211" t="s">
        <v>2980</v>
      </c>
      <c r="G88" s="212" t="s">
        <v>322</v>
      </c>
      <c r="H88" s="213">
        <v>22</v>
      </c>
      <c r="I88" s="214"/>
      <c r="J88" s="215">
        <f t="shared" si="0"/>
        <v>0</v>
      </c>
      <c r="K88" s="211" t="s">
        <v>202</v>
      </c>
      <c r="L88" s="216"/>
      <c r="M88" s="217" t="s">
        <v>5</v>
      </c>
      <c r="N88" s="218" t="s">
        <v>46</v>
      </c>
      <c r="O88" s="41"/>
      <c r="P88" s="189">
        <f t="shared" si="1"/>
        <v>0</v>
      </c>
      <c r="Q88" s="189">
        <v>0.00032</v>
      </c>
      <c r="R88" s="189">
        <f t="shared" si="2"/>
        <v>0.00704</v>
      </c>
      <c r="S88" s="189">
        <v>0</v>
      </c>
      <c r="T88" s="190">
        <f t="shared" si="3"/>
        <v>0</v>
      </c>
      <c r="AR88" s="23" t="s">
        <v>358</v>
      </c>
      <c r="AT88" s="23" t="s">
        <v>291</v>
      </c>
      <c r="AU88" s="23" t="s">
        <v>84</v>
      </c>
      <c r="AY88" s="23" t="s">
        <v>189</v>
      </c>
      <c r="BE88" s="191">
        <f t="shared" si="4"/>
        <v>0</v>
      </c>
      <c r="BF88" s="191">
        <f t="shared" si="5"/>
        <v>0</v>
      </c>
      <c r="BG88" s="191">
        <f t="shared" si="6"/>
        <v>0</v>
      </c>
      <c r="BH88" s="191">
        <f t="shared" si="7"/>
        <v>0</v>
      </c>
      <c r="BI88" s="191">
        <f t="shared" si="8"/>
        <v>0</v>
      </c>
      <c r="BJ88" s="23" t="s">
        <v>82</v>
      </c>
      <c r="BK88" s="191">
        <f t="shared" si="9"/>
        <v>0</v>
      </c>
      <c r="BL88" s="23" t="s">
        <v>272</v>
      </c>
      <c r="BM88" s="23" t="s">
        <v>2981</v>
      </c>
    </row>
    <row r="89" spans="2:65" s="1" customFormat="1" ht="25.5" customHeight="1">
      <c r="B89" s="179"/>
      <c r="C89" s="209" t="s">
        <v>229</v>
      </c>
      <c r="D89" s="209" t="s">
        <v>291</v>
      </c>
      <c r="E89" s="210" t="s">
        <v>2982</v>
      </c>
      <c r="F89" s="211" t="s">
        <v>2983</v>
      </c>
      <c r="G89" s="212" t="s">
        <v>322</v>
      </c>
      <c r="H89" s="213">
        <v>100</v>
      </c>
      <c r="I89" s="214"/>
      <c r="J89" s="215">
        <f t="shared" si="0"/>
        <v>0</v>
      </c>
      <c r="K89" s="211" t="s">
        <v>202</v>
      </c>
      <c r="L89" s="216"/>
      <c r="M89" s="217" t="s">
        <v>5</v>
      </c>
      <c r="N89" s="218" t="s">
        <v>46</v>
      </c>
      <c r="O89" s="41"/>
      <c r="P89" s="189">
        <f t="shared" si="1"/>
        <v>0</v>
      </c>
      <c r="Q89" s="189">
        <v>0.0002</v>
      </c>
      <c r="R89" s="189">
        <f t="shared" si="2"/>
        <v>0.02</v>
      </c>
      <c r="S89" s="189">
        <v>0</v>
      </c>
      <c r="T89" s="190">
        <f t="shared" si="3"/>
        <v>0</v>
      </c>
      <c r="AR89" s="23" t="s">
        <v>358</v>
      </c>
      <c r="AT89" s="23" t="s">
        <v>291</v>
      </c>
      <c r="AU89" s="23" t="s">
        <v>84</v>
      </c>
      <c r="AY89" s="23" t="s">
        <v>189</v>
      </c>
      <c r="BE89" s="191">
        <f t="shared" si="4"/>
        <v>0</v>
      </c>
      <c r="BF89" s="191">
        <f t="shared" si="5"/>
        <v>0</v>
      </c>
      <c r="BG89" s="191">
        <f t="shared" si="6"/>
        <v>0</v>
      </c>
      <c r="BH89" s="191">
        <f t="shared" si="7"/>
        <v>0</v>
      </c>
      <c r="BI89" s="191">
        <f t="shared" si="8"/>
        <v>0</v>
      </c>
      <c r="BJ89" s="23" t="s">
        <v>82</v>
      </c>
      <c r="BK89" s="191">
        <f t="shared" si="9"/>
        <v>0</v>
      </c>
      <c r="BL89" s="23" t="s">
        <v>272</v>
      </c>
      <c r="BM89" s="23" t="s">
        <v>2984</v>
      </c>
    </row>
    <row r="90" spans="2:65" s="1" customFormat="1" ht="25.5" customHeight="1">
      <c r="B90" s="179"/>
      <c r="C90" s="209" t="s">
        <v>235</v>
      </c>
      <c r="D90" s="209" t="s">
        <v>291</v>
      </c>
      <c r="E90" s="210" t="s">
        <v>2985</v>
      </c>
      <c r="F90" s="211" t="s">
        <v>2986</v>
      </c>
      <c r="G90" s="212" t="s">
        <v>322</v>
      </c>
      <c r="H90" s="213">
        <v>192</v>
      </c>
      <c r="I90" s="214"/>
      <c r="J90" s="215">
        <f t="shared" si="0"/>
        <v>0</v>
      </c>
      <c r="K90" s="211" t="s">
        <v>202</v>
      </c>
      <c r="L90" s="216"/>
      <c r="M90" s="217" t="s">
        <v>5</v>
      </c>
      <c r="N90" s="218" t="s">
        <v>46</v>
      </c>
      <c r="O90" s="41"/>
      <c r="P90" s="189">
        <f t="shared" si="1"/>
        <v>0</v>
      </c>
      <c r="Q90" s="189">
        <v>0.0003</v>
      </c>
      <c r="R90" s="189">
        <f t="shared" si="2"/>
        <v>0.0576</v>
      </c>
      <c r="S90" s="189">
        <v>0</v>
      </c>
      <c r="T90" s="190">
        <f t="shared" si="3"/>
        <v>0</v>
      </c>
      <c r="AR90" s="23" t="s">
        <v>358</v>
      </c>
      <c r="AT90" s="23" t="s">
        <v>291</v>
      </c>
      <c r="AU90" s="23" t="s">
        <v>84</v>
      </c>
      <c r="AY90" s="23" t="s">
        <v>189</v>
      </c>
      <c r="BE90" s="191">
        <f t="shared" si="4"/>
        <v>0</v>
      </c>
      <c r="BF90" s="191">
        <f t="shared" si="5"/>
        <v>0</v>
      </c>
      <c r="BG90" s="191">
        <f t="shared" si="6"/>
        <v>0</v>
      </c>
      <c r="BH90" s="191">
        <f t="shared" si="7"/>
        <v>0</v>
      </c>
      <c r="BI90" s="191">
        <f t="shared" si="8"/>
        <v>0</v>
      </c>
      <c r="BJ90" s="23" t="s">
        <v>82</v>
      </c>
      <c r="BK90" s="191">
        <f t="shared" si="9"/>
        <v>0</v>
      </c>
      <c r="BL90" s="23" t="s">
        <v>272</v>
      </c>
      <c r="BM90" s="23" t="s">
        <v>2987</v>
      </c>
    </row>
    <row r="91" spans="2:65" s="1" customFormat="1" ht="25.5" customHeight="1">
      <c r="B91" s="179"/>
      <c r="C91" s="209" t="s">
        <v>240</v>
      </c>
      <c r="D91" s="209" t="s">
        <v>291</v>
      </c>
      <c r="E91" s="210" t="s">
        <v>2988</v>
      </c>
      <c r="F91" s="211" t="s">
        <v>2989</v>
      </c>
      <c r="G91" s="212" t="s">
        <v>322</v>
      </c>
      <c r="H91" s="213">
        <v>2</v>
      </c>
      <c r="I91" s="214"/>
      <c r="J91" s="215">
        <f t="shared" si="0"/>
        <v>0</v>
      </c>
      <c r="K91" s="211" t="s">
        <v>202</v>
      </c>
      <c r="L91" s="216"/>
      <c r="M91" s="217" t="s">
        <v>5</v>
      </c>
      <c r="N91" s="218" t="s">
        <v>46</v>
      </c>
      <c r="O91" s="41"/>
      <c r="P91" s="189">
        <f t="shared" si="1"/>
        <v>0</v>
      </c>
      <c r="Q91" s="189">
        <v>0.003</v>
      </c>
      <c r="R91" s="189">
        <f t="shared" si="2"/>
        <v>0.006</v>
      </c>
      <c r="S91" s="189">
        <v>0</v>
      </c>
      <c r="T91" s="190">
        <f t="shared" si="3"/>
        <v>0</v>
      </c>
      <c r="AR91" s="23" t="s">
        <v>358</v>
      </c>
      <c r="AT91" s="23" t="s">
        <v>291</v>
      </c>
      <c r="AU91" s="23" t="s">
        <v>84</v>
      </c>
      <c r="AY91" s="23" t="s">
        <v>189</v>
      </c>
      <c r="BE91" s="191">
        <f t="shared" si="4"/>
        <v>0</v>
      </c>
      <c r="BF91" s="191">
        <f t="shared" si="5"/>
        <v>0</v>
      </c>
      <c r="BG91" s="191">
        <f t="shared" si="6"/>
        <v>0</v>
      </c>
      <c r="BH91" s="191">
        <f t="shared" si="7"/>
        <v>0</v>
      </c>
      <c r="BI91" s="191">
        <f t="shared" si="8"/>
        <v>0</v>
      </c>
      <c r="BJ91" s="23" t="s">
        <v>82</v>
      </c>
      <c r="BK91" s="191">
        <f t="shared" si="9"/>
        <v>0</v>
      </c>
      <c r="BL91" s="23" t="s">
        <v>272</v>
      </c>
      <c r="BM91" s="23" t="s">
        <v>2990</v>
      </c>
    </row>
    <row r="92" spans="2:65" s="1" customFormat="1" ht="25.5" customHeight="1">
      <c r="B92" s="179"/>
      <c r="C92" s="209" t="s">
        <v>246</v>
      </c>
      <c r="D92" s="209" t="s">
        <v>291</v>
      </c>
      <c r="E92" s="210" t="s">
        <v>2991</v>
      </c>
      <c r="F92" s="211" t="s">
        <v>2992</v>
      </c>
      <c r="G92" s="212" t="s">
        <v>801</v>
      </c>
      <c r="H92" s="213">
        <v>40</v>
      </c>
      <c r="I92" s="214"/>
      <c r="J92" s="215">
        <f t="shared" si="0"/>
        <v>0</v>
      </c>
      <c r="K92" s="211" t="s">
        <v>202</v>
      </c>
      <c r="L92" s="216"/>
      <c r="M92" s="217" t="s">
        <v>5</v>
      </c>
      <c r="N92" s="218" t="s">
        <v>46</v>
      </c>
      <c r="O92" s="41"/>
      <c r="P92" s="189">
        <f t="shared" si="1"/>
        <v>0</v>
      </c>
      <c r="Q92" s="189">
        <v>0.001</v>
      </c>
      <c r="R92" s="189">
        <f t="shared" si="2"/>
        <v>0.04</v>
      </c>
      <c r="S92" s="189">
        <v>0</v>
      </c>
      <c r="T92" s="190">
        <f t="shared" si="3"/>
        <v>0</v>
      </c>
      <c r="AR92" s="23" t="s">
        <v>358</v>
      </c>
      <c r="AT92" s="23" t="s">
        <v>291</v>
      </c>
      <c r="AU92" s="23" t="s">
        <v>84</v>
      </c>
      <c r="AY92" s="23" t="s">
        <v>189</v>
      </c>
      <c r="BE92" s="191">
        <f t="shared" si="4"/>
        <v>0</v>
      </c>
      <c r="BF92" s="191">
        <f t="shared" si="5"/>
        <v>0</v>
      </c>
      <c r="BG92" s="191">
        <f t="shared" si="6"/>
        <v>0</v>
      </c>
      <c r="BH92" s="191">
        <f t="shared" si="7"/>
        <v>0</v>
      </c>
      <c r="BI92" s="191">
        <f t="shared" si="8"/>
        <v>0</v>
      </c>
      <c r="BJ92" s="23" t="s">
        <v>82</v>
      </c>
      <c r="BK92" s="191">
        <f t="shared" si="9"/>
        <v>0</v>
      </c>
      <c r="BL92" s="23" t="s">
        <v>272</v>
      </c>
      <c r="BM92" s="23" t="s">
        <v>2993</v>
      </c>
    </row>
    <row r="93" spans="2:65" s="1" customFormat="1" ht="16.5" customHeight="1">
      <c r="B93" s="179"/>
      <c r="C93" s="180" t="s">
        <v>251</v>
      </c>
      <c r="D93" s="180" t="s">
        <v>191</v>
      </c>
      <c r="E93" s="181" t="s">
        <v>2994</v>
      </c>
      <c r="F93" s="182" t="s">
        <v>2995</v>
      </c>
      <c r="G93" s="183" t="s">
        <v>322</v>
      </c>
      <c r="H93" s="184">
        <v>200</v>
      </c>
      <c r="I93" s="185"/>
      <c r="J93" s="186">
        <f t="shared" si="0"/>
        <v>0</v>
      </c>
      <c r="K93" s="182" t="s">
        <v>202</v>
      </c>
      <c r="L93" s="40"/>
      <c r="M93" s="187" t="s">
        <v>5</v>
      </c>
      <c r="N93" s="188" t="s">
        <v>46</v>
      </c>
      <c r="O93" s="41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AR93" s="23" t="s">
        <v>272</v>
      </c>
      <c r="AT93" s="23" t="s">
        <v>191</v>
      </c>
      <c r="AU93" s="23" t="s">
        <v>84</v>
      </c>
      <c r="AY93" s="23" t="s">
        <v>189</v>
      </c>
      <c r="BE93" s="191">
        <f t="shared" si="4"/>
        <v>0</v>
      </c>
      <c r="BF93" s="191">
        <f t="shared" si="5"/>
        <v>0</v>
      </c>
      <c r="BG93" s="191">
        <f t="shared" si="6"/>
        <v>0</v>
      </c>
      <c r="BH93" s="191">
        <f t="shared" si="7"/>
        <v>0</v>
      </c>
      <c r="BI93" s="191">
        <f t="shared" si="8"/>
        <v>0</v>
      </c>
      <c r="BJ93" s="23" t="s">
        <v>82</v>
      </c>
      <c r="BK93" s="191">
        <f t="shared" si="9"/>
        <v>0</v>
      </c>
      <c r="BL93" s="23" t="s">
        <v>272</v>
      </c>
      <c r="BM93" s="23" t="s">
        <v>2996</v>
      </c>
    </row>
    <row r="94" spans="2:65" s="1" customFormat="1" ht="16.5" customHeight="1">
      <c r="B94" s="179"/>
      <c r="C94" s="209" t="s">
        <v>257</v>
      </c>
      <c r="D94" s="209" t="s">
        <v>291</v>
      </c>
      <c r="E94" s="210" t="s">
        <v>2997</v>
      </c>
      <c r="F94" s="211" t="s">
        <v>2998</v>
      </c>
      <c r="G94" s="212" t="s">
        <v>322</v>
      </c>
      <c r="H94" s="213">
        <v>200</v>
      </c>
      <c r="I94" s="214"/>
      <c r="J94" s="215">
        <f t="shared" si="0"/>
        <v>0</v>
      </c>
      <c r="K94" s="211" t="s">
        <v>202</v>
      </c>
      <c r="L94" s="216"/>
      <c r="M94" s="217" t="s">
        <v>5</v>
      </c>
      <c r="N94" s="218" t="s">
        <v>46</v>
      </c>
      <c r="O94" s="41"/>
      <c r="P94" s="189">
        <f t="shared" si="1"/>
        <v>0</v>
      </c>
      <c r="Q94" s="189">
        <v>0.00023</v>
      </c>
      <c r="R94" s="189">
        <f t="shared" si="2"/>
        <v>0.046</v>
      </c>
      <c r="S94" s="189">
        <v>0</v>
      </c>
      <c r="T94" s="190">
        <f t="shared" si="3"/>
        <v>0</v>
      </c>
      <c r="AR94" s="23" t="s">
        <v>358</v>
      </c>
      <c r="AT94" s="23" t="s">
        <v>291</v>
      </c>
      <c r="AU94" s="23" t="s">
        <v>84</v>
      </c>
      <c r="AY94" s="23" t="s">
        <v>189</v>
      </c>
      <c r="BE94" s="191">
        <f t="shared" si="4"/>
        <v>0</v>
      </c>
      <c r="BF94" s="191">
        <f t="shared" si="5"/>
        <v>0</v>
      </c>
      <c r="BG94" s="191">
        <f t="shared" si="6"/>
        <v>0</v>
      </c>
      <c r="BH94" s="191">
        <f t="shared" si="7"/>
        <v>0</v>
      </c>
      <c r="BI94" s="191">
        <f t="shared" si="8"/>
        <v>0</v>
      </c>
      <c r="BJ94" s="23" t="s">
        <v>82</v>
      </c>
      <c r="BK94" s="191">
        <f t="shared" si="9"/>
        <v>0</v>
      </c>
      <c r="BL94" s="23" t="s">
        <v>272</v>
      </c>
      <c r="BM94" s="23" t="s">
        <v>2999</v>
      </c>
    </row>
    <row r="95" spans="2:65" s="1" customFormat="1" ht="16.5" customHeight="1">
      <c r="B95" s="179"/>
      <c r="C95" s="209" t="s">
        <v>262</v>
      </c>
      <c r="D95" s="209" t="s">
        <v>291</v>
      </c>
      <c r="E95" s="210" t="s">
        <v>3000</v>
      </c>
      <c r="F95" s="211" t="s">
        <v>3001</v>
      </c>
      <c r="G95" s="212" t="s">
        <v>322</v>
      </c>
      <c r="H95" s="213">
        <v>20</v>
      </c>
      <c r="I95" s="214"/>
      <c r="J95" s="215">
        <f t="shared" si="0"/>
        <v>0</v>
      </c>
      <c r="K95" s="211" t="s">
        <v>202</v>
      </c>
      <c r="L95" s="216"/>
      <c r="M95" s="217" t="s">
        <v>5</v>
      </c>
      <c r="N95" s="218" t="s">
        <v>46</v>
      </c>
      <c r="O95" s="41"/>
      <c r="P95" s="189">
        <f t="shared" si="1"/>
        <v>0</v>
      </c>
      <c r="Q95" s="189">
        <v>0.00016</v>
      </c>
      <c r="R95" s="189">
        <f t="shared" si="2"/>
        <v>0.0032</v>
      </c>
      <c r="S95" s="189">
        <v>0</v>
      </c>
      <c r="T95" s="190">
        <f t="shared" si="3"/>
        <v>0</v>
      </c>
      <c r="AR95" s="23" t="s">
        <v>358</v>
      </c>
      <c r="AT95" s="23" t="s">
        <v>291</v>
      </c>
      <c r="AU95" s="23" t="s">
        <v>84</v>
      </c>
      <c r="AY95" s="23" t="s">
        <v>189</v>
      </c>
      <c r="BE95" s="191">
        <f t="shared" si="4"/>
        <v>0</v>
      </c>
      <c r="BF95" s="191">
        <f t="shared" si="5"/>
        <v>0</v>
      </c>
      <c r="BG95" s="191">
        <f t="shared" si="6"/>
        <v>0</v>
      </c>
      <c r="BH95" s="191">
        <f t="shared" si="7"/>
        <v>0</v>
      </c>
      <c r="BI95" s="191">
        <f t="shared" si="8"/>
        <v>0</v>
      </c>
      <c r="BJ95" s="23" t="s">
        <v>82</v>
      </c>
      <c r="BK95" s="191">
        <f t="shared" si="9"/>
        <v>0</v>
      </c>
      <c r="BL95" s="23" t="s">
        <v>272</v>
      </c>
      <c r="BM95" s="23" t="s">
        <v>3002</v>
      </c>
    </row>
    <row r="96" spans="2:65" s="1" customFormat="1" ht="25.5" customHeight="1">
      <c r="B96" s="179"/>
      <c r="C96" s="209" t="s">
        <v>11</v>
      </c>
      <c r="D96" s="209" t="s">
        <v>291</v>
      </c>
      <c r="E96" s="210" t="s">
        <v>3003</v>
      </c>
      <c r="F96" s="211" t="s">
        <v>3004</v>
      </c>
      <c r="G96" s="212" t="s">
        <v>322</v>
      </c>
      <c r="H96" s="213">
        <v>23</v>
      </c>
      <c r="I96" s="214"/>
      <c r="J96" s="215">
        <f t="shared" si="0"/>
        <v>0</v>
      </c>
      <c r="K96" s="211" t="s">
        <v>202</v>
      </c>
      <c r="L96" s="216"/>
      <c r="M96" s="217" t="s">
        <v>5</v>
      </c>
      <c r="N96" s="218" t="s">
        <v>46</v>
      </c>
      <c r="O96" s="41"/>
      <c r="P96" s="189">
        <f t="shared" si="1"/>
        <v>0</v>
      </c>
      <c r="Q96" s="189">
        <v>0.00013</v>
      </c>
      <c r="R96" s="189">
        <f t="shared" si="2"/>
        <v>0.0029899999999999996</v>
      </c>
      <c r="S96" s="189">
        <v>0</v>
      </c>
      <c r="T96" s="190">
        <f t="shared" si="3"/>
        <v>0</v>
      </c>
      <c r="AR96" s="23" t="s">
        <v>358</v>
      </c>
      <c r="AT96" s="23" t="s">
        <v>291</v>
      </c>
      <c r="AU96" s="23" t="s">
        <v>84</v>
      </c>
      <c r="AY96" s="23" t="s">
        <v>189</v>
      </c>
      <c r="BE96" s="191">
        <f t="shared" si="4"/>
        <v>0</v>
      </c>
      <c r="BF96" s="191">
        <f t="shared" si="5"/>
        <v>0</v>
      </c>
      <c r="BG96" s="191">
        <f t="shared" si="6"/>
        <v>0</v>
      </c>
      <c r="BH96" s="191">
        <f t="shared" si="7"/>
        <v>0</v>
      </c>
      <c r="BI96" s="191">
        <f t="shared" si="8"/>
        <v>0</v>
      </c>
      <c r="BJ96" s="23" t="s">
        <v>82</v>
      </c>
      <c r="BK96" s="191">
        <f t="shared" si="9"/>
        <v>0</v>
      </c>
      <c r="BL96" s="23" t="s">
        <v>272</v>
      </c>
      <c r="BM96" s="23" t="s">
        <v>3005</v>
      </c>
    </row>
    <row r="97" spans="2:65" s="1" customFormat="1" ht="25.5" customHeight="1">
      <c r="B97" s="179"/>
      <c r="C97" s="209" t="s">
        <v>272</v>
      </c>
      <c r="D97" s="209" t="s">
        <v>291</v>
      </c>
      <c r="E97" s="210" t="s">
        <v>3006</v>
      </c>
      <c r="F97" s="211" t="s">
        <v>3007</v>
      </c>
      <c r="G97" s="212" t="s">
        <v>322</v>
      </c>
      <c r="H97" s="213">
        <v>23</v>
      </c>
      <c r="I97" s="214"/>
      <c r="J97" s="215">
        <f t="shared" si="0"/>
        <v>0</v>
      </c>
      <c r="K97" s="211" t="s">
        <v>202</v>
      </c>
      <c r="L97" s="216"/>
      <c r="M97" s="217" t="s">
        <v>5</v>
      </c>
      <c r="N97" s="218" t="s">
        <v>46</v>
      </c>
      <c r="O97" s="41"/>
      <c r="P97" s="189">
        <f t="shared" si="1"/>
        <v>0</v>
      </c>
      <c r="Q97" s="189">
        <v>0.0002</v>
      </c>
      <c r="R97" s="189">
        <f t="shared" si="2"/>
        <v>0.0046</v>
      </c>
      <c r="S97" s="189">
        <v>0</v>
      </c>
      <c r="T97" s="190">
        <f t="shared" si="3"/>
        <v>0</v>
      </c>
      <c r="AR97" s="23" t="s">
        <v>358</v>
      </c>
      <c r="AT97" s="23" t="s">
        <v>291</v>
      </c>
      <c r="AU97" s="23" t="s">
        <v>84</v>
      </c>
      <c r="AY97" s="23" t="s">
        <v>189</v>
      </c>
      <c r="BE97" s="191">
        <f t="shared" si="4"/>
        <v>0</v>
      </c>
      <c r="BF97" s="191">
        <f t="shared" si="5"/>
        <v>0</v>
      </c>
      <c r="BG97" s="191">
        <f t="shared" si="6"/>
        <v>0</v>
      </c>
      <c r="BH97" s="191">
        <f t="shared" si="7"/>
        <v>0</v>
      </c>
      <c r="BI97" s="191">
        <f t="shared" si="8"/>
        <v>0</v>
      </c>
      <c r="BJ97" s="23" t="s">
        <v>82</v>
      </c>
      <c r="BK97" s="191">
        <f t="shared" si="9"/>
        <v>0</v>
      </c>
      <c r="BL97" s="23" t="s">
        <v>272</v>
      </c>
      <c r="BM97" s="23" t="s">
        <v>3008</v>
      </c>
    </row>
    <row r="98" spans="2:65" s="1" customFormat="1" ht="25.5" customHeight="1">
      <c r="B98" s="179"/>
      <c r="C98" s="209" t="s">
        <v>279</v>
      </c>
      <c r="D98" s="209" t="s">
        <v>291</v>
      </c>
      <c r="E98" s="210" t="s">
        <v>3009</v>
      </c>
      <c r="F98" s="211" t="s">
        <v>3010</v>
      </c>
      <c r="G98" s="212" t="s">
        <v>322</v>
      </c>
      <c r="H98" s="213">
        <v>12</v>
      </c>
      <c r="I98" s="214"/>
      <c r="J98" s="215">
        <f t="shared" si="0"/>
        <v>0</v>
      </c>
      <c r="K98" s="211" t="s">
        <v>202</v>
      </c>
      <c r="L98" s="216"/>
      <c r="M98" s="217" t="s">
        <v>5</v>
      </c>
      <c r="N98" s="218" t="s">
        <v>46</v>
      </c>
      <c r="O98" s="41"/>
      <c r="P98" s="189">
        <f t="shared" si="1"/>
        <v>0</v>
      </c>
      <c r="Q98" s="189">
        <v>0.00016</v>
      </c>
      <c r="R98" s="189">
        <f t="shared" si="2"/>
        <v>0.0019200000000000003</v>
      </c>
      <c r="S98" s="189">
        <v>0</v>
      </c>
      <c r="T98" s="190">
        <f t="shared" si="3"/>
        <v>0</v>
      </c>
      <c r="AR98" s="23" t="s">
        <v>358</v>
      </c>
      <c r="AT98" s="23" t="s">
        <v>291</v>
      </c>
      <c r="AU98" s="23" t="s">
        <v>84</v>
      </c>
      <c r="AY98" s="23" t="s">
        <v>189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23" t="s">
        <v>82</v>
      </c>
      <c r="BK98" s="191">
        <f t="shared" si="9"/>
        <v>0</v>
      </c>
      <c r="BL98" s="23" t="s">
        <v>272</v>
      </c>
      <c r="BM98" s="23" t="s">
        <v>3011</v>
      </c>
    </row>
    <row r="99" spans="2:65" s="1" customFormat="1" ht="25.5" customHeight="1">
      <c r="B99" s="179"/>
      <c r="C99" s="180" t="s">
        <v>284</v>
      </c>
      <c r="D99" s="180" t="s">
        <v>191</v>
      </c>
      <c r="E99" s="181" t="s">
        <v>3012</v>
      </c>
      <c r="F99" s="182" t="s">
        <v>3013</v>
      </c>
      <c r="G99" s="183" t="s">
        <v>322</v>
      </c>
      <c r="H99" s="184">
        <v>25</v>
      </c>
      <c r="I99" s="185"/>
      <c r="J99" s="186">
        <f t="shared" si="0"/>
        <v>0</v>
      </c>
      <c r="K99" s="182" t="s">
        <v>202</v>
      </c>
      <c r="L99" s="40"/>
      <c r="M99" s="187" t="s">
        <v>5</v>
      </c>
      <c r="N99" s="188" t="s">
        <v>46</v>
      </c>
      <c r="O99" s="41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23" t="s">
        <v>272</v>
      </c>
      <c r="AT99" s="23" t="s">
        <v>191</v>
      </c>
      <c r="AU99" s="23" t="s">
        <v>84</v>
      </c>
      <c r="AY99" s="23" t="s">
        <v>189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23" t="s">
        <v>82</v>
      </c>
      <c r="BK99" s="191">
        <f t="shared" si="9"/>
        <v>0</v>
      </c>
      <c r="BL99" s="23" t="s">
        <v>272</v>
      </c>
      <c r="BM99" s="23" t="s">
        <v>3014</v>
      </c>
    </row>
    <row r="100" spans="2:65" s="1" customFormat="1" ht="25.5" customHeight="1">
      <c r="B100" s="179"/>
      <c r="C100" s="209" t="s">
        <v>290</v>
      </c>
      <c r="D100" s="209" t="s">
        <v>291</v>
      </c>
      <c r="E100" s="210" t="s">
        <v>3015</v>
      </c>
      <c r="F100" s="211" t="s">
        <v>3016</v>
      </c>
      <c r="G100" s="212" t="s">
        <v>322</v>
      </c>
      <c r="H100" s="213">
        <v>2</v>
      </c>
      <c r="I100" s="214"/>
      <c r="J100" s="215">
        <f t="shared" si="0"/>
        <v>0</v>
      </c>
      <c r="K100" s="211" t="s">
        <v>202</v>
      </c>
      <c r="L100" s="216"/>
      <c r="M100" s="217" t="s">
        <v>5</v>
      </c>
      <c r="N100" s="218" t="s">
        <v>46</v>
      </c>
      <c r="O100" s="41"/>
      <c r="P100" s="189">
        <f t="shared" si="1"/>
        <v>0</v>
      </c>
      <c r="Q100" s="189">
        <v>0.00043</v>
      </c>
      <c r="R100" s="189">
        <f t="shared" si="2"/>
        <v>0.00086</v>
      </c>
      <c r="S100" s="189">
        <v>0</v>
      </c>
      <c r="T100" s="190">
        <f t="shared" si="3"/>
        <v>0</v>
      </c>
      <c r="AR100" s="23" t="s">
        <v>358</v>
      </c>
      <c r="AT100" s="23" t="s">
        <v>291</v>
      </c>
      <c r="AU100" s="23" t="s">
        <v>84</v>
      </c>
      <c r="AY100" s="23" t="s">
        <v>189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23" t="s">
        <v>82</v>
      </c>
      <c r="BK100" s="191">
        <f t="shared" si="9"/>
        <v>0</v>
      </c>
      <c r="BL100" s="23" t="s">
        <v>272</v>
      </c>
      <c r="BM100" s="23" t="s">
        <v>3017</v>
      </c>
    </row>
    <row r="101" spans="2:65" s="1" customFormat="1" ht="16.5" customHeight="1">
      <c r="B101" s="179"/>
      <c r="C101" s="180" t="s">
        <v>296</v>
      </c>
      <c r="D101" s="180" t="s">
        <v>191</v>
      </c>
      <c r="E101" s="181" t="s">
        <v>3018</v>
      </c>
      <c r="F101" s="182" t="s">
        <v>3019</v>
      </c>
      <c r="G101" s="183" t="s">
        <v>322</v>
      </c>
      <c r="H101" s="184">
        <v>23</v>
      </c>
      <c r="I101" s="185"/>
      <c r="J101" s="186">
        <f t="shared" si="0"/>
        <v>0</v>
      </c>
      <c r="K101" s="182" t="s">
        <v>202</v>
      </c>
      <c r="L101" s="40"/>
      <c r="M101" s="187" t="s">
        <v>5</v>
      </c>
      <c r="N101" s="188" t="s">
        <v>46</v>
      </c>
      <c r="O101" s="41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23" t="s">
        <v>272</v>
      </c>
      <c r="AT101" s="23" t="s">
        <v>191</v>
      </c>
      <c r="AU101" s="23" t="s">
        <v>84</v>
      </c>
      <c r="AY101" s="23" t="s">
        <v>189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23" t="s">
        <v>82</v>
      </c>
      <c r="BK101" s="191">
        <f t="shared" si="9"/>
        <v>0</v>
      </c>
      <c r="BL101" s="23" t="s">
        <v>272</v>
      </c>
      <c r="BM101" s="23" t="s">
        <v>3020</v>
      </c>
    </row>
    <row r="102" spans="2:65" s="1" customFormat="1" ht="16.5" customHeight="1">
      <c r="B102" s="179"/>
      <c r="C102" s="209" t="s">
        <v>10</v>
      </c>
      <c r="D102" s="209" t="s">
        <v>291</v>
      </c>
      <c r="E102" s="210" t="s">
        <v>3021</v>
      </c>
      <c r="F102" s="211" t="s">
        <v>3022</v>
      </c>
      <c r="G102" s="212" t="s">
        <v>322</v>
      </c>
      <c r="H102" s="213">
        <v>23</v>
      </c>
      <c r="I102" s="214"/>
      <c r="J102" s="215">
        <f t="shared" si="0"/>
        <v>0</v>
      </c>
      <c r="K102" s="211" t="s">
        <v>202</v>
      </c>
      <c r="L102" s="216"/>
      <c r="M102" s="217" t="s">
        <v>5</v>
      </c>
      <c r="N102" s="218" t="s">
        <v>46</v>
      </c>
      <c r="O102" s="41"/>
      <c r="P102" s="189">
        <f t="shared" si="1"/>
        <v>0</v>
      </c>
      <c r="Q102" s="189">
        <v>1E-06</v>
      </c>
      <c r="R102" s="189">
        <f t="shared" si="2"/>
        <v>2.3E-05</v>
      </c>
      <c r="S102" s="189">
        <v>0</v>
      </c>
      <c r="T102" s="190">
        <f t="shared" si="3"/>
        <v>0</v>
      </c>
      <c r="AR102" s="23" t="s">
        <v>358</v>
      </c>
      <c r="AT102" s="23" t="s">
        <v>291</v>
      </c>
      <c r="AU102" s="23" t="s">
        <v>84</v>
      </c>
      <c r="AY102" s="23" t="s">
        <v>189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23" t="s">
        <v>82</v>
      </c>
      <c r="BK102" s="191">
        <f t="shared" si="9"/>
        <v>0</v>
      </c>
      <c r="BL102" s="23" t="s">
        <v>272</v>
      </c>
      <c r="BM102" s="23" t="s">
        <v>3023</v>
      </c>
    </row>
    <row r="103" spans="2:65" s="1" customFormat="1" ht="16.5" customHeight="1">
      <c r="B103" s="179"/>
      <c r="C103" s="180" t="s">
        <v>304</v>
      </c>
      <c r="D103" s="180" t="s">
        <v>191</v>
      </c>
      <c r="E103" s="181" t="s">
        <v>3024</v>
      </c>
      <c r="F103" s="182" t="s">
        <v>3025</v>
      </c>
      <c r="G103" s="183" t="s">
        <v>322</v>
      </c>
      <c r="H103" s="184">
        <v>2</v>
      </c>
      <c r="I103" s="185"/>
      <c r="J103" s="186">
        <f t="shared" si="0"/>
        <v>0</v>
      </c>
      <c r="K103" s="182" t="s">
        <v>202</v>
      </c>
      <c r="L103" s="40"/>
      <c r="M103" s="187" t="s">
        <v>5</v>
      </c>
      <c r="N103" s="188" t="s">
        <v>46</v>
      </c>
      <c r="O103" s="41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AR103" s="23" t="s">
        <v>272</v>
      </c>
      <c r="AT103" s="23" t="s">
        <v>191</v>
      </c>
      <c r="AU103" s="23" t="s">
        <v>84</v>
      </c>
      <c r="AY103" s="23" t="s">
        <v>189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23" t="s">
        <v>82</v>
      </c>
      <c r="BK103" s="191">
        <f t="shared" si="9"/>
        <v>0</v>
      </c>
      <c r="BL103" s="23" t="s">
        <v>272</v>
      </c>
      <c r="BM103" s="23" t="s">
        <v>3026</v>
      </c>
    </row>
    <row r="104" spans="2:65" s="1" customFormat="1" ht="25.5" customHeight="1">
      <c r="B104" s="179"/>
      <c r="C104" s="209" t="s">
        <v>309</v>
      </c>
      <c r="D104" s="209" t="s">
        <v>291</v>
      </c>
      <c r="E104" s="210" t="s">
        <v>3027</v>
      </c>
      <c r="F104" s="211" t="s">
        <v>3028</v>
      </c>
      <c r="G104" s="212" t="s">
        <v>322</v>
      </c>
      <c r="H104" s="213">
        <v>2</v>
      </c>
      <c r="I104" s="214"/>
      <c r="J104" s="215">
        <f t="shared" si="0"/>
        <v>0</v>
      </c>
      <c r="K104" s="211" t="s">
        <v>5</v>
      </c>
      <c r="L104" s="216"/>
      <c r="M104" s="217" t="s">
        <v>5</v>
      </c>
      <c r="N104" s="218" t="s">
        <v>46</v>
      </c>
      <c r="O104" s="41"/>
      <c r="P104" s="189">
        <f t="shared" si="1"/>
        <v>0</v>
      </c>
      <c r="Q104" s="189">
        <v>0.004</v>
      </c>
      <c r="R104" s="189">
        <f t="shared" si="2"/>
        <v>0.008</v>
      </c>
      <c r="S104" s="189">
        <v>0</v>
      </c>
      <c r="T104" s="190">
        <f t="shared" si="3"/>
        <v>0</v>
      </c>
      <c r="AR104" s="23" t="s">
        <v>358</v>
      </c>
      <c r="AT104" s="23" t="s">
        <v>291</v>
      </c>
      <c r="AU104" s="23" t="s">
        <v>84</v>
      </c>
      <c r="AY104" s="23" t="s">
        <v>189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23" t="s">
        <v>82</v>
      </c>
      <c r="BK104" s="191">
        <f t="shared" si="9"/>
        <v>0</v>
      </c>
      <c r="BL104" s="23" t="s">
        <v>272</v>
      </c>
      <c r="BM104" s="23" t="s">
        <v>3029</v>
      </c>
    </row>
    <row r="105" spans="2:65" s="1" customFormat="1" ht="25.5" customHeight="1">
      <c r="B105" s="179"/>
      <c r="C105" s="180" t="s">
        <v>314</v>
      </c>
      <c r="D105" s="180" t="s">
        <v>191</v>
      </c>
      <c r="E105" s="181" t="s">
        <v>3030</v>
      </c>
      <c r="F105" s="182" t="s">
        <v>3031</v>
      </c>
      <c r="G105" s="183" t="s">
        <v>322</v>
      </c>
      <c r="H105" s="184">
        <v>23</v>
      </c>
      <c r="I105" s="185"/>
      <c r="J105" s="186">
        <f t="shared" si="0"/>
        <v>0</v>
      </c>
      <c r="K105" s="182" t="s">
        <v>202</v>
      </c>
      <c r="L105" s="40"/>
      <c r="M105" s="187" t="s">
        <v>5</v>
      </c>
      <c r="N105" s="188" t="s">
        <v>46</v>
      </c>
      <c r="O105" s="41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AR105" s="23" t="s">
        <v>272</v>
      </c>
      <c r="AT105" s="23" t="s">
        <v>191</v>
      </c>
      <c r="AU105" s="23" t="s">
        <v>84</v>
      </c>
      <c r="AY105" s="23" t="s">
        <v>189</v>
      </c>
      <c r="BE105" s="191">
        <f t="shared" si="4"/>
        <v>0</v>
      </c>
      <c r="BF105" s="191">
        <f t="shared" si="5"/>
        <v>0</v>
      </c>
      <c r="BG105" s="191">
        <f t="shared" si="6"/>
        <v>0</v>
      </c>
      <c r="BH105" s="191">
        <f t="shared" si="7"/>
        <v>0</v>
      </c>
      <c r="BI105" s="191">
        <f t="shared" si="8"/>
        <v>0</v>
      </c>
      <c r="BJ105" s="23" t="s">
        <v>82</v>
      </c>
      <c r="BK105" s="191">
        <f t="shared" si="9"/>
        <v>0</v>
      </c>
      <c r="BL105" s="23" t="s">
        <v>272</v>
      </c>
      <c r="BM105" s="23" t="s">
        <v>3032</v>
      </c>
    </row>
    <row r="106" spans="2:65" s="1" customFormat="1" ht="25.5" customHeight="1">
      <c r="B106" s="179"/>
      <c r="C106" s="209" t="s">
        <v>319</v>
      </c>
      <c r="D106" s="209" t="s">
        <v>291</v>
      </c>
      <c r="E106" s="210" t="s">
        <v>3033</v>
      </c>
      <c r="F106" s="211" t="s">
        <v>3034</v>
      </c>
      <c r="G106" s="212" t="s">
        <v>322</v>
      </c>
      <c r="H106" s="213">
        <v>23</v>
      </c>
      <c r="I106" s="214"/>
      <c r="J106" s="215">
        <f t="shared" si="0"/>
        <v>0</v>
      </c>
      <c r="K106" s="211" t="s">
        <v>202</v>
      </c>
      <c r="L106" s="216"/>
      <c r="M106" s="217" t="s">
        <v>5</v>
      </c>
      <c r="N106" s="218" t="s">
        <v>46</v>
      </c>
      <c r="O106" s="41"/>
      <c r="P106" s="189">
        <f t="shared" si="1"/>
        <v>0</v>
      </c>
      <c r="Q106" s="189">
        <v>0.00958</v>
      </c>
      <c r="R106" s="189">
        <f t="shared" si="2"/>
        <v>0.22034</v>
      </c>
      <c r="S106" s="189">
        <v>0</v>
      </c>
      <c r="T106" s="190">
        <f t="shared" si="3"/>
        <v>0</v>
      </c>
      <c r="AR106" s="23" t="s">
        <v>358</v>
      </c>
      <c r="AT106" s="23" t="s">
        <v>291</v>
      </c>
      <c r="AU106" s="23" t="s">
        <v>84</v>
      </c>
      <c r="AY106" s="23" t="s">
        <v>189</v>
      </c>
      <c r="BE106" s="191">
        <f t="shared" si="4"/>
        <v>0</v>
      </c>
      <c r="BF106" s="191">
        <f t="shared" si="5"/>
        <v>0</v>
      </c>
      <c r="BG106" s="191">
        <f t="shared" si="6"/>
        <v>0</v>
      </c>
      <c r="BH106" s="191">
        <f t="shared" si="7"/>
        <v>0</v>
      </c>
      <c r="BI106" s="191">
        <f t="shared" si="8"/>
        <v>0</v>
      </c>
      <c r="BJ106" s="23" t="s">
        <v>82</v>
      </c>
      <c r="BK106" s="191">
        <f t="shared" si="9"/>
        <v>0</v>
      </c>
      <c r="BL106" s="23" t="s">
        <v>272</v>
      </c>
      <c r="BM106" s="23" t="s">
        <v>3035</v>
      </c>
    </row>
    <row r="107" spans="2:65" s="1" customFormat="1" ht="16.5" customHeight="1">
      <c r="B107" s="179"/>
      <c r="C107" s="209" t="s">
        <v>325</v>
      </c>
      <c r="D107" s="209" t="s">
        <v>291</v>
      </c>
      <c r="E107" s="210" t="s">
        <v>3036</v>
      </c>
      <c r="F107" s="211" t="s">
        <v>3037</v>
      </c>
      <c r="G107" s="212" t="s">
        <v>322</v>
      </c>
      <c r="H107" s="213">
        <v>23</v>
      </c>
      <c r="I107" s="214"/>
      <c r="J107" s="215">
        <f t="shared" si="0"/>
        <v>0</v>
      </c>
      <c r="K107" s="211" t="s">
        <v>202</v>
      </c>
      <c r="L107" s="216"/>
      <c r="M107" s="217" t="s">
        <v>5</v>
      </c>
      <c r="N107" s="218" t="s">
        <v>46</v>
      </c>
      <c r="O107" s="41"/>
      <c r="P107" s="189">
        <f t="shared" si="1"/>
        <v>0</v>
      </c>
      <c r="Q107" s="189">
        <v>0.00045</v>
      </c>
      <c r="R107" s="189">
        <f t="shared" si="2"/>
        <v>0.01035</v>
      </c>
      <c r="S107" s="189">
        <v>0</v>
      </c>
      <c r="T107" s="190">
        <f t="shared" si="3"/>
        <v>0</v>
      </c>
      <c r="AR107" s="23" t="s">
        <v>358</v>
      </c>
      <c r="AT107" s="23" t="s">
        <v>291</v>
      </c>
      <c r="AU107" s="23" t="s">
        <v>84</v>
      </c>
      <c r="AY107" s="23" t="s">
        <v>189</v>
      </c>
      <c r="BE107" s="191">
        <f t="shared" si="4"/>
        <v>0</v>
      </c>
      <c r="BF107" s="191">
        <f t="shared" si="5"/>
        <v>0</v>
      </c>
      <c r="BG107" s="191">
        <f t="shared" si="6"/>
        <v>0</v>
      </c>
      <c r="BH107" s="191">
        <f t="shared" si="7"/>
        <v>0</v>
      </c>
      <c r="BI107" s="191">
        <f t="shared" si="8"/>
        <v>0</v>
      </c>
      <c r="BJ107" s="23" t="s">
        <v>82</v>
      </c>
      <c r="BK107" s="191">
        <f t="shared" si="9"/>
        <v>0</v>
      </c>
      <c r="BL107" s="23" t="s">
        <v>272</v>
      </c>
      <c r="BM107" s="23" t="s">
        <v>3038</v>
      </c>
    </row>
    <row r="108" spans="2:63" s="11" customFormat="1" ht="29.85" customHeight="1">
      <c r="B108" s="166"/>
      <c r="D108" s="167" t="s">
        <v>74</v>
      </c>
      <c r="E108" s="177" t="s">
        <v>3039</v>
      </c>
      <c r="F108" s="177" t="s">
        <v>3040</v>
      </c>
      <c r="I108" s="169"/>
      <c r="J108" s="178">
        <f>BK108</f>
        <v>0</v>
      </c>
      <c r="L108" s="166"/>
      <c r="M108" s="171"/>
      <c r="N108" s="172"/>
      <c r="O108" s="172"/>
      <c r="P108" s="173">
        <f>SUM(P109:P116)</f>
        <v>0</v>
      </c>
      <c r="Q108" s="172"/>
      <c r="R108" s="173">
        <f>SUM(R109:R116)</f>
        <v>0</v>
      </c>
      <c r="S108" s="172"/>
      <c r="T108" s="174">
        <f>SUM(T109:T116)</f>
        <v>0</v>
      </c>
      <c r="AR108" s="167" t="s">
        <v>84</v>
      </c>
      <c r="AT108" s="175" t="s">
        <v>74</v>
      </c>
      <c r="AU108" s="175" t="s">
        <v>82</v>
      </c>
      <c r="AY108" s="167" t="s">
        <v>189</v>
      </c>
      <c r="BK108" s="176">
        <f>SUM(BK109:BK116)</f>
        <v>0</v>
      </c>
    </row>
    <row r="109" spans="2:65" s="1" customFormat="1" ht="16.5" customHeight="1">
      <c r="B109" s="179"/>
      <c r="C109" s="180" t="s">
        <v>329</v>
      </c>
      <c r="D109" s="180" t="s">
        <v>191</v>
      </c>
      <c r="E109" s="181" t="s">
        <v>3041</v>
      </c>
      <c r="F109" s="182" t="s">
        <v>3042</v>
      </c>
      <c r="G109" s="183" t="s">
        <v>322</v>
      </c>
      <c r="H109" s="184">
        <v>23</v>
      </c>
      <c r="I109" s="185"/>
      <c r="J109" s="186">
        <f aca="true" t="shared" si="10" ref="J109:J116">ROUND(I109*H109,2)</f>
        <v>0</v>
      </c>
      <c r="K109" s="182" t="s">
        <v>5</v>
      </c>
      <c r="L109" s="40"/>
      <c r="M109" s="187" t="s">
        <v>5</v>
      </c>
      <c r="N109" s="188" t="s">
        <v>46</v>
      </c>
      <c r="O109" s="41"/>
      <c r="P109" s="189">
        <f aca="true" t="shared" si="11" ref="P109:P116">O109*H109</f>
        <v>0</v>
      </c>
      <c r="Q109" s="189">
        <v>0</v>
      </c>
      <c r="R109" s="189">
        <f aca="true" t="shared" si="12" ref="R109:R116">Q109*H109</f>
        <v>0</v>
      </c>
      <c r="S109" s="189">
        <v>0</v>
      </c>
      <c r="T109" s="190">
        <f aca="true" t="shared" si="13" ref="T109:T116">S109*H109</f>
        <v>0</v>
      </c>
      <c r="AR109" s="23" t="s">
        <v>272</v>
      </c>
      <c r="AT109" s="23" t="s">
        <v>191</v>
      </c>
      <c r="AU109" s="23" t="s">
        <v>84</v>
      </c>
      <c r="AY109" s="23" t="s">
        <v>189</v>
      </c>
      <c r="BE109" s="191">
        <f aca="true" t="shared" si="14" ref="BE109:BE116">IF(N109="základní",J109,0)</f>
        <v>0</v>
      </c>
      <c r="BF109" s="191">
        <f aca="true" t="shared" si="15" ref="BF109:BF116">IF(N109="snížená",J109,0)</f>
        <v>0</v>
      </c>
      <c r="BG109" s="191">
        <f aca="true" t="shared" si="16" ref="BG109:BG116">IF(N109="zákl. přenesená",J109,0)</f>
        <v>0</v>
      </c>
      <c r="BH109" s="191">
        <f aca="true" t="shared" si="17" ref="BH109:BH116">IF(N109="sníž. přenesená",J109,0)</f>
        <v>0</v>
      </c>
      <c r="BI109" s="191">
        <f aca="true" t="shared" si="18" ref="BI109:BI116">IF(N109="nulová",J109,0)</f>
        <v>0</v>
      </c>
      <c r="BJ109" s="23" t="s">
        <v>82</v>
      </c>
      <c r="BK109" s="191">
        <f aca="true" t="shared" si="19" ref="BK109:BK116">ROUND(I109*H109,2)</f>
        <v>0</v>
      </c>
      <c r="BL109" s="23" t="s">
        <v>272</v>
      </c>
      <c r="BM109" s="23" t="s">
        <v>3043</v>
      </c>
    </row>
    <row r="110" spans="2:65" s="1" customFormat="1" ht="16.5" customHeight="1">
      <c r="B110" s="179"/>
      <c r="C110" s="180" t="s">
        <v>333</v>
      </c>
      <c r="D110" s="180" t="s">
        <v>191</v>
      </c>
      <c r="E110" s="181" t="s">
        <v>3044</v>
      </c>
      <c r="F110" s="182" t="s">
        <v>3045</v>
      </c>
      <c r="G110" s="183" t="s">
        <v>322</v>
      </c>
      <c r="H110" s="184">
        <v>16</v>
      </c>
      <c r="I110" s="185"/>
      <c r="J110" s="186">
        <f t="shared" si="10"/>
        <v>0</v>
      </c>
      <c r="K110" s="182" t="s">
        <v>5</v>
      </c>
      <c r="L110" s="40"/>
      <c r="M110" s="187" t="s">
        <v>5</v>
      </c>
      <c r="N110" s="188" t="s">
        <v>46</v>
      </c>
      <c r="O110" s="41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AR110" s="23" t="s">
        <v>272</v>
      </c>
      <c r="AT110" s="23" t="s">
        <v>191</v>
      </c>
      <c r="AU110" s="23" t="s">
        <v>84</v>
      </c>
      <c r="AY110" s="23" t="s">
        <v>189</v>
      </c>
      <c r="BE110" s="191">
        <f t="shared" si="14"/>
        <v>0</v>
      </c>
      <c r="BF110" s="191">
        <f t="shared" si="15"/>
        <v>0</v>
      </c>
      <c r="BG110" s="191">
        <f t="shared" si="16"/>
        <v>0</v>
      </c>
      <c r="BH110" s="191">
        <f t="shared" si="17"/>
        <v>0</v>
      </c>
      <c r="BI110" s="191">
        <f t="shared" si="18"/>
        <v>0</v>
      </c>
      <c r="BJ110" s="23" t="s">
        <v>82</v>
      </c>
      <c r="BK110" s="191">
        <f t="shared" si="19"/>
        <v>0</v>
      </c>
      <c r="BL110" s="23" t="s">
        <v>272</v>
      </c>
      <c r="BM110" s="23" t="s">
        <v>3046</v>
      </c>
    </row>
    <row r="111" spans="2:65" s="1" customFormat="1" ht="16.5" customHeight="1">
      <c r="B111" s="179"/>
      <c r="C111" s="180" t="s">
        <v>338</v>
      </c>
      <c r="D111" s="180" t="s">
        <v>191</v>
      </c>
      <c r="E111" s="181" t="s">
        <v>3047</v>
      </c>
      <c r="F111" s="182" t="s">
        <v>3048</v>
      </c>
      <c r="G111" s="183" t="s">
        <v>322</v>
      </c>
      <c r="H111" s="184">
        <v>23</v>
      </c>
      <c r="I111" s="185"/>
      <c r="J111" s="186">
        <f t="shared" si="10"/>
        <v>0</v>
      </c>
      <c r="K111" s="182" t="s">
        <v>5</v>
      </c>
      <c r="L111" s="40"/>
      <c r="M111" s="187" t="s">
        <v>5</v>
      </c>
      <c r="N111" s="188" t="s">
        <v>46</v>
      </c>
      <c r="O111" s="41"/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AR111" s="23" t="s">
        <v>272</v>
      </c>
      <c r="AT111" s="23" t="s">
        <v>191</v>
      </c>
      <c r="AU111" s="23" t="s">
        <v>84</v>
      </c>
      <c r="AY111" s="23" t="s">
        <v>189</v>
      </c>
      <c r="BE111" s="191">
        <f t="shared" si="14"/>
        <v>0</v>
      </c>
      <c r="BF111" s="191">
        <f t="shared" si="15"/>
        <v>0</v>
      </c>
      <c r="BG111" s="191">
        <f t="shared" si="16"/>
        <v>0</v>
      </c>
      <c r="BH111" s="191">
        <f t="shared" si="17"/>
        <v>0</v>
      </c>
      <c r="BI111" s="191">
        <f t="shared" si="18"/>
        <v>0</v>
      </c>
      <c r="BJ111" s="23" t="s">
        <v>82</v>
      </c>
      <c r="BK111" s="191">
        <f t="shared" si="19"/>
        <v>0</v>
      </c>
      <c r="BL111" s="23" t="s">
        <v>272</v>
      </c>
      <c r="BM111" s="23" t="s">
        <v>3049</v>
      </c>
    </row>
    <row r="112" spans="2:65" s="1" customFormat="1" ht="16.5" customHeight="1">
      <c r="B112" s="179"/>
      <c r="C112" s="180" t="s">
        <v>346</v>
      </c>
      <c r="D112" s="180" t="s">
        <v>191</v>
      </c>
      <c r="E112" s="181" t="s">
        <v>3050</v>
      </c>
      <c r="F112" s="182" t="s">
        <v>3051</v>
      </c>
      <c r="G112" s="183" t="s">
        <v>322</v>
      </c>
      <c r="H112" s="184">
        <v>1</v>
      </c>
      <c r="I112" s="185"/>
      <c r="J112" s="186">
        <f t="shared" si="10"/>
        <v>0</v>
      </c>
      <c r="K112" s="182" t="s">
        <v>5</v>
      </c>
      <c r="L112" s="40"/>
      <c r="M112" s="187" t="s">
        <v>5</v>
      </c>
      <c r="N112" s="188" t="s">
        <v>46</v>
      </c>
      <c r="O112" s="41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AR112" s="23" t="s">
        <v>272</v>
      </c>
      <c r="AT112" s="23" t="s">
        <v>191</v>
      </c>
      <c r="AU112" s="23" t="s">
        <v>84</v>
      </c>
      <c r="AY112" s="23" t="s">
        <v>189</v>
      </c>
      <c r="BE112" s="191">
        <f t="shared" si="14"/>
        <v>0</v>
      </c>
      <c r="BF112" s="191">
        <f t="shared" si="15"/>
        <v>0</v>
      </c>
      <c r="BG112" s="191">
        <f t="shared" si="16"/>
        <v>0</v>
      </c>
      <c r="BH112" s="191">
        <f t="shared" si="17"/>
        <v>0</v>
      </c>
      <c r="BI112" s="191">
        <f t="shared" si="18"/>
        <v>0</v>
      </c>
      <c r="BJ112" s="23" t="s">
        <v>82</v>
      </c>
      <c r="BK112" s="191">
        <f t="shared" si="19"/>
        <v>0</v>
      </c>
      <c r="BL112" s="23" t="s">
        <v>272</v>
      </c>
      <c r="BM112" s="23" t="s">
        <v>3052</v>
      </c>
    </row>
    <row r="113" spans="2:65" s="1" customFormat="1" ht="16.5" customHeight="1">
      <c r="B113" s="179"/>
      <c r="C113" s="180" t="s">
        <v>352</v>
      </c>
      <c r="D113" s="180" t="s">
        <v>191</v>
      </c>
      <c r="E113" s="181" t="s">
        <v>3053</v>
      </c>
      <c r="F113" s="182" t="s">
        <v>3054</v>
      </c>
      <c r="G113" s="183" t="s">
        <v>312</v>
      </c>
      <c r="H113" s="184">
        <v>300</v>
      </c>
      <c r="I113" s="185"/>
      <c r="J113" s="186">
        <f t="shared" si="10"/>
        <v>0</v>
      </c>
      <c r="K113" s="182" t="s">
        <v>5</v>
      </c>
      <c r="L113" s="40"/>
      <c r="M113" s="187" t="s">
        <v>5</v>
      </c>
      <c r="N113" s="188" t="s">
        <v>46</v>
      </c>
      <c r="O113" s="41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AR113" s="23" t="s">
        <v>272</v>
      </c>
      <c r="AT113" s="23" t="s">
        <v>191</v>
      </c>
      <c r="AU113" s="23" t="s">
        <v>84</v>
      </c>
      <c r="AY113" s="23" t="s">
        <v>189</v>
      </c>
      <c r="BE113" s="191">
        <f t="shared" si="14"/>
        <v>0</v>
      </c>
      <c r="BF113" s="191">
        <f t="shared" si="15"/>
        <v>0</v>
      </c>
      <c r="BG113" s="191">
        <f t="shared" si="16"/>
        <v>0</v>
      </c>
      <c r="BH113" s="191">
        <f t="shared" si="17"/>
        <v>0</v>
      </c>
      <c r="BI113" s="191">
        <f t="shared" si="18"/>
        <v>0</v>
      </c>
      <c r="BJ113" s="23" t="s">
        <v>82</v>
      </c>
      <c r="BK113" s="191">
        <f t="shared" si="19"/>
        <v>0</v>
      </c>
      <c r="BL113" s="23" t="s">
        <v>272</v>
      </c>
      <c r="BM113" s="23" t="s">
        <v>3055</v>
      </c>
    </row>
    <row r="114" spans="2:65" s="1" customFormat="1" ht="16.5" customHeight="1">
      <c r="B114" s="179"/>
      <c r="C114" s="180" t="s">
        <v>358</v>
      </c>
      <c r="D114" s="180" t="s">
        <v>191</v>
      </c>
      <c r="E114" s="181" t="s">
        <v>3056</v>
      </c>
      <c r="F114" s="182" t="s">
        <v>3057</v>
      </c>
      <c r="G114" s="183" t="s">
        <v>322</v>
      </c>
      <c r="H114" s="184">
        <v>150</v>
      </c>
      <c r="I114" s="185"/>
      <c r="J114" s="186">
        <f t="shared" si="10"/>
        <v>0</v>
      </c>
      <c r="K114" s="182" t="s">
        <v>5</v>
      </c>
      <c r="L114" s="40"/>
      <c r="M114" s="187" t="s">
        <v>5</v>
      </c>
      <c r="N114" s="188" t="s">
        <v>46</v>
      </c>
      <c r="O114" s="41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AR114" s="23" t="s">
        <v>272</v>
      </c>
      <c r="AT114" s="23" t="s">
        <v>191</v>
      </c>
      <c r="AU114" s="23" t="s">
        <v>84</v>
      </c>
      <c r="AY114" s="23" t="s">
        <v>189</v>
      </c>
      <c r="BE114" s="191">
        <f t="shared" si="14"/>
        <v>0</v>
      </c>
      <c r="BF114" s="191">
        <f t="shared" si="15"/>
        <v>0</v>
      </c>
      <c r="BG114" s="191">
        <f t="shared" si="16"/>
        <v>0</v>
      </c>
      <c r="BH114" s="191">
        <f t="shared" si="17"/>
        <v>0</v>
      </c>
      <c r="BI114" s="191">
        <f t="shared" si="18"/>
        <v>0</v>
      </c>
      <c r="BJ114" s="23" t="s">
        <v>82</v>
      </c>
      <c r="BK114" s="191">
        <f t="shared" si="19"/>
        <v>0</v>
      </c>
      <c r="BL114" s="23" t="s">
        <v>272</v>
      </c>
      <c r="BM114" s="23" t="s">
        <v>3058</v>
      </c>
    </row>
    <row r="115" spans="2:65" s="1" customFormat="1" ht="16.5" customHeight="1">
      <c r="B115" s="179"/>
      <c r="C115" s="180" t="s">
        <v>363</v>
      </c>
      <c r="D115" s="180" t="s">
        <v>191</v>
      </c>
      <c r="E115" s="181" t="s">
        <v>3059</v>
      </c>
      <c r="F115" s="182" t="s">
        <v>3060</v>
      </c>
      <c r="G115" s="183" t="s">
        <v>322</v>
      </c>
      <c r="H115" s="184">
        <v>16</v>
      </c>
      <c r="I115" s="185"/>
      <c r="J115" s="186">
        <f t="shared" si="10"/>
        <v>0</v>
      </c>
      <c r="K115" s="182" t="s">
        <v>5</v>
      </c>
      <c r="L115" s="40"/>
      <c r="M115" s="187" t="s">
        <v>5</v>
      </c>
      <c r="N115" s="188" t="s">
        <v>46</v>
      </c>
      <c r="O115" s="41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AR115" s="23" t="s">
        <v>272</v>
      </c>
      <c r="AT115" s="23" t="s">
        <v>191</v>
      </c>
      <c r="AU115" s="23" t="s">
        <v>84</v>
      </c>
      <c r="AY115" s="23" t="s">
        <v>189</v>
      </c>
      <c r="BE115" s="191">
        <f t="shared" si="14"/>
        <v>0</v>
      </c>
      <c r="BF115" s="191">
        <f t="shared" si="15"/>
        <v>0</v>
      </c>
      <c r="BG115" s="191">
        <f t="shared" si="16"/>
        <v>0</v>
      </c>
      <c r="BH115" s="191">
        <f t="shared" si="17"/>
        <v>0</v>
      </c>
      <c r="BI115" s="191">
        <f t="shared" si="18"/>
        <v>0</v>
      </c>
      <c r="BJ115" s="23" t="s">
        <v>82</v>
      </c>
      <c r="BK115" s="191">
        <f t="shared" si="19"/>
        <v>0</v>
      </c>
      <c r="BL115" s="23" t="s">
        <v>272</v>
      </c>
      <c r="BM115" s="23" t="s">
        <v>3061</v>
      </c>
    </row>
    <row r="116" spans="2:65" s="1" customFormat="1" ht="16.5" customHeight="1">
      <c r="B116" s="179"/>
      <c r="C116" s="180" t="s">
        <v>368</v>
      </c>
      <c r="D116" s="180" t="s">
        <v>191</v>
      </c>
      <c r="E116" s="181" t="s">
        <v>3062</v>
      </c>
      <c r="F116" s="182" t="s">
        <v>3063</v>
      </c>
      <c r="G116" s="183" t="s">
        <v>322</v>
      </c>
      <c r="H116" s="184">
        <v>1</v>
      </c>
      <c r="I116" s="185"/>
      <c r="J116" s="186">
        <f t="shared" si="10"/>
        <v>0</v>
      </c>
      <c r="K116" s="182" t="s">
        <v>5</v>
      </c>
      <c r="L116" s="40"/>
      <c r="M116" s="187" t="s">
        <v>5</v>
      </c>
      <c r="N116" s="223" t="s">
        <v>46</v>
      </c>
      <c r="O116" s="224"/>
      <c r="P116" s="225">
        <f t="shared" si="11"/>
        <v>0</v>
      </c>
      <c r="Q116" s="225">
        <v>0</v>
      </c>
      <c r="R116" s="225">
        <f t="shared" si="12"/>
        <v>0</v>
      </c>
      <c r="S116" s="225">
        <v>0</v>
      </c>
      <c r="T116" s="226">
        <f t="shared" si="13"/>
        <v>0</v>
      </c>
      <c r="AR116" s="23" t="s">
        <v>272</v>
      </c>
      <c r="AT116" s="23" t="s">
        <v>191</v>
      </c>
      <c r="AU116" s="23" t="s">
        <v>84</v>
      </c>
      <c r="AY116" s="23" t="s">
        <v>189</v>
      </c>
      <c r="BE116" s="191">
        <f t="shared" si="14"/>
        <v>0</v>
      </c>
      <c r="BF116" s="191">
        <f t="shared" si="15"/>
        <v>0</v>
      </c>
      <c r="BG116" s="191">
        <f t="shared" si="16"/>
        <v>0</v>
      </c>
      <c r="BH116" s="191">
        <f t="shared" si="17"/>
        <v>0</v>
      </c>
      <c r="BI116" s="191">
        <f t="shared" si="18"/>
        <v>0</v>
      </c>
      <c r="BJ116" s="23" t="s">
        <v>82</v>
      </c>
      <c r="BK116" s="191">
        <f t="shared" si="19"/>
        <v>0</v>
      </c>
      <c r="BL116" s="23" t="s">
        <v>272</v>
      </c>
      <c r="BM116" s="23" t="s">
        <v>3064</v>
      </c>
    </row>
    <row r="117" spans="2:12" s="1" customFormat="1" ht="6.95" customHeight="1">
      <c r="B117" s="55"/>
      <c r="C117" s="56"/>
      <c r="D117" s="56"/>
      <c r="E117" s="56"/>
      <c r="F117" s="56"/>
      <c r="G117" s="56"/>
      <c r="H117" s="56"/>
      <c r="I117" s="133"/>
      <c r="J117" s="56"/>
      <c r="K117" s="56"/>
      <c r="L117" s="40"/>
    </row>
  </sheetData>
  <autoFilter ref="C78:K116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6"/>
  <sheetViews>
    <sheetView showGridLines="0" workbookViewId="0" topLeftCell="A1">
      <pane ySplit="1" topLeftCell="A63" activePane="bottomLeft" state="frozen"/>
      <selection pane="bottomLeft" activeCell="K146" sqref="K14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130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s="1" customFormat="1" ht="15">
      <c r="B8" s="40"/>
      <c r="C8" s="41"/>
      <c r="D8" s="36" t="s">
        <v>147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9" t="s">
        <v>3065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13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3" t="s">
        <v>25</v>
      </c>
      <c r="J12" s="114" t="str">
        <f>'Rekapitulace stavby'!AN8</f>
        <v>16. 3. 2017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3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3" t="s">
        <v>31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32</v>
      </c>
      <c r="E17" s="41"/>
      <c r="F17" s="41"/>
      <c r="G17" s="41"/>
      <c r="H17" s="41"/>
      <c r="I17" s="113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34</v>
      </c>
      <c r="E20" s="41"/>
      <c r="F20" s="41"/>
      <c r="G20" s="41"/>
      <c r="H20" s="41"/>
      <c r="I20" s="113" t="s">
        <v>28</v>
      </c>
      <c r="J20" s="34" t="s">
        <v>35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3" t="s">
        <v>31</v>
      </c>
      <c r="J21" s="34" t="s">
        <v>37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48" t="s">
        <v>5</v>
      </c>
      <c r="F24" s="348"/>
      <c r="G24" s="348"/>
      <c r="H24" s="348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41</v>
      </c>
      <c r="E27" s="41"/>
      <c r="F27" s="41"/>
      <c r="G27" s="41"/>
      <c r="H27" s="41"/>
      <c r="I27" s="112"/>
      <c r="J27" s="122">
        <f>ROUND(J78,2)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3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4">
        <f>ROUND(SUM(BE78:BE155),2)</f>
        <v>0</v>
      </c>
      <c r="G30" s="41"/>
      <c r="H30" s="41"/>
      <c r="I30" s="125">
        <v>0.21</v>
      </c>
      <c r="J30" s="124">
        <f>ROUND(ROUND((SUM(BE78:BE155)),2)*I30,2)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4">
        <f>ROUND(SUM(BF78:BF155),2)</f>
        <v>0</v>
      </c>
      <c r="G31" s="41"/>
      <c r="H31" s="41"/>
      <c r="I31" s="125">
        <v>0.15</v>
      </c>
      <c r="J31" s="124">
        <f>ROUND(ROUND((SUM(BF78:BF155)),2)*I31,2)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4">
        <f>ROUND(SUM(BG78:BG155),2)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4">
        <f>ROUND(SUM(BH78:BH155),2)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4">
        <f>ROUND(SUM(BI78:BI155),2)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51</v>
      </c>
      <c r="E36" s="70"/>
      <c r="F36" s="70"/>
      <c r="G36" s="128" t="s">
        <v>52</v>
      </c>
      <c r="H36" s="129" t="s">
        <v>53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151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7" t="str">
        <f>E7</f>
        <v>Zateplení budovy SOŠ a SOU dopravní Čáslav (22.6.)</v>
      </c>
      <c r="F45" s="363"/>
      <c r="G45" s="363"/>
      <c r="H45" s="363"/>
      <c r="I45" s="112"/>
      <c r="J45" s="41"/>
      <c r="K45" s="44"/>
    </row>
    <row r="46" spans="2:11" s="1" customFormat="1" ht="14.45" customHeight="1">
      <c r="B46" s="40"/>
      <c r="C46" s="36" t="s">
        <v>147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9" t="str">
        <f>E9</f>
        <v>1715h - Vzduchotechnika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Čáslav, Aug. Sedláčka 1145</v>
      </c>
      <c r="G49" s="41"/>
      <c r="H49" s="41"/>
      <c r="I49" s="113" t="s">
        <v>25</v>
      </c>
      <c r="J49" s="114" t="str">
        <f>IF(J12="","",J12)</f>
        <v>16. 3. 2017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SOŠ a SOU doprav. Čáslav, A. Sedláčka 1145,Čáslav</v>
      </c>
      <c r="G51" s="41"/>
      <c r="H51" s="41"/>
      <c r="I51" s="113" t="s">
        <v>34</v>
      </c>
      <c r="J51" s="348" t="str">
        <f>E21</f>
        <v>AZ PROJECT spol. s r.o., Plynárenská 830, Kolín</v>
      </c>
      <c r="K51" s="44"/>
    </row>
    <row r="52" spans="2:11" s="1" customFormat="1" ht="14.45" customHeight="1">
      <c r="B52" s="40"/>
      <c r="C52" s="36" t="s">
        <v>32</v>
      </c>
      <c r="D52" s="41"/>
      <c r="E52" s="41"/>
      <c r="F52" s="34" t="str">
        <f>IF(E18="","",E18)</f>
        <v/>
      </c>
      <c r="G52" s="41"/>
      <c r="H52" s="41"/>
      <c r="I52" s="112"/>
      <c r="J52" s="36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152</v>
      </c>
      <c r="D54" s="126"/>
      <c r="E54" s="126"/>
      <c r="F54" s="126"/>
      <c r="G54" s="126"/>
      <c r="H54" s="126"/>
      <c r="I54" s="137"/>
      <c r="J54" s="138" t="s">
        <v>153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154</v>
      </c>
      <c r="D56" s="41"/>
      <c r="E56" s="41"/>
      <c r="F56" s="41"/>
      <c r="G56" s="41"/>
      <c r="H56" s="41"/>
      <c r="I56" s="112"/>
      <c r="J56" s="122">
        <f>J78</f>
        <v>0</v>
      </c>
      <c r="K56" s="44"/>
      <c r="AU56" s="23" t="s">
        <v>155</v>
      </c>
    </row>
    <row r="57" spans="2:11" s="8" customFormat="1" ht="24.95" customHeight="1">
      <c r="B57" s="141"/>
      <c r="C57" s="142"/>
      <c r="D57" s="143" t="s">
        <v>163</v>
      </c>
      <c r="E57" s="144"/>
      <c r="F57" s="144"/>
      <c r="G57" s="144"/>
      <c r="H57" s="144"/>
      <c r="I57" s="145"/>
      <c r="J57" s="146">
        <f>J79</f>
        <v>0</v>
      </c>
      <c r="K57" s="147"/>
    </row>
    <row r="58" spans="2:11" s="9" customFormat="1" ht="19.9" customHeight="1">
      <c r="B58" s="148"/>
      <c r="C58" s="149"/>
      <c r="D58" s="150" t="s">
        <v>1501</v>
      </c>
      <c r="E58" s="151"/>
      <c r="F58" s="151"/>
      <c r="G58" s="151"/>
      <c r="H58" s="151"/>
      <c r="I58" s="152"/>
      <c r="J58" s="153">
        <f>J80</f>
        <v>0</v>
      </c>
      <c r="K58" s="154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3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34"/>
      <c r="J64" s="59"/>
      <c r="K64" s="59"/>
      <c r="L64" s="40"/>
    </row>
    <row r="65" spans="2:12" s="1" customFormat="1" ht="36.95" customHeight="1">
      <c r="B65" s="40"/>
      <c r="C65" s="60" t="s">
        <v>173</v>
      </c>
      <c r="L65" s="40"/>
    </row>
    <row r="66" spans="2:12" s="1" customFormat="1" ht="6.95" customHeight="1">
      <c r="B66" s="40"/>
      <c r="L66" s="40"/>
    </row>
    <row r="67" spans="2:12" s="1" customFormat="1" ht="14.45" customHeight="1">
      <c r="B67" s="40"/>
      <c r="C67" s="62" t="s">
        <v>19</v>
      </c>
      <c r="L67" s="40"/>
    </row>
    <row r="68" spans="2:12" s="1" customFormat="1" ht="16.5" customHeight="1">
      <c r="B68" s="40"/>
      <c r="E68" s="361" t="str">
        <f>E7</f>
        <v>Zateplení budovy SOŠ a SOU dopravní Čáslav (22.6.)</v>
      </c>
      <c r="F68" s="362"/>
      <c r="G68" s="362"/>
      <c r="H68" s="362"/>
      <c r="L68" s="40"/>
    </row>
    <row r="69" spans="2:12" s="1" customFormat="1" ht="14.45" customHeight="1">
      <c r="B69" s="40"/>
      <c r="C69" s="62" t="s">
        <v>147</v>
      </c>
      <c r="L69" s="40"/>
    </row>
    <row r="70" spans="2:12" s="1" customFormat="1" ht="17.25" customHeight="1">
      <c r="B70" s="40"/>
      <c r="E70" s="329" t="str">
        <f>E9</f>
        <v>1715h - Vzduchotechnika</v>
      </c>
      <c r="F70" s="355"/>
      <c r="G70" s="355"/>
      <c r="H70" s="355"/>
      <c r="L70" s="40"/>
    </row>
    <row r="71" spans="2:12" s="1" customFormat="1" ht="6.95" customHeight="1">
      <c r="B71" s="40"/>
      <c r="L71" s="40"/>
    </row>
    <row r="72" spans="2:12" s="1" customFormat="1" ht="18" customHeight="1">
      <c r="B72" s="40"/>
      <c r="C72" s="62" t="s">
        <v>23</v>
      </c>
      <c r="F72" s="155" t="str">
        <f>F12</f>
        <v>Čáslav, Aug. Sedláčka 1145</v>
      </c>
      <c r="I72" s="156" t="s">
        <v>25</v>
      </c>
      <c r="J72" s="66" t="str">
        <f>IF(J12="","",J12)</f>
        <v>16. 3. 2017</v>
      </c>
      <c r="L72" s="40"/>
    </row>
    <row r="73" spans="2:12" s="1" customFormat="1" ht="6.95" customHeight="1">
      <c r="B73" s="40"/>
      <c r="L73" s="40"/>
    </row>
    <row r="74" spans="2:12" s="1" customFormat="1" ht="15">
      <c r="B74" s="40"/>
      <c r="C74" s="62" t="s">
        <v>27</v>
      </c>
      <c r="F74" s="155" t="str">
        <f>E15</f>
        <v>SOŠ a SOU doprav. Čáslav, A. Sedláčka 1145,Čáslav</v>
      </c>
      <c r="I74" s="156" t="s">
        <v>34</v>
      </c>
      <c r="J74" s="155" t="str">
        <f>E21</f>
        <v>AZ PROJECT spol. s r.o., Plynárenská 830, Kolín</v>
      </c>
      <c r="L74" s="40"/>
    </row>
    <row r="75" spans="2:12" s="1" customFormat="1" ht="14.45" customHeight="1">
      <c r="B75" s="40"/>
      <c r="C75" s="62" t="s">
        <v>32</v>
      </c>
      <c r="F75" s="155" t="str">
        <f>IF(E18="","",E18)</f>
        <v/>
      </c>
      <c r="L75" s="40"/>
    </row>
    <row r="76" spans="2:12" s="1" customFormat="1" ht="10.35" customHeight="1">
      <c r="B76" s="40"/>
      <c r="L76" s="40"/>
    </row>
    <row r="77" spans="2:20" s="10" customFormat="1" ht="29.25" customHeight="1">
      <c r="B77" s="157"/>
      <c r="C77" s="158" t="s">
        <v>174</v>
      </c>
      <c r="D77" s="159" t="s">
        <v>60</v>
      </c>
      <c r="E77" s="159" t="s">
        <v>56</v>
      </c>
      <c r="F77" s="159" t="s">
        <v>175</v>
      </c>
      <c r="G77" s="159" t="s">
        <v>176</v>
      </c>
      <c r="H77" s="159" t="s">
        <v>177</v>
      </c>
      <c r="I77" s="160" t="s">
        <v>178</v>
      </c>
      <c r="J77" s="159" t="s">
        <v>153</v>
      </c>
      <c r="K77" s="161" t="s">
        <v>179</v>
      </c>
      <c r="L77" s="157"/>
      <c r="M77" s="72" t="s">
        <v>180</v>
      </c>
      <c r="N77" s="73" t="s">
        <v>45</v>
      </c>
      <c r="O77" s="73" t="s">
        <v>181</v>
      </c>
      <c r="P77" s="73" t="s">
        <v>182</v>
      </c>
      <c r="Q77" s="73" t="s">
        <v>183</v>
      </c>
      <c r="R77" s="73" t="s">
        <v>184</v>
      </c>
      <c r="S77" s="73" t="s">
        <v>185</v>
      </c>
      <c r="T77" s="74" t="s">
        <v>186</v>
      </c>
    </row>
    <row r="78" spans="2:63" s="1" customFormat="1" ht="29.25" customHeight="1">
      <c r="B78" s="40"/>
      <c r="C78" s="76" t="s">
        <v>154</v>
      </c>
      <c r="J78" s="162">
        <f>BK78</f>
        <v>0</v>
      </c>
      <c r="L78" s="40"/>
      <c r="M78" s="75"/>
      <c r="N78" s="67"/>
      <c r="O78" s="67"/>
      <c r="P78" s="163">
        <f>P79</f>
        <v>0</v>
      </c>
      <c r="Q78" s="67"/>
      <c r="R78" s="163">
        <f>R79</f>
        <v>0</v>
      </c>
      <c r="S78" s="67"/>
      <c r="T78" s="164">
        <f>T79</f>
        <v>0</v>
      </c>
      <c r="AT78" s="23" t="s">
        <v>74</v>
      </c>
      <c r="AU78" s="23" t="s">
        <v>155</v>
      </c>
      <c r="BK78" s="165">
        <f>BK79</f>
        <v>0</v>
      </c>
    </row>
    <row r="79" spans="2:63" s="11" customFormat="1" ht="37.35" customHeight="1">
      <c r="B79" s="166"/>
      <c r="D79" s="167" t="s">
        <v>74</v>
      </c>
      <c r="E79" s="168" t="s">
        <v>573</v>
      </c>
      <c r="F79" s="168" t="s">
        <v>574</v>
      </c>
      <c r="I79" s="169"/>
      <c r="J79" s="170">
        <f>BK79</f>
        <v>0</v>
      </c>
      <c r="L79" s="166"/>
      <c r="M79" s="171"/>
      <c r="N79" s="172"/>
      <c r="O79" s="172"/>
      <c r="P79" s="173">
        <f>P80</f>
        <v>0</v>
      </c>
      <c r="Q79" s="172"/>
      <c r="R79" s="173">
        <f>R80</f>
        <v>0</v>
      </c>
      <c r="S79" s="172"/>
      <c r="T79" s="174">
        <f>T80</f>
        <v>0</v>
      </c>
      <c r="AR79" s="167" t="s">
        <v>84</v>
      </c>
      <c r="AT79" s="175" t="s">
        <v>74</v>
      </c>
      <c r="AU79" s="175" t="s">
        <v>75</v>
      </c>
      <c r="AY79" s="167" t="s">
        <v>189</v>
      </c>
      <c r="BK79" s="176">
        <f>BK80</f>
        <v>0</v>
      </c>
    </row>
    <row r="80" spans="2:63" s="11" customFormat="1" ht="19.9" customHeight="1">
      <c r="B80" s="166"/>
      <c r="D80" s="167" t="s">
        <v>74</v>
      </c>
      <c r="E80" s="177" t="s">
        <v>1800</v>
      </c>
      <c r="F80" s="177" t="s">
        <v>129</v>
      </c>
      <c r="I80" s="169"/>
      <c r="J80" s="178">
        <f>BK80</f>
        <v>0</v>
      </c>
      <c r="L80" s="166"/>
      <c r="M80" s="171"/>
      <c r="N80" s="172"/>
      <c r="O80" s="172"/>
      <c r="P80" s="173">
        <f>SUM(P81:P155)</f>
        <v>0</v>
      </c>
      <c r="Q80" s="172"/>
      <c r="R80" s="173">
        <f>SUM(R81:R155)</f>
        <v>0</v>
      </c>
      <c r="S80" s="172"/>
      <c r="T80" s="174">
        <f>SUM(T81:T155)</f>
        <v>0</v>
      </c>
      <c r="AR80" s="167" t="s">
        <v>84</v>
      </c>
      <c r="AT80" s="175" t="s">
        <v>74</v>
      </c>
      <c r="AU80" s="175" t="s">
        <v>82</v>
      </c>
      <c r="AY80" s="167" t="s">
        <v>189</v>
      </c>
      <c r="BK80" s="176">
        <f>SUM(BK81:BK155)</f>
        <v>0</v>
      </c>
    </row>
    <row r="81" spans="2:65" s="1" customFormat="1" ht="25.5" customHeight="1">
      <c r="B81" s="179"/>
      <c r="C81" s="180" t="s">
        <v>82</v>
      </c>
      <c r="D81" s="180" t="s">
        <v>191</v>
      </c>
      <c r="E81" s="181" t="s">
        <v>3066</v>
      </c>
      <c r="F81" s="182" t="s">
        <v>3067</v>
      </c>
      <c r="G81" s="183" t="s">
        <v>322</v>
      </c>
      <c r="H81" s="184">
        <v>1</v>
      </c>
      <c r="I81" s="185"/>
      <c r="J81" s="186">
        <f aca="true" t="shared" si="0" ref="J81:J112">ROUND(I81*H81,2)</f>
        <v>0</v>
      </c>
      <c r="K81" s="182" t="s">
        <v>5</v>
      </c>
      <c r="L81" s="40"/>
      <c r="M81" s="187" t="s">
        <v>5</v>
      </c>
      <c r="N81" s="188" t="s">
        <v>46</v>
      </c>
      <c r="O81" s="41"/>
      <c r="P81" s="189">
        <f aca="true" t="shared" si="1" ref="P81:P112">O81*H81</f>
        <v>0</v>
      </c>
      <c r="Q81" s="189">
        <v>0</v>
      </c>
      <c r="R81" s="189">
        <f aca="true" t="shared" si="2" ref="R81:R112">Q81*H81</f>
        <v>0</v>
      </c>
      <c r="S81" s="189">
        <v>0</v>
      </c>
      <c r="T81" s="190">
        <f aca="true" t="shared" si="3" ref="T81:T112">S81*H81</f>
        <v>0</v>
      </c>
      <c r="AR81" s="23" t="s">
        <v>272</v>
      </c>
      <c r="AT81" s="23" t="s">
        <v>191</v>
      </c>
      <c r="AU81" s="23" t="s">
        <v>84</v>
      </c>
      <c r="AY81" s="23" t="s">
        <v>189</v>
      </c>
      <c r="BE81" s="191">
        <f aca="true" t="shared" si="4" ref="BE81:BE112">IF(N81="základní",J81,0)</f>
        <v>0</v>
      </c>
      <c r="BF81" s="191">
        <f aca="true" t="shared" si="5" ref="BF81:BF112">IF(N81="snížená",J81,0)</f>
        <v>0</v>
      </c>
      <c r="BG81" s="191">
        <f aca="true" t="shared" si="6" ref="BG81:BG112">IF(N81="zákl. přenesená",J81,0)</f>
        <v>0</v>
      </c>
      <c r="BH81" s="191">
        <f aca="true" t="shared" si="7" ref="BH81:BH112">IF(N81="sníž. přenesená",J81,0)</f>
        <v>0</v>
      </c>
      <c r="BI81" s="191">
        <f aca="true" t="shared" si="8" ref="BI81:BI112">IF(N81="nulová",J81,0)</f>
        <v>0</v>
      </c>
      <c r="BJ81" s="23" t="s">
        <v>82</v>
      </c>
      <c r="BK81" s="191">
        <f aca="true" t="shared" si="9" ref="BK81:BK112">ROUND(I81*H81,2)</f>
        <v>0</v>
      </c>
      <c r="BL81" s="23" t="s">
        <v>272</v>
      </c>
      <c r="BM81" s="23" t="s">
        <v>3068</v>
      </c>
    </row>
    <row r="82" spans="2:65" s="1" customFormat="1" ht="16.5" customHeight="1">
      <c r="B82" s="179"/>
      <c r="C82" s="180" t="s">
        <v>84</v>
      </c>
      <c r="D82" s="180" t="s">
        <v>191</v>
      </c>
      <c r="E82" s="181" t="s">
        <v>3069</v>
      </c>
      <c r="F82" s="182" t="s">
        <v>3070</v>
      </c>
      <c r="G82" s="183" t="s">
        <v>322</v>
      </c>
      <c r="H82" s="184">
        <v>3</v>
      </c>
      <c r="I82" s="185"/>
      <c r="J82" s="186">
        <f t="shared" si="0"/>
        <v>0</v>
      </c>
      <c r="K82" s="182" t="s">
        <v>5</v>
      </c>
      <c r="L82" s="40"/>
      <c r="M82" s="187" t="s">
        <v>5</v>
      </c>
      <c r="N82" s="188" t="s">
        <v>46</v>
      </c>
      <c r="O82" s="41"/>
      <c r="P82" s="189">
        <f t="shared" si="1"/>
        <v>0</v>
      </c>
      <c r="Q82" s="189">
        <v>0</v>
      </c>
      <c r="R82" s="189">
        <f t="shared" si="2"/>
        <v>0</v>
      </c>
      <c r="S82" s="189">
        <v>0</v>
      </c>
      <c r="T82" s="190">
        <f t="shared" si="3"/>
        <v>0</v>
      </c>
      <c r="AR82" s="23" t="s">
        <v>272</v>
      </c>
      <c r="AT82" s="23" t="s">
        <v>191</v>
      </c>
      <c r="AU82" s="23" t="s">
        <v>84</v>
      </c>
      <c r="AY82" s="23" t="s">
        <v>189</v>
      </c>
      <c r="BE82" s="191">
        <f t="shared" si="4"/>
        <v>0</v>
      </c>
      <c r="BF82" s="191">
        <f t="shared" si="5"/>
        <v>0</v>
      </c>
      <c r="BG82" s="191">
        <f t="shared" si="6"/>
        <v>0</v>
      </c>
      <c r="BH82" s="191">
        <f t="shared" si="7"/>
        <v>0</v>
      </c>
      <c r="BI82" s="191">
        <f t="shared" si="8"/>
        <v>0</v>
      </c>
      <c r="BJ82" s="23" t="s">
        <v>82</v>
      </c>
      <c r="BK82" s="191">
        <f t="shared" si="9"/>
        <v>0</v>
      </c>
      <c r="BL82" s="23" t="s">
        <v>272</v>
      </c>
      <c r="BM82" s="23" t="s">
        <v>3071</v>
      </c>
    </row>
    <row r="83" spans="2:65" s="1" customFormat="1" ht="16.5" customHeight="1">
      <c r="B83" s="179"/>
      <c r="C83" s="180" t="s">
        <v>205</v>
      </c>
      <c r="D83" s="180" t="s">
        <v>191</v>
      </c>
      <c r="E83" s="181" t="s">
        <v>3072</v>
      </c>
      <c r="F83" s="182" t="s">
        <v>3073</v>
      </c>
      <c r="G83" s="183" t="s">
        <v>322</v>
      </c>
      <c r="H83" s="184">
        <v>2</v>
      </c>
      <c r="I83" s="185"/>
      <c r="J83" s="186">
        <f t="shared" si="0"/>
        <v>0</v>
      </c>
      <c r="K83" s="182" t="s">
        <v>5</v>
      </c>
      <c r="L83" s="40"/>
      <c r="M83" s="187" t="s">
        <v>5</v>
      </c>
      <c r="N83" s="188" t="s">
        <v>46</v>
      </c>
      <c r="O83" s="41"/>
      <c r="P83" s="189">
        <f t="shared" si="1"/>
        <v>0</v>
      </c>
      <c r="Q83" s="189">
        <v>0</v>
      </c>
      <c r="R83" s="189">
        <f t="shared" si="2"/>
        <v>0</v>
      </c>
      <c r="S83" s="189">
        <v>0</v>
      </c>
      <c r="T83" s="190">
        <f t="shared" si="3"/>
        <v>0</v>
      </c>
      <c r="AR83" s="23" t="s">
        <v>272</v>
      </c>
      <c r="AT83" s="23" t="s">
        <v>191</v>
      </c>
      <c r="AU83" s="23" t="s">
        <v>84</v>
      </c>
      <c r="AY83" s="23" t="s">
        <v>189</v>
      </c>
      <c r="BE83" s="191">
        <f t="shared" si="4"/>
        <v>0</v>
      </c>
      <c r="BF83" s="191">
        <f t="shared" si="5"/>
        <v>0</v>
      </c>
      <c r="BG83" s="191">
        <f t="shared" si="6"/>
        <v>0</v>
      </c>
      <c r="BH83" s="191">
        <f t="shared" si="7"/>
        <v>0</v>
      </c>
      <c r="BI83" s="191">
        <f t="shared" si="8"/>
        <v>0</v>
      </c>
      <c r="BJ83" s="23" t="s">
        <v>82</v>
      </c>
      <c r="BK83" s="191">
        <f t="shared" si="9"/>
        <v>0</v>
      </c>
      <c r="BL83" s="23" t="s">
        <v>272</v>
      </c>
      <c r="BM83" s="23" t="s">
        <v>3074</v>
      </c>
    </row>
    <row r="84" spans="2:65" s="1" customFormat="1" ht="25.5" customHeight="1">
      <c r="B84" s="179"/>
      <c r="C84" s="180" t="s">
        <v>196</v>
      </c>
      <c r="D84" s="180" t="s">
        <v>191</v>
      </c>
      <c r="E84" s="181" t="s">
        <v>3075</v>
      </c>
      <c r="F84" s="182" t="s">
        <v>3076</v>
      </c>
      <c r="G84" s="183" t="s">
        <v>322</v>
      </c>
      <c r="H84" s="184">
        <v>3</v>
      </c>
      <c r="I84" s="185"/>
      <c r="J84" s="186">
        <f t="shared" si="0"/>
        <v>0</v>
      </c>
      <c r="K84" s="182" t="s">
        <v>5</v>
      </c>
      <c r="L84" s="40"/>
      <c r="M84" s="187" t="s">
        <v>5</v>
      </c>
      <c r="N84" s="188" t="s">
        <v>46</v>
      </c>
      <c r="O84" s="41"/>
      <c r="P84" s="189">
        <f t="shared" si="1"/>
        <v>0</v>
      </c>
      <c r="Q84" s="189">
        <v>0</v>
      </c>
      <c r="R84" s="189">
        <f t="shared" si="2"/>
        <v>0</v>
      </c>
      <c r="S84" s="189">
        <v>0</v>
      </c>
      <c r="T84" s="190">
        <f t="shared" si="3"/>
        <v>0</v>
      </c>
      <c r="AR84" s="23" t="s">
        <v>272</v>
      </c>
      <c r="AT84" s="23" t="s">
        <v>191</v>
      </c>
      <c r="AU84" s="23" t="s">
        <v>84</v>
      </c>
      <c r="AY84" s="23" t="s">
        <v>189</v>
      </c>
      <c r="BE84" s="191">
        <f t="shared" si="4"/>
        <v>0</v>
      </c>
      <c r="BF84" s="191">
        <f t="shared" si="5"/>
        <v>0</v>
      </c>
      <c r="BG84" s="191">
        <f t="shared" si="6"/>
        <v>0</v>
      </c>
      <c r="BH84" s="191">
        <f t="shared" si="7"/>
        <v>0</v>
      </c>
      <c r="BI84" s="191">
        <f t="shared" si="8"/>
        <v>0</v>
      </c>
      <c r="BJ84" s="23" t="s">
        <v>82</v>
      </c>
      <c r="BK84" s="191">
        <f t="shared" si="9"/>
        <v>0</v>
      </c>
      <c r="BL84" s="23" t="s">
        <v>272</v>
      </c>
      <c r="BM84" s="23" t="s">
        <v>3077</v>
      </c>
    </row>
    <row r="85" spans="2:65" s="1" customFormat="1" ht="25.5" customHeight="1">
      <c r="B85" s="179"/>
      <c r="C85" s="180" t="s">
        <v>217</v>
      </c>
      <c r="D85" s="180" t="s">
        <v>191</v>
      </c>
      <c r="E85" s="181" t="s">
        <v>3078</v>
      </c>
      <c r="F85" s="182" t="s">
        <v>3079</v>
      </c>
      <c r="G85" s="183" t="s">
        <v>322</v>
      </c>
      <c r="H85" s="184">
        <v>2</v>
      </c>
      <c r="I85" s="185"/>
      <c r="J85" s="186">
        <f t="shared" si="0"/>
        <v>0</v>
      </c>
      <c r="K85" s="182" t="s">
        <v>5</v>
      </c>
      <c r="L85" s="40"/>
      <c r="M85" s="187" t="s">
        <v>5</v>
      </c>
      <c r="N85" s="188" t="s">
        <v>46</v>
      </c>
      <c r="O85" s="41"/>
      <c r="P85" s="189">
        <f t="shared" si="1"/>
        <v>0</v>
      </c>
      <c r="Q85" s="189">
        <v>0</v>
      </c>
      <c r="R85" s="189">
        <f t="shared" si="2"/>
        <v>0</v>
      </c>
      <c r="S85" s="189">
        <v>0</v>
      </c>
      <c r="T85" s="190">
        <f t="shared" si="3"/>
        <v>0</v>
      </c>
      <c r="AR85" s="23" t="s">
        <v>272</v>
      </c>
      <c r="AT85" s="23" t="s">
        <v>191</v>
      </c>
      <c r="AU85" s="23" t="s">
        <v>84</v>
      </c>
      <c r="AY85" s="23" t="s">
        <v>189</v>
      </c>
      <c r="BE85" s="191">
        <f t="shared" si="4"/>
        <v>0</v>
      </c>
      <c r="BF85" s="191">
        <f t="shared" si="5"/>
        <v>0</v>
      </c>
      <c r="BG85" s="191">
        <f t="shared" si="6"/>
        <v>0</v>
      </c>
      <c r="BH85" s="191">
        <f t="shared" si="7"/>
        <v>0</v>
      </c>
      <c r="BI85" s="191">
        <f t="shared" si="8"/>
        <v>0</v>
      </c>
      <c r="BJ85" s="23" t="s">
        <v>82</v>
      </c>
      <c r="BK85" s="191">
        <f t="shared" si="9"/>
        <v>0</v>
      </c>
      <c r="BL85" s="23" t="s">
        <v>272</v>
      </c>
      <c r="BM85" s="23" t="s">
        <v>3080</v>
      </c>
    </row>
    <row r="86" spans="2:65" s="1" customFormat="1" ht="25.5" customHeight="1">
      <c r="B86" s="179"/>
      <c r="C86" s="180" t="s">
        <v>221</v>
      </c>
      <c r="D86" s="180" t="s">
        <v>191</v>
      </c>
      <c r="E86" s="181" t="s">
        <v>3081</v>
      </c>
      <c r="F86" s="182" t="s">
        <v>3082</v>
      </c>
      <c r="G86" s="183" t="s">
        <v>322</v>
      </c>
      <c r="H86" s="184">
        <v>3</v>
      </c>
      <c r="I86" s="185"/>
      <c r="J86" s="186">
        <f t="shared" si="0"/>
        <v>0</v>
      </c>
      <c r="K86" s="182" t="s">
        <v>5</v>
      </c>
      <c r="L86" s="40"/>
      <c r="M86" s="187" t="s">
        <v>5</v>
      </c>
      <c r="N86" s="188" t="s">
        <v>46</v>
      </c>
      <c r="O86" s="41"/>
      <c r="P86" s="189">
        <f t="shared" si="1"/>
        <v>0</v>
      </c>
      <c r="Q86" s="189">
        <v>0</v>
      </c>
      <c r="R86" s="189">
        <f t="shared" si="2"/>
        <v>0</v>
      </c>
      <c r="S86" s="189">
        <v>0</v>
      </c>
      <c r="T86" s="190">
        <f t="shared" si="3"/>
        <v>0</v>
      </c>
      <c r="AR86" s="23" t="s">
        <v>272</v>
      </c>
      <c r="AT86" s="23" t="s">
        <v>191</v>
      </c>
      <c r="AU86" s="23" t="s">
        <v>84</v>
      </c>
      <c r="AY86" s="23" t="s">
        <v>189</v>
      </c>
      <c r="BE86" s="191">
        <f t="shared" si="4"/>
        <v>0</v>
      </c>
      <c r="BF86" s="191">
        <f t="shared" si="5"/>
        <v>0</v>
      </c>
      <c r="BG86" s="191">
        <f t="shared" si="6"/>
        <v>0</v>
      </c>
      <c r="BH86" s="191">
        <f t="shared" si="7"/>
        <v>0</v>
      </c>
      <c r="BI86" s="191">
        <f t="shared" si="8"/>
        <v>0</v>
      </c>
      <c r="BJ86" s="23" t="s">
        <v>82</v>
      </c>
      <c r="BK86" s="191">
        <f t="shared" si="9"/>
        <v>0</v>
      </c>
      <c r="BL86" s="23" t="s">
        <v>272</v>
      </c>
      <c r="BM86" s="23" t="s">
        <v>3083</v>
      </c>
    </row>
    <row r="87" spans="2:65" s="1" customFormat="1" ht="25.5" customHeight="1">
      <c r="B87" s="179"/>
      <c r="C87" s="180" t="s">
        <v>225</v>
      </c>
      <c r="D87" s="180" t="s">
        <v>191</v>
      </c>
      <c r="E87" s="181" t="s">
        <v>3084</v>
      </c>
      <c r="F87" s="182" t="s">
        <v>3085</v>
      </c>
      <c r="G87" s="183" t="s">
        <v>322</v>
      </c>
      <c r="H87" s="184">
        <v>1</v>
      </c>
      <c r="I87" s="185"/>
      <c r="J87" s="186">
        <f t="shared" si="0"/>
        <v>0</v>
      </c>
      <c r="K87" s="182" t="s">
        <v>5</v>
      </c>
      <c r="L87" s="40"/>
      <c r="M87" s="187" t="s">
        <v>5</v>
      </c>
      <c r="N87" s="188" t="s">
        <v>46</v>
      </c>
      <c r="O87" s="41"/>
      <c r="P87" s="189">
        <f t="shared" si="1"/>
        <v>0</v>
      </c>
      <c r="Q87" s="189">
        <v>0</v>
      </c>
      <c r="R87" s="189">
        <f t="shared" si="2"/>
        <v>0</v>
      </c>
      <c r="S87" s="189">
        <v>0</v>
      </c>
      <c r="T87" s="190">
        <f t="shared" si="3"/>
        <v>0</v>
      </c>
      <c r="AR87" s="23" t="s">
        <v>272</v>
      </c>
      <c r="AT87" s="23" t="s">
        <v>191</v>
      </c>
      <c r="AU87" s="23" t="s">
        <v>84</v>
      </c>
      <c r="AY87" s="23" t="s">
        <v>189</v>
      </c>
      <c r="BE87" s="191">
        <f t="shared" si="4"/>
        <v>0</v>
      </c>
      <c r="BF87" s="191">
        <f t="shared" si="5"/>
        <v>0</v>
      </c>
      <c r="BG87" s="191">
        <f t="shared" si="6"/>
        <v>0</v>
      </c>
      <c r="BH87" s="191">
        <f t="shared" si="7"/>
        <v>0</v>
      </c>
      <c r="BI87" s="191">
        <f t="shared" si="8"/>
        <v>0</v>
      </c>
      <c r="BJ87" s="23" t="s">
        <v>82</v>
      </c>
      <c r="BK87" s="191">
        <f t="shared" si="9"/>
        <v>0</v>
      </c>
      <c r="BL87" s="23" t="s">
        <v>272</v>
      </c>
      <c r="BM87" s="23" t="s">
        <v>3086</v>
      </c>
    </row>
    <row r="88" spans="2:65" s="1" customFormat="1" ht="25.5" customHeight="1">
      <c r="B88" s="179"/>
      <c r="C88" s="180" t="s">
        <v>229</v>
      </c>
      <c r="D88" s="180" t="s">
        <v>191</v>
      </c>
      <c r="E88" s="181" t="s">
        <v>3087</v>
      </c>
      <c r="F88" s="182" t="s">
        <v>3088</v>
      </c>
      <c r="G88" s="183" t="s">
        <v>322</v>
      </c>
      <c r="H88" s="184">
        <v>6</v>
      </c>
      <c r="I88" s="185"/>
      <c r="J88" s="186">
        <f t="shared" si="0"/>
        <v>0</v>
      </c>
      <c r="K88" s="182" t="s">
        <v>5</v>
      </c>
      <c r="L88" s="40"/>
      <c r="M88" s="187" t="s">
        <v>5</v>
      </c>
      <c r="N88" s="188" t="s">
        <v>46</v>
      </c>
      <c r="O88" s="41"/>
      <c r="P88" s="189">
        <f t="shared" si="1"/>
        <v>0</v>
      </c>
      <c r="Q88" s="189">
        <v>0</v>
      </c>
      <c r="R88" s="189">
        <f t="shared" si="2"/>
        <v>0</v>
      </c>
      <c r="S88" s="189">
        <v>0</v>
      </c>
      <c r="T88" s="190">
        <f t="shared" si="3"/>
        <v>0</v>
      </c>
      <c r="AR88" s="23" t="s">
        <v>272</v>
      </c>
      <c r="AT88" s="23" t="s">
        <v>191</v>
      </c>
      <c r="AU88" s="23" t="s">
        <v>84</v>
      </c>
      <c r="AY88" s="23" t="s">
        <v>189</v>
      </c>
      <c r="BE88" s="191">
        <f t="shared" si="4"/>
        <v>0</v>
      </c>
      <c r="BF88" s="191">
        <f t="shared" si="5"/>
        <v>0</v>
      </c>
      <c r="BG88" s="191">
        <f t="shared" si="6"/>
        <v>0</v>
      </c>
      <c r="BH88" s="191">
        <f t="shared" si="7"/>
        <v>0</v>
      </c>
      <c r="BI88" s="191">
        <f t="shared" si="8"/>
        <v>0</v>
      </c>
      <c r="BJ88" s="23" t="s">
        <v>82</v>
      </c>
      <c r="BK88" s="191">
        <f t="shared" si="9"/>
        <v>0</v>
      </c>
      <c r="BL88" s="23" t="s">
        <v>272</v>
      </c>
      <c r="BM88" s="23" t="s">
        <v>3089</v>
      </c>
    </row>
    <row r="89" spans="2:65" s="1" customFormat="1" ht="25.5" customHeight="1">
      <c r="B89" s="179"/>
      <c r="C89" s="180" t="s">
        <v>235</v>
      </c>
      <c r="D89" s="180" t="s">
        <v>191</v>
      </c>
      <c r="E89" s="181" t="s">
        <v>3090</v>
      </c>
      <c r="F89" s="182" t="s">
        <v>3091</v>
      </c>
      <c r="G89" s="183" t="s">
        <v>322</v>
      </c>
      <c r="H89" s="184">
        <v>2</v>
      </c>
      <c r="I89" s="185"/>
      <c r="J89" s="186">
        <f t="shared" si="0"/>
        <v>0</v>
      </c>
      <c r="K89" s="182" t="s">
        <v>5</v>
      </c>
      <c r="L89" s="40"/>
      <c r="M89" s="187" t="s">
        <v>5</v>
      </c>
      <c r="N89" s="188" t="s">
        <v>46</v>
      </c>
      <c r="O89" s="41"/>
      <c r="P89" s="189">
        <f t="shared" si="1"/>
        <v>0</v>
      </c>
      <c r="Q89" s="189">
        <v>0</v>
      </c>
      <c r="R89" s="189">
        <f t="shared" si="2"/>
        <v>0</v>
      </c>
      <c r="S89" s="189">
        <v>0</v>
      </c>
      <c r="T89" s="190">
        <f t="shared" si="3"/>
        <v>0</v>
      </c>
      <c r="AR89" s="23" t="s">
        <v>272</v>
      </c>
      <c r="AT89" s="23" t="s">
        <v>191</v>
      </c>
      <c r="AU89" s="23" t="s">
        <v>84</v>
      </c>
      <c r="AY89" s="23" t="s">
        <v>189</v>
      </c>
      <c r="BE89" s="191">
        <f t="shared" si="4"/>
        <v>0</v>
      </c>
      <c r="BF89" s="191">
        <f t="shared" si="5"/>
        <v>0</v>
      </c>
      <c r="BG89" s="191">
        <f t="shared" si="6"/>
        <v>0</v>
      </c>
      <c r="BH89" s="191">
        <f t="shared" si="7"/>
        <v>0</v>
      </c>
      <c r="BI89" s="191">
        <f t="shared" si="8"/>
        <v>0</v>
      </c>
      <c r="BJ89" s="23" t="s">
        <v>82</v>
      </c>
      <c r="BK89" s="191">
        <f t="shared" si="9"/>
        <v>0</v>
      </c>
      <c r="BL89" s="23" t="s">
        <v>272</v>
      </c>
      <c r="BM89" s="23" t="s">
        <v>3092</v>
      </c>
    </row>
    <row r="90" spans="2:65" s="1" customFormat="1" ht="25.5" customHeight="1">
      <c r="B90" s="179"/>
      <c r="C90" s="180" t="s">
        <v>240</v>
      </c>
      <c r="D90" s="180" t="s">
        <v>191</v>
      </c>
      <c r="E90" s="181" t="s">
        <v>3093</v>
      </c>
      <c r="F90" s="182" t="s">
        <v>4121</v>
      </c>
      <c r="G90" s="183" t="s">
        <v>322</v>
      </c>
      <c r="H90" s="184">
        <v>2</v>
      </c>
      <c r="I90" s="185"/>
      <c r="J90" s="186">
        <f t="shared" si="0"/>
        <v>0</v>
      </c>
      <c r="K90" s="182" t="s">
        <v>5</v>
      </c>
      <c r="L90" s="40"/>
      <c r="M90" s="187" t="s">
        <v>5</v>
      </c>
      <c r="N90" s="188" t="s">
        <v>46</v>
      </c>
      <c r="O90" s="41"/>
      <c r="P90" s="189">
        <f t="shared" si="1"/>
        <v>0</v>
      </c>
      <c r="Q90" s="189">
        <v>0</v>
      </c>
      <c r="R90" s="189">
        <f t="shared" si="2"/>
        <v>0</v>
      </c>
      <c r="S90" s="189">
        <v>0</v>
      </c>
      <c r="T90" s="190">
        <f t="shared" si="3"/>
        <v>0</v>
      </c>
      <c r="AR90" s="23" t="s">
        <v>272</v>
      </c>
      <c r="AT90" s="23" t="s">
        <v>191</v>
      </c>
      <c r="AU90" s="23" t="s">
        <v>84</v>
      </c>
      <c r="AY90" s="23" t="s">
        <v>189</v>
      </c>
      <c r="BE90" s="191">
        <f t="shared" si="4"/>
        <v>0</v>
      </c>
      <c r="BF90" s="191">
        <f t="shared" si="5"/>
        <v>0</v>
      </c>
      <c r="BG90" s="191">
        <f t="shared" si="6"/>
        <v>0</v>
      </c>
      <c r="BH90" s="191">
        <f t="shared" si="7"/>
        <v>0</v>
      </c>
      <c r="BI90" s="191">
        <f t="shared" si="8"/>
        <v>0</v>
      </c>
      <c r="BJ90" s="23" t="s">
        <v>82</v>
      </c>
      <c r="BK90" s="191">
        <f t="shared" si="9"/>
        <v>0</v>
      </c>
      <c r="BL90" s="23" t="s">
        <v>272</v>
      </c>
      <c r="BM90" s="23" t="s">
        <v>3094</v>
      </c>
    </row>
    <row r="91" spans="2:65" s="1" customFormat="1" ht="25.5" customHeight="1">
      <c r="B91" s="179"/>
      <c r="C91" s="180" t="s">
        <v>246</v>
      </c>
      <c r="D91" s="180" t="s">
        <v>191</v>
      </c>
      <c r="E91" s="181" t="s">
        <v>3095</v>
      </c>
      <c r="F91" s="182" t="s">
        <v>4122</v>
      </c>
      <c r="G91" s="183" t="s">
        <v>322</v>
      </c>
      <c r="H91" s="184">
        <v>2</v>
      </c>
      <c r="I91" s="185"/>
      <c r="J91" s="186">
        <f t="shared" si="0"/>
        <v>0</v>
      </c>
      <c r="K91" s="182" t="s">
        <v>5</v>
      </c>
      <c r="L91" s="40"/>
      <c r="M91" s="187" t="s">
        <v>5</v>
      </c>
      <c r="N91" s="188" t="s">
        <v>46</v>
      </c>
      <c r="O91" s="41"/>
      <c r="P91" s="189">
        <f t="shared" si="1"/>
        <v>0</v>
      </c>
      <c r="Q91" s="189">
        <v>0</v>
      </c>
      <c r="R91" s="189">
        <f t="shared" si="2"/>
        <v>0</v>
      </c>
      <c r="S91" s="189">
        <v>0</v>
      </c>
      <c r="T91" s="190">
        <f t="shared" si="3"/>
        <v>0</v>
      </c>
      <c r="AR91" s="23" t="s">
        <v>272</v>
      </c>
      <c r="AT91" s="23" t="s">
        <v>191</v>
      </c>
      <c r="AU91" s="23" t="s">
        <v>84</v>
      </c>
      <c r="AY91" s="23" t="s">
        <v>189</v>
      </c>
      <c r="BE91" s="191">
        <f t="shared" si="4"/>
        <v>0</v>
      </c>
      <c r="BF91" s="191">
        <f t="shared" si="5"/>
        <v>0</v>
      </c>
      <c r="BG91" s="191">
        <f t="shared" si="6"/>
        <v>0</v>
      </c>
      <c r="BH91" s="191">
        <f t="shared" si="7"/>
        <v>0</v>
      </c>
      <c r="BI91" s="191">
        <f t="shared" si="8"/>
        <v>0</v>
      </c>
      <c r="BJ91" s="23" t="s">
        <v>82</v>
      </c>
      <c r="BK91" s="191">
        <f t="shared" si="9"/>
        <v>0</v>
      </c>
      <c r="BL91" s="23" t="s">
        <v>272</v>
      </c>
      <c r="BM91" s="23" t="s">
        <v>3096</v>
      </c>
    </row>
    <row r="92" spans="2:65" s="1" customFormat="1" ht="16.5" customHeight="1">
      <c r="B92" s="179"/>
      <c r="C92" s="180" t="s">
        <v>251</v>
      </c>
      <c r="D92" s="180" t="s">
        <v>191</v>
      </c>
      <c r="E92" s="181" t="s">
        <v>3097</v>
      </c>
      <c r="F92" s="182" t="s">
        <v>3098</v>
      </c>
      <c r="G92" s="183" t="s">
        <v>322</v>
      </c>
      <c r="H92" s="184">
        <v>4</v>
      </c>
      <c r="I92" s="185"/>
      <c r="J92" s="186">
        <f t="shared" si="0"/>
        <v>0</v>
      </c>
      <c r="K92" s="182" t="s">
        <v>5</v>
      </c>
      <c r="L92" s="40"/>
      <c r="M92" s="187" t="s">
        <v>5</v>
      </c>
      <c r="N92" s="188" t="s">
        <v>46</v>
      </c>
      <c r="O92" s="41"/>
      <c r="P92" s="189">
        <f t="shared" si="1"/>
        <v>0</v>
      </c>
      <c r="Q92" s="189">
        <v>0</v>
      </c>
      <c r="R92" s="189">
        <f t="shared" si="2"/>
        <v>0</v>
      </c>
      <c r="S92" s="189">
        <v>0</v>
      </c>
      <c r="T92" s="190">
        <f t="shared" si="3"/>
        <v>0</v>
      </c>
      <c r="AR92" s="23" t="s">
        <v>272</v>
      </c>
      <c r="AT92" s="23" t="s">
        <v>191</v>
      </c>
      <c r="AU92" s="23" t="s">
        <v>84</v>
      </c>
      <c r="AY92" s="23" t="s">
        <v>189</v>
      </c>
      <c r="BE92" s="191">
        <f t="shared" si="4"/>
        <v>0</v>
      </c>
      <c r="BF92" s="191">
        <f t="shared" si="5"/>
        <v>0</v>
      </c>
      <c r="BG92" s="191">
        <f t="shared" si="6"/>
        <v>0</v>
      </c>
      <c r="BH92" s="191">
        <f t="shared" si="7"/>
        <v>0</v>
      </c>
      <c r="BI92" s="191">
        <f t="shared" si="8"/>
        <v>0</v>
      </c>
      <c r="BJ92" s="23" t="s">
        <v>82</v>
      </c>
      <c r="BK92" s="191">
        <f t="shared" si="9"/>
        <v>0</v>
      </c>
      <c r="BL92" s="23" t="s">
        <v>272</v>
      </c>
      <c r="BM92" s="23" t="s">
        <v>3099</v>
      </c>
    </row>
    <row r="93" spans="2:65" s="1" customFormat="1" ht="25.5" customHeight="1">
      <c r="B93" s="179"/>
      <c r="C93" s="180" t="s">
        <v>257</v>
      </c>
      <c r="D93" s="180" t="s">
        <v>191</v>
      </c>
      <c r="E93" s="181" t="s">
        <v>3100</v>
      </c>
      <c r="F93" s="182" t="s">
        <v>3101</v>
      </c>
      <c r="G93" s="183" t="s">
        <v>238</v>
      </c>
      <c r="H93" s="184">
        <v>10</v>
      </c>
      <c r="I93" s="185"/>
      <c r="J93" s="186">
        <f t="shared" si="0"/>
        <v>0</v>
      </c>
      <c r="K93" s="182" t="s">
        <v>5</v>
      </c>
      <c r="L93" s="40"/>
      <c r="M93" s="187" t="s">
        <v>5</v>
      </c>
      <c r="N93" s="188" t="s">
        <v>46</v>
      </c>
      <c r="O93" s="41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AR93" s="23" t="s">
        <v>272</v>
      </c>
      <c r="AT93" s="23" t="s">
        <v>191</v>
      </c>
      <c r="AU93" s="23" t="s">
        <v>84</v>
      </c>
      <c r="AY93" s="23" t="s">
        <v>189</v>
      </c>
      <c r="BE93" s="191">
        <f t="shared" si="4"/>
        <v>0</v>
      </c>
      <c r="BF93" s="191">
        <f t="shared" si="5"/>
        <v>0</v>
      </c>
      <c r="BG93" s="191">
        <f t="shared" si="6"/>
        <v>0</v>
      </c>
      <c r="BH93" s="191">
        <f t="shared" si="7"/>
        <v>0</v>
      </c>
      <c r="BI93" s="191">
        <f t="shared" si="8"/>
        <v>0</v>
      </c>
      <c r="BJ93" s="23" t="s">
        <v>82</v>
      </c>
      <c r="BK93" s="191">
        <f t="shared" si="9"/>
        <v>0</v>
      </c>
      <c r="BL93" s="23" t="s">
        <v>272</v>
      </c>
      <c r="BM93" s="23" t="s">
        <v>3102</v>
      </c>
    </row>
    <row r="94" spans="2:65" s="1" customFormat="1" ht="25.5" customHeight="1">
      <c r="B94" s="179"/>
      <c r="C94" s="180" t="s">
        <v>262</v>
      </c>
      <c r="D94" s="180" t="s">
        <v>191</v>
      </c>
      <c r="E94" s="181" t="s">
        <v>3103</v>
      </c>
      <c r="F94" s="182" t="s">
        <v>3104</v>
      </c>
      <c r="G94" s="183" t="s">
        <v>322</v>
      </c>
      <c r="H94" s="184">
        <v>2</v>
      </c>
      <c r="I94" s="185"/>
      <c r="J94" s="186">
        <f t="shared" si="0"/>
        <v>0</v>
      </c>
      <c r="K94" s="182" t="s">
        <v>5</v>
      </c>
      <c r="L94" s="40"/>
      <c r="M94" s="187" t="s">
        <v>5</v>
      </c>
      <c r="N94" s="188" t="s">
        <v>46</v>
      </c>
      <c r="O94" s="41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AR94" s="23" t="s">
        <v>272</v>
      </c>
      <c r="AT94" s="23" t="s">
        <v>191</v>
      </c>
      <c r="AU94" s="23" t="s">
        <v>84</v>
      </c>
      <c r="AY94" s="23" t="s">
        <v>189</v>
      </c>
      <c r="BE94" s="191">
        <f t="shared" si="4"/>
        <v>0</v>
      </c>
      <c r="BF94" s="191">
        <f t="shared" si="5"/>
        <v>0</v>
      </c>
      <c r="BG94" s="191">
        <f t="shared" si="6"/>
        <v>0</v>
      </c>
      <c r="BH94" s="191">
        <f t="shared" si="7"/>
        <v>0</v>
      </c>
      <c r="BI94" s="191">
        <f t="shared" si="8"/>
        <v>0</v>
      </c>
      <c r="BJ94" s="23" t="s">
        <v>82</v>
      </c>
      <c r="BK94" s="191">
        <f t="shared" si="9"/>
        <v>0</v>
      </c>
      <c r="BL94" s="23" t="s">
        <v>272</v>
      </c>
      <c r="BM94" s="23" t="s">
        <v>3105</v>
      </c>
    </row>
    <row r="95" spans="2:65" s="1" customFormat="1" ht="25.5" customHeight="1">
      <c r="B95" s="179"/>
      <c r="C95" s="180" t="s">
        <v>11</v>
      </c>
      <c r="D95" s="180" t="s">
        <v>191</v>
      </c>
      <c r="E95" s="181" t="s">
        <v>3106</v>
      </c>
      <c r="F95" s="182" t="s">
        <v>3107</v>
      </c>
      <c r="G95" s="183" t="s">
        <v>322</v>
      </c>
      <c r="H95" s="184">
        <v>1</v>
      </c>
      <c r="I95" s="185"/>
      <c r="J95" s="186">
        <f t="shared" si="0"/>
        <v>0</v>
      </c>
      <c r="K95" s="182" t="s">
        <v>5</v>
      </c>
      <c r="L95" s="40"/>
      <c r="M95" s="187" t="s">
        <v>5</v>
      </c>
      <c r="N95" s="188" t="s">
        <v>46</v>
      </c>
      <c r="O95" s="41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AR95" s="23" t="s">
        <v>272</v>
      </c>
      <c r="AT95" s="23" t="s">
        <v>191</v>
      </c>
      <c r="AU95" s="23" t="s">
        <v>84</v>
      </c>
      <c r="AY95" s="23" t="s">
        <v>189</v>
      </c>
      <c r="BE95" s="191">
        <f t="shared" si="4"/>
        <v>0</v>
      </c>
      <c r="BF95" s="191">
        <f t="shared" si="5"/>
        <v>0</v>
      </c>
      <c r="BG95" s="191">
        <f t="shared" si="6"/>
        <v>0</v>
      </c>
      <c r="BH95" s="191">
        <f t="shared" si="7"/>
        <v>0</v>
      </c>
      <c r="BI95" s="191">
        <f t="shared" si="8"/>
        <v>0</v>
      </c>
      <c r="BJ95" s="23" t="s">
        <v>82</v>
      </c>
      <c r="BK95" s="191">
        <f t="shared" si="9"/>
        <v>0</v>
      </c>
      <c r="BL95" s="23" t="s">
        <v>272</v>
      </c>
      <c r="BM95" s="23" t="s">
        <v>3108</v>
      </c>
    </row>
    <row r="96" spans="2:65" s="1" customFormat="1" ht="25.5" customHeight="1">
      <c r="B96" s="179"/>
      <c r="C96" s="180" t="s">
        <v>272</v>
      </c>
      <c r="D96" s="180" t="s">
        <v>191</v>
      </c>
      <c r="E96" s="181" t="s">
        <v>3109</v>
      </c>
      <c r="F96" s="182" t="s">
        <v>3110</v>
      </c>
      <c r="G96" s="183" t="s">
        <v>194</v>
      </c>
      <c r="H96" s="184">
        <v>192</v>
      </c>
      <c r="I96" s="185"/>
      <c r="J96" s="186">
        <f t="shared" si="0"/>
        <v>0</v>
      </c>
      <c r="K96" s="182" t="s">
        <v>5</v>
      </c>
      <c r="L96" s="40"/>
      <c r="M96" s="187" t="s">
        <v>5</v>
      </c>
      <c r="N96" s="188" t="s">
        <v>46</v>
      </c>
      <c r="O96" s="41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AR96" s="23" t="s">
        <v>272</v>
      </c>
      <c r="AT96" s="23" t="s">
        <v>191</v>
      </c>
      <c r="AU96" s="23" t="s">
        <v>84</v>
      </c>
      <c r="AY96" s="23" t="s">
        <v>189</v>
      </c>
      <c r="BE96" s="191">
        <f t="shared" si="4"/>
        <v>0</v>
      </c>
      <c r="BF96" s="191">
        <f t="shared" si="5"/>
        <v>0</v>
      </c>
      <c r="BG96" s="191">
        <f t="shared" si="6"/>
        <v>0</v>
      </c>
      <c r="BH96" s="191">
        <f t="shared" si="7"/>
        <v>0</v>
      </c>
      <c r="BI96" s="191">
        <f t="shared" si="8"/>
        <v>0</v>
      </c>
      <c r="BJ96" s="23" t="s">
        <v>82</v>
      </c>
      <c r="BK96" s="191">
        <f t="shared" si="9"/>
        <v>0</v>
      </c>
      <c r="BL96" s="23" t="s">
        <v>272</v>
      </c>
      <c r="BM96" s="23" t="s">
        <v>3111</v>
      </c>
    </row>
    <row r="97" spans="2:65" s="1" customFormat="1" ht="16.5" customHeight="1">
      <c r="B97" s="179"/>
      <c r="C97" s="180" t="s">
        <v>279</v>
      </c>
      <c r="D97" s="180" t="s">
        <v>191</v>
      </c>
      <c r="E97" s="181" t="s">
        <v>3112</v>
      </c>
      <c r="F97" s="182" t="s">
        <v>3113</v>
      </c>
      <c r="G97" s="183" t="s">
        <v>243</v>
      </c>
      <c r="H97" s="184">
        <v>1</v>
      </c>
      <c r="I97" s="185"/>
      <c r="J97" s="186">
        <f t="shared" si="0"/>
        <v>0</v>
      </c>
      <c r="K97" s="182" t="s">
        <v>5</v>
      </c>
      <c r="L97" s="40"/>
      <c r="M97" s="187" t="s">
        <v>5</v>
      </c>
      <c r="N97" s="188" t="s">
        <v>46</v>
      </c>
      <c r="O97" s="41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AR97" s="23" t="s">
        <v>272</v>
      </c>
      <c r="AT97" s="23" t="s">
        <v>191</v>
      </c>
      <c r="AU97" s="23" t="s">
        <v>84</v>
      </c>
      <c r="AY97" s="23" t="s">
        <v>189</v>
      </c>
      <c r="BE97" s="191">
        <f t="shared" si="4"/>
        <v>0</v>
      </c>
      <c r="BF97" s="191">
        <f t="shared" si="5"/>
        <v>0</v>
      </c>
      <c r="BG97" s="191">
        <f t="shared" si="6"/>
        <v>0</v>
      </c>
      <c r="BH97" s="191">
        <f t="shared" si="7"/>
        <v>0</v>
      </c>
      <c r="BI97" s="191">
        <f t="shared" si="8"/>
        <v>0</v>
      </c>
      <c r="BJ97" s="23" t="s">
        <v>82</v>
      </c>
      <c r="BK97" s="191">
        <f t="shared" si="9"/>
        <v>0</v>
      </c>
      <c r="BL97" s="23" t="s">
        <v>272</v>
      </c>
      <c r="BM97" s="23" t="s">
        <v>3114</v>
      </c>
    </row>
    <row r="98" spans="2:65" s="1" customFormat="1" ht="25.5" customHeight="1">
      <c r="B98" s="179"/>
      <c r="C98" s="180" t="s">
        <v>284</v>
      </c>
      <c r="D98" s="180" t="s">
        <v>191</v>
      </c>
      <c r="E98" s="181" t="s">
        <v>3115</v>
      </c>
      <c r="F98" s="182" t="s">
        <v>3116</v>
      </c>
      <c r="G98" s="183" t="s">
        <v>194</v>
      </c>
      <c r="H98" s="184">
        <v>32</v>
      </c>
      <c r="I98" s="185"/>
      <c r="J98" s="186">
        <f t="shared" si="0"/>
        <v>0</v>
      </c>
      <c r="K98" s="182" t="s">
        <v>5</v>
      </c>
      <c r="L98" s="40"/>
      <c r="M98" s="187" t="s">
        <v>5</v>
      </c>
      <c r="N98" s="188" t="s">
        <v>46</v>
      </c>
      <c r="O98" s="41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23" t="s">
        <v>272</v>
      </c>
      <c r="AT98" s="23" t="s">
        <v>191</v>
      </c>
      <c r="AU98" s="23" t="s">
        <v>84</v>
      </c>
      <c r="AY98" s="23" t="s">
        <v>189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23" t="s">
        <v>82</v>
      </c>
      <c r="BK98" s="191">
        <f t="shared" si="9"/>
        <v>0</v>
      </c>
      <c r="BL98" s="23" t="s">
        <v>272</v>
      </c>
      <c r="BM98" s="23" t="s">
        <v>3117</v>
      </c>
    </row>
    <row r="99" spans="2:65" s="1" customFormat="1" ht="25.5" customHeight="1">
      <c r="B99" s="179"/>
      <c r="C99" s="180" t="s">
        <v>290</v>
      </c>
      <c r="D99" s="180" t="s">
        <v>191</v>
      </c>
      <c r="E99" s="181" t="s">
        <v>3118</v>
      </c>
      <c r="F99" s="182" t="s">
        <v>3119</v>
      </c>
      <c r="G99" s="183" t="s">
        <v>243</v>
      </c>
      <c r="H99" s="184">
        <v>1</v>
      </c>
      <c r="I99" s="185"/>
      <c r="J99" s="186">
        <f t="shared" si="0"/>
        <v>0</v>
      </c>
      <c r="K99" s="182" t="s">
        <v>5</v>
      </c>
      <c r="L99" s="40"/>
      <c r="M99" s="187" t="s">
        <v>5</v>
      </c>
      <c r="N99" s="188" t="s">
        <v>46</v>
      </c>
      <c r="O99" s="41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23" t="s">
        <v>272</v>
      </c>
      <c r="AT99" s="23" t="s">
        <v>191</v>
      </c>
      <c r="AU99" s="23" t="s">
        <v>84</v>
      </c>
      <c r="AY99" s="23" t="s">
        <v>189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23" t="s">
        <v>82</v>
      </c>
      <c r="BK99" s="191">
        <f t="shared" si="9"/>
        <v>0</v>
      </c>
      <c r="BL99" s="23" t="s">
        <v>272</v>
      </c>
      <c r="BM99" s="23" t="s">
        <v>3120</v>
      </c>
    </row>
    <row r="100" spans="2:65" s="1" customFormat="1" ht="25.5" customHeight="1">
      <c r="B100" s="179"/>
      <c r="C100" s="180" t="s">
        <v>296</v>
      </c>
      <c r="D100" s="180" t="s">
        <v>191</v>
      </c>
      <c r="E100" s="181" t="s">
        <v>3121</v>
      </c>
      <c r="F100" s="182" t="s">
        <v>3122</v>
      </c>
      <c r="G100" s="183" t="s">
        <v>243</v>
      </c>
      <c r="H100" s="184">
        <v>1</v>
      </c>
      <c r="I100" s="185"/>
      <c r="J100" s="186">
        <f t="shared" si="0"/>
        <v>0</v>
      </c>
      <c r="K100" s="182" t="s">
        <v>5</v>
      </c>
      <c r="L100" s="40"/>
      <c r="M100" s="187" t="s">
        <v>5</v>
      </c>
      <c r="N100" s="188" t="s">
        <v>46</v>
      </c>
      <c r="O100" s="41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23" t="s">
        <v>272</v>
      </c>
      <c r="AT100" s="23" t="s">
        <v>191</v>
      </c>
      <c r="AU100" s="23" t="s">
        <v>84</v>
      </c>
      <c r="AY100" s="23" t="s">
        <v>189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23" t="s">
        <v>82</v>
      </c>
      <c r="BK100" s="191">
        <f t="shared" si="9"/>
        <v>0</v>
      </c>
      <c r="BL100" s="23" t="s">
        <v>272</v>
      </c>
      <c r="BM100" s="23" t="s">
        <v>3123</v>
      </c>
    </row>
    <row r="101" spans="2:65" s="1" customFormat="1" ht="16.5" customHeight="1">
      <c r="B101" s="179"/>
      <c r="C101" s="180" t="s">
        <v>10</v>
      </c>
      <c r="D101" s="180" t="s">
        <v>191</v>
      </c>
      <c r="E101" s="181" t="s">
        <v>3124</v>
      </c>
      <c r="F101" s="182" t="s">
        <v>3125</v>
      </c>
      <c r="G101" s="183" t="s">
        <v>322</v>
      </c>
      <c r="H101" s="184">
        <v>4</v>
      </c>
      <c r="I101" s="185"/>
      <c r="J101" s="186">
        <f t="shared" si="0"/>
        <v>0</v>
      </c>
      <c r="K101" s="182" t="s">
        <v>5</v>
      </c>
      <c r="L101" s="40"/>
      <c r="M101" s="187" t="s">
        <v>5</v>
      </c>
      <c r="N101" s="188" t="s">
        <v>46</v>
      </c>
      <c r="O101" s="41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23" t="s">
        <v>272</v>
      </c>
      <c r="AT101" s="23" t="s">
        <v>191</v>
      </c>
      <c r="AU101" s="23" t="s">
        <v>84</v>
      </c>
      <c r="AY101" s="23" t="s">
        <v>189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23" t="s">
        <v>82</v>
      </c>
      <c r="BK101" s="191">
        <f t="shared" si="9"/>
        <v>0</v>
      </c>
      <c r="BL101" s="23" t="s">
        <v>272</v>
      </c>
      <c r="BM101" s="23" t="s">
        <v>3126</v>
      </c>
    </row>
    <row r="102" spans="2:65" s="1" customFormat="1" ht="16.5" customHeight="1">
      <c r="B102" s="179"/>
      <c r="C102" s="180" t="s">
        <v>304</v>
      </c>
      <c r="D102" s="180" t="s">
        <v>191</v>
      </c>
      <c r="E102" s="181" t="s">
        <v>3127</v>
      </c>
      <c r="F102" s="182" t="s">
        <v>3128</v>
      </c>
      <c r="G102" s="183" t="s">
        <v>322</v>
      </c>
      <c r="H102" s="184">
        <v>1</v>
      </c>
      <c r="I102" s="185"/>
      <c r="J102" s="186">
        <f t="shared" si="0"/>
        <v>0</v>
      </c>
      <c r="K102" s="182" t="s">
        <v>5</v>
      </c>
      <c r="L102" s="40"/>
      <c r="M102" s="187" t="s">
        <v>5</v>
      </c>
      <c r="N102" s="188" t="s">
        <v>46</v>
      </c>
      <c r="O102" s="41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23" t="s">
        <v>272</v>
      </c>
      <c r="AT102" s="23" t="s">
        <v>191</v>
      </c>
      <c r="AU102" s="23" t="s">
        <v>84</v>
      </c>
      <c r="AY102" s="23" t="s">
        <v>189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23" t="s">
        <v>82</v>
      </c>
      <c r="BK102" s="191">
        <f t="shared" si="9"/>
        <v>0</v>
      </c>
      <c r="BL102" s="23" t="s">
        <v>272</v>
      </c>
      <c r="BM102" s="23" t="s">
        <v>3129</v>
      </c>
    </row>
    <row r="103" spans="2:65" s="1" customFormat="1" ht="16.5" customHeight="1">
      <c r="B103" s="179"/>
      <c r="C103" s="180" t="s">
        <v>309</v>
      </c>
      <c r="D103" s="180" t="s">
        <v>191</v>
      </c>
      <c r="E103" s="181" t="s">
        <v>3130</v>
      </c>
      <c r="F103" s="182" t="s">
        <v>3131</v>
      </c>
      <c r="G103" s="183" t="s">
        <v>322</v>
      </c>
      <c r="H103" s="184">
        <v>1</v>
      </c>
      <c r="I103" s="185"/>
      <c r="J103" s="186">
        <f t="shared" si="0"/>
        <v>0</v>
      </c>
      <c r="K103" s="182" t="s">
        <v>5</v>
      </c>
      <c r="L103" s="40"/>
      <c r="M103" s="187" t="s">
        <v>5</v>
      </c>
      <c r="N103" s="188" t="s">
        <v>46</v>
      </c>
      <c r="O103" s="41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AR103" s="23" t="s">
        <v>272</v>
      </c>
      <c r="AT103" s="23" t="s">
        <v>191</v>
      </c>
      <c r="AU103" s="23" t="s">
        <v>84</v>
      </c>
      <c r="AY103" s="23" t="s">
        <v>189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23" t="s">
        <v>82</v>
      </c>
      <c r="BK103" s="191">
        <f t="shared" si="9"/>
        <v>0</v>
      </c>
      <c r="BL103" s="23" t="s">
        <v>272</v>
      </c>
      <c r="BM103" s="23" t="s">
        <v>3132</v>
      </c>
    </row>
    <row r="104" spans="2:65" s="1" customFormat="1" ht="25.5" customHeight="1">
      <c r="B104" s="179"/>
      <c r="C104" s="180" t="s">
        <v>314</v>
      </c>
      <c r="D104" s="180" t="s">
        <v>191</v>
      </c>
      <c r="E104" s="181" t="s">
        <v>3133</v>
      </c>
      <c r="F104" s="182" t="s">
        <v>3134</v>
      </c>
      <c r="G104" s="183" t="s">
        <v>322</v>
      </c>
      <c r="H104" s="184">
        <v>2</v>
      </c>
      <c r="I104" s="185"/>
      <c r="J104" s="186">
        <f t="shared" si="0"/>
        <v>0</v>
      </c>
      <c r="K104" s="182" t="s">
        <v>5</v>
      </c>
      <c r="L104" s="40"/>
      <c r="M104" s="187" t="s">
        <v>5</v>
      </c>
      <c r="N104" s="188" t="s">
        <v>46</v>
      </c>
      <c r="O104" s="41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AR104" s="23" t="s">
        <v>272</v>
      </c>
      <c r="AT104" s="23" t="s">
        <v>191</v>
      </c>
      <c r="AU104" s="23" t="s">
        <v>84</v>
      </c>
      <c r="AY104" s="23" t="s">
        <v>189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23" t="s">
        <v>82</v>
      </c>
      <c r="BK104" s="191">
        <f t="shared" si="9"/>
        <v>0</v>
      </c>
      <c r="BL104" s="23" t="s">
        <v>272</v>
      </c>
      <c r="BM104" s="23" t="s">
        <v>3135</v>
      </c>
    </row>
    <row r="105" spans="2:65" s="1" customFormat="1" ht="25.5" customHeight="1">
      <c r="B105" s="179"/>
      <c r="C105" s="180" t="s">
        <v>319</v>
      </c>
      <c r="D105" s="180" t="s">
        <v>191</v>
      </c>
      <c r="E105" s="181" t="s">
        <v>3136</v>
      </c>
      <c r="F105" s="182" t="s">
        <v>3137</v>
      </c>
      <c r="G105" s="183" t="s">
        <v>322</v>
      </c>
      <c r="H105" s="184">
        <v>2</v>
      </c>
      <c r="I105" s="185"/>
      <c r="J105" s="186">
        <f t="shared" si="0"/>
        <v>0</v>
      </c>
      <c r="K105" s="182" t="s">
        <v>5</v>
      </c>
      <c r="L105" s="40"/>
      <c r="M105" s="187" t="s">
        <v>5</v>
      </c>
      <c r="N105" s="188" t="s">
        <v>46</v>
      </c>
      <c r="O105" s="41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AR105" s="23" t="s">
        <v>272</v>
      </c>
      <c r="AT105" s="23" t="s">
        <v>191</v>
      </c>
      <c r="AU105" s="23" t="s">
        <v>84</v>
      </c>
      <c r="AY105" s="23" t="s">
        <v>189</v>
      </c>
      <c r="BE105" s="191">
        <f t="shared" si="4"/>
        <v>0</v>
      </c>
      <c r="BF105" s="191">
        <f t="shared" si="5"/>
        <v>0</v>
      </c>
      <c r="BG105" s="191">
        <f t="shared" si="6"/>
        <v>0</v>
      </c>
      <c r="BH105" s="191">
        <f t="shared" si="7"/>
        <v>0</v>
      </c>
      <c r="BI105" s="191">
        <f t="shared" si="8"/>
        <v>0</v>
      </c>
      <c r="BJ105" s="23" t="s">
        <v>82</v>
      </c>
      <c r="BK105" s="191">
        <f t="shared" si="9"/>
        <v>0</v>
      </c>
      <c r="BL105" s="23" t="s">
        <v>272</v>
      </c>
      <c r="BM105" s="23" t="s">
        <v>3138</v>
      </c>
    </row>
    <row r="106" spans="2:65" s="1" customFormat="1" ht="25.5" customHeight="1">
      <c r="B106" s="179"/>
      <c r="C106" s="180" t="s">
        <v>325</v>
      </c>
      <c r="D106" s="180" t="s">
        <v>191</v>
      </c>
      <c r="E106" s="181" t="s">
        <v>3139</v>
      </c>
      <c r="F106" s="182" t="s">
        <v>3140</v>
      </c>
      <c r="G106" s="183" t="s">
        <v>322</v>
      </c>
      <c r="H106" s="184">
        <v>1</v>
      </c>
      <c r="I106" s="185"/>
      <c r="J106" s="186">
        <f t="shared" si="0"/>
        <v>0</v>
      </c>
      <c r="K106" s="182" t="s">
        <v>5</v>
      </c>
      <c r="L106" s="40"/>
      <c r="M106" s="187" t="s">
        <v>5</v>
      </c>
      <c r="N106" s="188" t="s">
        <v>46</v>
      </c>
      <c r="O106" s="41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AR106" s="23" t="s">
        <v>272</v>
      </c>
      <c r="AT106" s="23" t="s">
        <v>191</v>
      </c>
      <c r="AU106" s="23" t="s">
        <v>84</v>
      </c>
      <c r="AY106" s="23" t="s">
        <v>189</v>
      </c>
      <c r="BE106" s="191">
        <f t="shared" si="4"/>
        <v>0</v>
      </c>
      <c r="BF106" s="191">
        <f t="shared" si="5"/>
        <v>0</v>
      </c>
      <c r="BG106" s="191">
        <f t="shared" si="6"/>
        <v>0</v>
      </c>
      <c r="BH106" s="191">
        <f t="shared" si="7"/>
        <v>0</v>
      </c>
      <c r="BI106" s="191">
        <f t="shared" si="8"/>
        <v>0</v>
      </c>
      <c r="BJ106" s="23" t="s">
        <v>82</v>
      </c>
      <c r="BK106" s="191">
        <f t="shared" si="9"/>
        <v>0</v>
      </c>
      <c r="BL106" s="23" t="s">
        <v>272</v>
      </c>
      <c r="BM106" s="23" t="s">
        <v>3141</v>
      </c>
    </row>
    <row r="107" spans="2:65" s="1" customFormat="1" ht="25.5" customHeight="1">
      <c r="B107" s="179"/>
      <c r="C107" s="180" t="s">
        <v>329</v>
      </c>
      <c r="D107" s="180" t="s">
        <v>191</v>
      </c>
      <c r="E107" s="181" t="s">
        <v>3142</v>
      </c>
      <c r="F107" s="182" t="s">
        <v>3143</v>
      </c>
      <c r="G107" s="183" t="s">
        <v>322</v>
      </c>
      <c r="H107" s="184">
        <v>1</v>
      </c>
      <c r="I107" s="185"/>
      <c r="J107" s="186">
        <f t="shared" si="0"/>
        <v>0</v>
      </c>
      <c r="K107" s="182" t="s">
        <v>5</v>
      </c>
      <c r="L107" s="40"/>
      <c r="M107" s="187" t="s">
        <v>5</v>
      </c>
      <c r="N107" s="188" t="s">
        <v>46</v>
      </c>
      <c r="O107" s="41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AR107" s="23" t="s">
        <v>272</v>
      </c>
      <c r="AT107" s="23" t="s">
        <v>191</v>
      </c>
      <c r="AU107" s="23" t="s">
        <v>84</v>
      </c>
      <c r="AY107" s="23" t="s">
        <v>189</v>
      </c>
      <c r="BE107" s="191">
        <f t="shared" si="4"/>
        <v>0</v>
      </c>
      <c r="BF107" s="191">
        <f t="shared" si="5"/>
        <v>0</v>
      </c>
      <c r="BG107" s="191">
        <f t="shared" si="6"/>
        <v>0</v>
      </c>
      <c r="BH107" s="191">
        <f t="shared" si="7"/>
        <v>0</v>
      </c>
      <c r="BI107" s="191">
        <f t="shared" si="8"/>
        <v>0</v>
      </c>
      <c r="BJ107" s="23" t="s">
        <v>82</v>
      </c>
      <c r="BK107" s="191">
        <f t="shared" si="9"/>
        <v>0</v>
      </c>
      <c r="BL107" s="23" t="s">
        <v>272</v>
      </c>
      <c r="BM107" s="23" t="s">
        <v>3144</v>
      </c>
    </row>
    <row r="108" spans="2:65" s="1" customFormat="1" ht="25.5" customHeight="1">
      <c r="B108" s="179"/>
      <c r="C108" s="180" t="s">
        <v>333</v>
      </c>
      <c r="D108" s="180" t="s">
        <v>191</v>
      </c>
      <c r="E108" s="181" t="s">
        <v>3145</v>
      </c>
      <c r="F108" s="182" t="s">
        <v>3146</v>
      </c>
      <c r="G108" s="183" t="s">
        <v>322</v>
      </c>
      <c r="H108" s="184">
        <v>8</v>
      </c>
      <c r="I108" s="185"/>
      <c r="J108" s="186">
        <f t="shared" si="0"/>
        <v>0</v>
      </c>
      <c r="K108" s="182" t="s">
        <v>5</v>
      </c>
      <c r="L108" s="40"/>
      <c r="M108" s="187" t="s">
        <v>5</v>
      </c>
      <c r="N108" s="188" t="s">
        <v>46</v>
      </c>
      <c r="O108" s="41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AR108" s="23" t="s">
        <v>272</v>
      </c>
      <c r="AT108" s="23" t="s">
        <v>191</v>
      </c>
      <c r="AU108" s="23" t="s">
        <v>84</v>
      </c>
      <c r="AY108" s="23" t="s">
        <v>189</v>
      </c>
      <c r="BE108" s="191">
        <f t="shared" si="4"/>
        <v>0</v>
      </c>
      <c r="BF108" s="191">
        <f t="shared" si="5"/>
        <v>0</v>
      </c>
      <c r="BG108" s="191">
        <f t="shared" si="6"/>
        <v>0</v>
      </c>
      <c r="BH108" s="191">
        <f t="shared" si="7"/>
        <v>0</v>
      </c>
      <c r="BI108" s="191">
        <f t="shared" si="8"/>
        <v>0</v>
      </c>
      <c r="BJ108" s="23" t="s">
        <v>82</v>
      </c>
      <c r="BK108" s="191">
        <f t="shared" si="9"/>
        <v>0</v>
      </c>
      <c r="BL108" s="23" t="s">
        <v>272</v>
      </c>
      <c r="BM108" s="23" t="s">
        <v>3147</v>
      </c>
    </row>
    <row r="109" spans="2:65" s="1" customFormat="1" ht="25.5" customHeight="1">
      <c r="B109" s="179"/>
      <c r="C109" s="180" t="s">
        <v>338</v>
      </c>
      <c r="D109" s="180" t="s">
        <v>191</v>
      </c>
      <c r="E109" s="181" t="s">
        <v>3148</v>
      </c>
      <c r="F109" s="182" t="s">
        <v>4123</v>
      </c>
      <c r="G109" s="183" t="s">
        <v>322</v>
      </c>
      <c r="H109" s="184">
        <v>2</v>
      </c>
      <c r="I109" s="185"/>
      <c r="J109" s="186">
        <f t="shared" si="0"/>
        <v>0</v>
      </c>
      <c r="K109" s="182" t="s">
        <v>5</v>
      </c>
      <c r="L109" s="40"/>
      <c r="M109" s="187" t="s">
        <v>5</v>
      </c>
      <c r="N109" s="188" t="s">
        <v>46</v>
      </c>
      <c r="O109" s="41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AR109" s="23" t="s">
        <v>272</v>
      </c>
      <c r="AT109" s="23" t="s">
        <v>191</v>
      </c>
      <c r="AU109" s="23" t="s">
        <v>84</v>
      </c>
      <c r="AY109" s="23" t="s">
        <v>189</v>
      </c>
      <c r="BE109" s="191">
        <f t="shared" si="4"/>
        <v>0</v>
      </c>
      <c r="BF109" s="191">
        <f t="shared" si="5"/>
        <v>0</v>
      </c>
      <c r="BG109" s="191">
        <f t="shared" si="6"/>
        <v>0</v>
      </c>
      <c r="BH109" s="191">
        <f t="shared" si="7"/>
        <v>0</v>
      </c>
      <c r="BI109" s="191">
        <f t="shared" si="8"/>
        <v>0</v>
      </c>
      <c r="BJ109" s="23" t="s">
        <v>82</v>
      </c>
      <c r="BK109" s="191">
        <f t="shared" si="9"/>
        <v>0</v>
      </c>
      <c r="BL109" s="23" t="s">
        <v>272</v>
      </c>
      <c r="BM109" s="23" t="s">
        <v>3149</v>
      </c>
    </row>
    <row r="110" spans="2:65" s="1" customFormat="1" ht="25.5" customHeight="1">
      <c r="B110" s="179"/>
      <c r="C110" s="180" t="s">
        <v>346</v>
      </c>
      <c r="D110" s="180" t="s">
        <v>191</v>
      </c>
      <c r="E110" s="181" t="s">
        <v>3150</v>
      </c>
      <c r="F110" s="182" t="s">
        <v>3151</v>
      </c>
      <c r="G110" s="183" t="s">
        <v>238</v>
      </c>
      <c r="H110" s="184">
        <v>16</v>
      </c>
      <c r="I110" s="185"/>
      <c r="J110" s="186">
        <f t="shared" si="0"/>
        <v>0</v>
      </c>
      <c r="K110" s="182" t="s">
        <v>5</v>
      </c>
      <c r="L110" s="40"/>
      <c r="M110" s="187" t="s">
        <v>5</v>
      </c>
      <c r="N110" s="188" t="s">
        <v>46</v>
      </c>
      <c r="O110" s="41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AR110" s="23" t="s">
        <v>272</v>
      </c>
      <c r="AT110" s="23" t="s">
        <v>191</v>
      </c>
      <c r="AU110" s="23" t="s">
        <v>84</v>
      </c>
      <c r="AY110" s="23" t="s">
        <v>189</v>
      </c>
      <c r="BE110" s="191">
        <f t="shared" si="4"/>
        <v>0</v>
      </c>
      <c r="BF110" s="191">
        <f t="shared" si="5"/>
        <v>0</v>
      </c>
      <c r="BG110" s="191">
        <f t="shared" si="6"/>
        <v>0</v>
      </c>
      <c r="BH110" s="191">
        <f t="shared" si="7"/>
        <v>0</v>
      </c>
      <c r="BI110" s="191">
        <f t="shared" si="8"/>
        <v>0</v>
      </c>
      <c r="BJ110" s="23" t="s">
        <v>82</v>
      </c>
      <c r="BK110" s="191">
        <f t="shared" si="9"/>
        <v>0</v>
      </c>
      <c r="BL110" s="23" t="s">
        <v>272</v>
      </c>
      <c r="BM110" s="23" t="s">
        <v>3152</v>
      </c>
    </row>
    <row r="111" spans="2:65" s="1" customFormat="1" ht="25.5" customHeight="1">
      <c r="B111" s="179"/>
      <c r="C111" s="180" t="s">
        <v>352</v>
      </c>
      <c r="D111" s="180" t="s">
        <v>191</v>
      </c>
      <c r="E111" s="181" t="s">
        <v>3153</v>
      </c>
      <c r="F111" s="182" t="s">
        <v>3154</v>
      </c>
      <c r="G111" s="183" t="s">
        <v>322</v>
      </c>
      <c r="H111" s="184">
        <v>1</v>
      </c>
      <c r="I111" s="185"/>
      <c r="J111" s="186">
        <f t="shared" si="0"/>
        <v>0</v>
      </c>
      <c r="K111" s="182" t="s">
        <v>5</v>
      </c>
      <c r="L111" s="40"/>
      <c r="M111" s="187" t="s">
        <v>5</v>
      </c>
      <c r="N111" s="188" t="s">
        <v>46</v>
      </c>
      <c r="O111" s="41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AR111" s="23" t="s">
        <v>272</v>
      </c>
      <c r="AT111" s="23" t="s">
        <v>191</v>
      </c>
      <c r="AU111" s="23" t="s">
        <v>84</v>
      </c>
      <c r="AY111" s="23" t="s">
        <v>189</v>
      </c>
      <c r="BE111" s="191">
        <f t="shared" si="4"/>
        <v>0</v>
      </c>
      <c r="BF111" s="191">
        <f t="shared" si="5"/>
        <v>0</v>
      </c>
      <c r="BG111" s="191">
        <f t="shared" si="6"/>
        <v>0</v>
      </c>
      <c r="BH111" s="191">
        <f t="shared" si="7"/>
        <v>0</v>
      </c>
      <c r="BI111" s="191">
        <f t="shared" si="8"/>
        <v>0</v>
      </c>
      <c r="BJ111" s="23" t="s">
        <v>82</v>
      </c>
      <c r="BK111" s="191">
        <f t="shared" si="9"/>
        <v>0</v>
      </c>
      <c r="BL111" s="23" t="s">
        <v>272</v>
      </c>
      <c r="BM111" s="23" t="s">
        <v>3155</v>
      </c>
    </row>
    <row r="112" spans="2:65" s="1" customFormat="1" ht="16.5" customHeight="1">
      <c r="B112" s="179"/>
      <c r="C112" s="180" t="s">
        <v>358</v>
      </c>
      <c r="D112" s="180" t="s">
        <v>191</v>
      </c>
      <c r="E112" s="181" t="s">
        <v>3156</v>
      </c>
      <c r="F112" s="182" t="s">
        <v>3157</v>
      </c>
      <c r="G112" s="183" t="s">
        <v>194</v>
      </c>
      <c r="H112" s="184">
        <v>198</v>
      </c>
      <c r="I112" s="185"/>
      <c r="J112" s="186">
        <f t="shared" si="0"/>
        <v>0</v>
      </c>
      <c r="K112" s="182" t="s">
        <v>5</v>
      </c>
      <c r="L112" s="40"/>
      <c r="M112" s="187" t="s">
        <v>5</v>
      </c>
      <c r="N112" s="188" t="s">
        <v>46</v>
      </c>
      <c r="O112" s="41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AR112" s="23" t="s">
        <v>272</v>
      </c>
      <c r="AT112" s="23" t="s">
        <v>191</v>
      </c>
      <c r="AU112" s="23" t="s">
        <v>84</v>
      </c>
      <c r="AY112" s="23" t="s">
        <v>189</v>
      </c>
      <c r="BE112" s="191">
        <f t="shared" si="4"/>
        <v>0</v>
      </c>
      <c r="BF112" s="191">
        <f t="shared" si="5"/>
        <v>0</v>
      </c>
      <c r="BG112" s="191">
        <f t="shared" si="6"/>
        <v>0</v>
      </c>
      <c r="BH112" s="191">
        <f t="shared" si="7"/>
        <v>0</v>
      </c>
      <c r="BI112" s="191">
        <f t="shared" si="8"/>
        <v>0</v>
      </c>
      <c r="BJ112" s="23" t="s">
        <v>82</v>
      </c>
      <c r="BK112" s="191">
        <f t="shared" si="9"/>
        <v>0</v>
      </c>
      <c r="BL112" s="23" t="s">
        <v>272</v>
      </c>
      <c r="BM112" s="23" t="s">
        <v>3158</v>
      </c>
    </row>
    <row r="113" spans="2:65" s="1" customFormat="1" ht="16.5" customHeight="1">
      <c r="B113" s="179"/>
      <c r="C113" s="180" t="s">
        <v>363</v>
      </c>
      <c r="D113" s="180" t="s">
        <v>191</v>
      </c>
      <c r="E113" s="181" t="s">
        <v>3159</v>
      </c>
      <c r="F113" s="182" t="s">
        <v>3160</v>
      </c>
      <c r="G113" s="183" t="s">
        <v>322</v>
      </c>
      <c r="H113" s="184">
        <v>16</v>
      </c>
      <c r="I113" s="185"/>
      <c r="J113" s="186">
        <f aca="true" t="shared" si="10" ref="J113:J144">ROUND(I113*H113,2)</f>
        <v>0</v>
      </c>
      <c r="K113" s="182" t="s">
        <v>5</v>
      </c>
      <c r="L113" s="40"/>
      <c r="M113" s="187" t="s">
        <v>5</v>
      </c>
      <c r="N113" s="188" t="s">
        <v>46</v>
      </c>
      <c r="O113" s="41"/>
      <c r="P113" s="189">
        <f aca="true" t="shared" si="11" ref="P113:P144">O113*H113</f>
        <v>0</v>
      </c>
      <c r="Q113" s="189">
        <v>0</v>
      </c>
      <c r="R113" s="189">
        <f aca="true" t="shared" si="12" ref="R113:R144">Q113*H113</f>
        <v>0</v>
      </c>
      <c r="S113" s="189">
        <v>0</v>
      </c>
      <c r="T113" s="190">
        <f aca="true" t="shared" si="13" ref="T113:T144">S113*H113</f>
        <v>0</v>
      </c>
      <c r="AR113" s="23" t="s">
        <v>272</v>
      </c>
      <c r="AT113" s="23" t="s">
        <v>191</v>
      </c>
      <c r="AU113" s="23" t="s">
        <v>84</v>
      </c>
      <c r="AY113" s="23" t="s">
        <v>189</v>
      </c>
      <c r="BE113" s="191">
        <f aca="true" t="shared" si="14" ref="BE113:BE144">IF(N113="základní",J113,0)</f>
        <v>0</v>
      </c>
      <c r="BF113" s="191">
        <f aca="true" t="shared" si="15" ref="BF113:BF144">IF(N113="snížená",J113,0)</f>
        <v>0</v>
      </c>
      <c r="BG113" s="191">
        <f aca="true" t="shared" si="16" ref="BG113:BG144">IF(N113="zákl. přenesená",J113,0)</f>
        <v>0</v>
      </c>
      <c r="BH113" s="191">
        <f aca="true" t="shared" si="17" ref="BH113:BH144">IF(N113="sníž. přenesená",J113,0)</f>
        <v>0</v>
      </c>
      <c r="BI113" s="191">
        <f aca="true" t="shared" si="18" ref="BI113:BI144">IF(N113="nulová",J113,0)</f>
        <v>0</v>
      </c>
      <c r="BJ113" s="23" t="s">
        <v>82</v>
      </c>
      <c r="BK113" s="191">
        <f aca="true" t="shared" si="19" ref="BK113:BK144">ROUND(I113*H113,2)</f>
        <v>0</v>
      </c>
      <c r="BL113" s="23" t="s">
        <v>272</v>
      </c>
      <c r="BM113" s="23" t="s">
        <v>3161</v>
      </c>
    </row>
    <row r="114" spans="2:65" s="1" customFormat="1" ht="25.5" customHeight="1">
      <c r="B114" s="179"/>
      <c r="C114" s="180" t="s">
        <v>368</v>
      </c>
      <c r="D114" s="180" t="s">
        <v>191</v>
      </c>
      <c r="E114" s="181" t="s">
        <v>3162</v>
      </c>
      <c r="F114" s="182" t="s">
        <v>3163</v>
      </c>
      <c r="G114" s="183" t="s">
        <v>194</v>
      </c>
      <c r="H114" s="184">
        <v>63</v>
      </c>
      <c r="I114" s="185"/>
      <c r="J114" s="186">
        <f t="shared" si="10"/>
        <v>0</v>
      </c>
      <c r="K114" s="182" t="s">
        <v>5</v>
      </c>
      <c r="L114" s="40"/>
      <c r="M114" s="187" t="s">
        <v>5</v>
      </c>
      <c r="N114" s="188" t="s">
        <v>46</v>
      </c>
      <c r="O114" s="41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AR114" s="23" t="s">
        <v>272</v>
      </c>
      <c r="AT114" s="23" t="s">
        <v>191</v>
      </c>
      <c r="AU114" s="23" t="s">
        <v>84</v>
      </c>
      <c r="AY114" s="23" t="s">
        <v>189</v>
      </c>
      <c r="BE114" s="191">
        <f t="shared" si="14"/>
        <v>0</v>
      </c>
      <c r="BF114" s="191">
        <f t="shared" si="15"/>
        <v>0</v>
      </c>
      <c r="BG114" s="191">
        <f t="shared" si="16"/>
        <v>0</v>
      </c>
      <c r="BH114" s="191">
        <f t="shared" si="17"/>
        <v>0</v>
      </c>
      <c r="BI114" s="191">
        <f t="shared" si="18"/>
        <v>0</v>
      </c>
      <c r="BJ114" s="23" t="s">
        <v>82</v>
      </c>
      <c r="BK114" s="191">
        <f t="shared" si="19"/>
        <v>0</v>
      </c>
      <c r="BL114" s="23" t="s">
        <v>272</v>
      </c>
      <c r="BM114" s="23" t="s">
        <v>3164</v>
      </c>
    </row>
    <row r="115" spans="2:65" s="1" customFormat="1" ht="25.5" customHeight="1">
      <c r="B115" s="179"/>
      <c r="C115" s="180" t="s">
        <v>373</v>
      </c>
      <c r="D115" s="180" t="s">
        <v>191</v>
      </c>
      <c r="E115" s="181" t="s">
        <v>3165</v>
      </c>
      <c r="F115" s="182" t="s">
        <v>3166</v>
      </c>
      <c r="G115" s="183" t="s">
        <v>243</v>
      </c>
      <c r="H115" s="184">
        <v>1</v>
      </c>
      <c r="I115" s="185"/>
      <c r="J115" s="186">
        <f t="shared" si="10"/>
        <v>0</v>
      </c>
      <c r="K115" s="182" t="s">
        <v>5</v>
      </c>
      <c r="L115" s="40"/>
      <c r="M115" s="187" t="s">
        <v>5</v>
      </c>
      <c r="N115" s="188" t="s">
        <v>46</v>
      </c>
      <c r="O115" s="41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AR115" s="23" t="s">
        <v>272</v>
      </c>
      <c r="AT115" s="23" t="s">
        <v>191</v>
      </c>
      <c r="AU115" s="23" t="s">
        <v>84</v>
      </c>
      <c r="AY115" s="23" t="s">
        <v>189</v>
      </c>
      <c r="BE115" s="191">
        <f t="shared" si="14"/>
        <v>0</v>
      </c>
      <c r="BF115" s="191">
        <f t="shared" si="15"/>
        <v>0</v>
      </c>
      <c r="BG115" s="191">
        <f t="shared" si="16"/>
        <v>0</v>
      </c>
      <c r="BH115" s="191">
        <f t="shared" si="17"/>
        <v>0</v>
      </c>
      <c r="BI115" s="191">
        <f t="shared" si="18"/>
        <v>0</v>
      </c>
      <c r="BJ115" s="23" t="s">
        <v>82</v>
      </c>
      <c r="BK115" s="191">
        <f t="shared" si="19"/>
        <v>0</v>
      </c>
      <c r="BL115" s="23" t="s">
        <v>272</v>
      </c>
      <c r="BM115" s="23" t="s">
        <v>3167</v>
      </c>
    </row>
    <row r="116" spans="2:65" s="1" customFormat="1" ht="25.5" customHeight="1">
      <c r="B116" s="179"/>
      <c r="C116" s="180" t="s">
        <v>379</v>
      </c>
      <c r="D116" s="180" t="s">
        <v>191</v>
      </c>
      <c r="E116" s="181" t="s">
        <v>3168</v>
      </c>
      <c r="F116" s="182" t="s">
        <v>3169</v>
      </c>
      <c r="G116" s="183" t="s">
        <v>243</v>
      </c>
      <c r="H116" s="184">
        <v>1</v>
      </c>
      <c r="I116" s="185"/>
      <c r="J116" s="186">
        <f t="shared" si="10"/>
        <v>0</v>
      </c>
      <c r="K116" s="182" t="s">
        <v>5</v>
      </c>
      <c r="L116" s="40"/>
      <c r="M116" s="187" t="s">
        <v>5</v>
      </c>
      <c r="N116" s="188" t="s">
        <v>46</v>
      </c>
      <c r="O116" s="41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AR116" s="23" t="s">
        <v>272</v>
      </c>
      <c r="AT116" s="23" t="s">
        <v>191</v>
      </c>
      <c r="AU116" s="23" t="s">
        <v>84</v>
      </c>
      <c r="AY116" s="23" t="s">
        <v>189</v>
      </c>
      <c r="BE116" s="191">
        <f t="shared" si="14"/>
        <v>0</v>
      </c>
      <c r="BF116" s="191">
        <f t="shared" si="15"/>
        <v>0</v>
      </c>
      <c r="BG116" s="191">
        <f t="shared" si="16"/>
        <v>0</v>
      </c>
      <c r="BH116" s="191">
        <f t="shared" si="17"/>
        <v>0</v>
      </c>
      <c r="BI116" s="191">
        <f t="shared" si="18"/>
        <v>0</v>
      </c>
      <c r="BJ116" s="23" t="s">
        <v>82</v>
      </c>
      <c r="BK116" s="191">
        <f t="shared" si="19"/>
        <v>0</v>
      </c>
      <c r="BL116" s="23" t="s">
        <v>272</v>
      </c>
      <c r="BM116" s="23" t="s">
        <v>3170</v>
      </c>
    </row>
    <row r="117" spans="2:65" s="1" customFormat="1" ht="16.5" customHeight="1">
      <c r="B117" s="179"/>
      <c r="C117" s="180" t="s">
        <v>385</v>
      </c>
      <c r="D117" s="180" t="s">
        <v>191</v>
      </c>
      <c r="E117" s="181" t="s">
        <v>3171</v>
      </c>
      <c r="F117" s="182" t="s">
        <v>3172</v>
      </c>
      <c r="G117" s="183" t="s">
        <v>322</v>
      </c>
      <c r="H117" s="184">
        <v>4</v>
      </c>
      <c r="I117" s="185"/>
      <c r="J117" s="186">
        <f t="shared" si="10"/>
        <v>0</v>
      </c>
      <c r="K117" s="182" t="s">
        <v>5</v>
      </c>
      <c r="L117" s="40"/>
      <c r="M117" s="187" t="s">
        <v>5</v>
      </c>
      <c r="N117" s="188" t="s">
        <v>46</v>
      </c>
      <c r="O117" s="41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AR117" s="23" t="s">
        <v>272</v>
      </c>
      <c r="AT117" s="23" t="s">
        <v>191</v>
      </c>
      <c r="AU117" s="23" t="s">
        <v>84</v>
      </c>
      <c r="AY117" s="23" t="s">
        <v>189</v>
      </c>
      <c r="BE117" s="191">
        <f t="shared" si="14"/>
        <v>0</v>
      </c>
      <c r="BF117" s="191">
        <f t="shared" si="15"/>
        <v>0</v>
      </c>
      <c r="BG117" s="191">
        <f t="shared" si="16"/>
        <v>0</v>
      </c>
      <c r="BH117" s="191">
        <f t="shared" si="17"/>
        <v>0</v>
      </c>
      <c r="BI117" s="191">
        <f t="shared" si="18"/>
        <v>0</v>
      </c>
      <c r="BJ117" s="23" t="s">
        <v>82</v>
      </c>
      <c r="BK117" s="191">
        <f t="shared" si="19"/>
        <v>0</v>
      </c>
      <c r="BL117" s="23" t="s">
        <v>272</v>
      </c>
      <c r="BM117" s="23" t="s">
        <v>3173</v>
      </c>
    </row>
    <row r="118" spans="2:65" s="1" customFormat="1" ht="16.5" customHeight="1">
      <c r="B118" s="179"/>
      <c r="C118" s="180" t="s">
        <v>390</v>
      </c>
      <c r="D118" s="180" t="s">
        <v>191</v>
      </c>
      <c r="E118" s="181" t="s">
        <v>3174</v>
      </c>
      <c r="F118" s="182" t="s">
        <v>3175</v>
      </c>
      <c r="G118" s="183" t="s">
        <v>322</v>
      </c>
      <c r="H118" s="184">
        <v>1</v>
      </c>
      <c r="I118" s="185"/>
      <c r="J118" s="186">
        <f t="shared" si="10"/>
        <v>0</v>
      </c>
      <c r="K118" s="182" t="s">
        <v>5</v>
      </c>
      <c r="L118" s="40"/>
      <c r="M118" s="187" t="s">
        <v>5</v>
      </c>
      <c r="N118" s="188" t="s">
        <v>46</v>
      </c>
      <c r="O118" s="41"/>
      <c r="P118" s="189">
        <f t="shared" si="11"/>
        <v>0</v>
      </c>
      <c r="Q118" s="189">
        <v>0</v>
      </c>
      <c r="R118" s="189">
        <f t="shared" si="12"/>
        <v>0</v>
      </c>
      <c r="S118" s="189">
        <v>0</v>
      </c>
      <c r="T118" s="190">
        <f t="shared" si="13"/>
        <v>0</v>
      </c>
      <c r="AR118" s="23" t="s">
        <v>272</v>
      </c>
      <c r="AT118" s="23" t="s">
        <v>191</v>
      </c>
      <c r="AU118" s="23" t="s">
        <v>84</v>
      </c>
      <c r="AY118" s="23" t="s">
        <v>189</v>
      </c>
      <c r="BE118" s="191">
        <f t="shared" si="14"/>
        <v>0</v>
      </c>
      <c r="BF118" s="191">
        <f t="shared" si="15"/>
        <v>0</v>
      </c>
      <c r="BG118" s="191">
        <f t="shared" si="16"/>
        <v>0</v>
      </c>
      <c r="BH118" s="191">
        <f t="shared" si="17"/>
        <v>0</v>
      </c>
      <c r="BI118" s="191">
        <f t="shared" si="18"/>
        <v>0</v>
      </c>
      <c r="BJ118" s="23" t="s">
        <v>82</v>
      </c>
      <c r="BK118" s="191">
        <f t="shared" si="19"/>
        <v>0</v>
      </c>
      <c r="BL118" s="23" t="s">
        <v>272</v>
      </c>
      <c r="BM118" s="23" t="s">
        <v>3176</v>
      </c>
    </row>
    <row r="119" spans="2:65" s="1" customFormat="1" ht="16.5" customHeight="1">
      <c r="B119" s="179"/>
      <c r="C119" s="180" t="s">
        <v>396</v>
      </c>
      <c r="D119" s="180" t="s">
        <v>191</v>
      </c>
      <c r="E119" s="181" t="s">
        <v>3177</v>
      </c>
      <c r="F119" s="182" t="s">
        <v>3178</v>
      </c>
      <c r="G119" s="183" t="s">
        <v>322</v>
      </c>
      <c r="H119" s="184">
        <v>1</v>
      </c>
      <c r="I119" s="185"/>
      <c r="J119" s="186">
        <f t="shared" si="10"/>
        <v>0</v>
      </c>
      <c r="K119" s="182" t="s">
        <v>5</v>
      </c>
      <c r="L119" s="40"/>
      <c r="M119" s="187" t="s">
        <v>5</v>
      </c>
      <c r="N119" s="188" t="s">
        <v>46</v>
      </c>
      <c r="O119" s="41"/>
      <c r="P119" s="189">
        <f t="shared" si="11"/>
        <v>0</v>
      </c>
      <c r="Q119" s="189">
        <v>0</v>
      </c>
      <c r="R119" s="189">
        <f t="shared" si="12"/>
        <v>0</v>
      </c>
      <c r="S119" s="189">
        <v>0</v>
      </c>
      <c r="T119" s="190">
        <f t="shared" si="13"/>
        <v>0</v>
      </c>
      <c r="AR119" s="23" t="s">
        <v>272</v>
      </c>
      <c r="AT119" s="23" t="s">
        <v>191</v>
      </c>
      <c r="AU119" s="23" t="s">
        <v>84</v>
      </c>
      <c r="AY119" s="23" t="s">
        <v>189</v>
      </c>
      <c r="BE119" s="191">
        <f t="shared" si="14"/>
        <v>0</v>
      </c>
      <c r="BF119" s="191">
        <f t="shared" si="15"/>
        <v>0</v>
      </c>
      <c r="BG119" s="191">
        <f t="shared" si="16"/>
        <v>0</v>
      </c>
      <c r="BH119" s="191">
        <f t="shared" si="17"/>
        <v>0</v>
      </c>
      <c r="BI119" s="191">
        <f t="shared" si="18"/>
        <v>0</v>
      </c>
      <c r="BJ119" s="23" t="s">
        <v>82</v>
      </c>
      <c r="BK119" s="191">
        <f t="shared" si="19"/>
        <v>0</v>
      </c>
      <c r="BL119" s="23" t="s">
        <v>272</v>
      </c>
      <c r="BM119" s="23" t="s">
        <v>3179</v>
      </c>
    </row>
    <row r="120" spans="2:65" s="1" customFormat="1" ht="25.5" customHeight="1">
      <c r="B120" s="179"/>
      <c r="C120" s="180" t="s">
        <v>400</v>
      </c>
      <c r="D120" s="180" t="s">
        <v>191</v>
      </c>
      <c r="E120" s="181" t="s">
        <v>3180</v>
      </c>
      <c r="F120" s="182" t="s">
        <v>3181</v>
      </c>
      <c r="G120" s="183" t="s">
        <v>322</v>
      </c>
      <c r="H120" s="184">
        <v>2</v>
      </c>
      <c r="I120" s="185"/>
      <c r="J120" s="186">
        <f t="shared" si="10"/>
        <v>0</v>
      </c>
      <c r="K120" s="182" t="s">
        <v>5</v>
      </c>
      <c r="L120" s="40"/>
      <c r="M120" s="187" t="s">
        <v>5</v>
      </c>
      <c r="N120" s="188" t="s">
        <v>46</v>
      </c>
      <c r="O120" s="41"/>
      <c r="P120" s="189">
        <f t="shared" si="11"/>
        <v>0</v>
      </c>
      <c r="Q120" s="189">
        <v>0</v>
      </c>
      <c r="R120" s="189">
        <f t="shared" si="12"/>
        <v>0</v>
      </c>
      <c r="S120" s="189">
        <v>0</v>
      </c>
      <c r="T120" s="190">
        <f t="shared" si="13"/>
        <v>0</v>
      </c>
      <c r="AR120" s="23" t="s">
        <v>272</v>
      </c>
      <c r="AT120" s="23" t="s">
        <v>191</v>
      </c>
      <c r="AU120" s="23" t="s">
        <v>84</v>
      </c>
      <c r="AY120" s="23" t="s">
        <v>189</v>
      </c>
      <c r="BE120" s="191">
        <f t="shared" si="14"/>
        <v>0</v>
      </c>
      <c r="BF120" s="191">
        <f t="shared" si="15"/>
        <v>0</v>
      </c>
      <c r="BG120" s="191">
        <f t="shared" si="16"/>
        <v>0</v>
      </c>
      <c r="BH120" s="191">
        <f t="shared" si="17"/>
        <v>0</v>
      </c>
      <c r="BI120" s="191">
        <f t="shared" si="18"/>
        <v>0</v>
      </c>
      <c r="BJ120" s="23" t="s">
        <v>82</v>
      </c>
      <c r="BK120" s="191">
        <f t="shared" si="19"/>
        <v>0</v>
      </c>
      <c r="BL120" s="23" t="s">
        <v>272</v>
      </c>
      <c r="BM120" s="23" t="s">
        <v>3182</v>
      </c>
    </row>
    <row r="121" spans="2:65" s="1" customFormat="1" ht="16.5" customHeight="1">
      <c r="B121" s="179"/>
      <c r="C121" s="180" t="s">
        <v>405</v>
      </c>
      <c r="D121" s="180" t="s">
        <v>191</v>
      </c>
      <c r="E121" s="181" t="s">
        <v>3183</v>
      </c>
      <c r="F121" s="182" t="s">
        <v>3184</v>
      </c>
      <c r="G121" s="183" t="s">
        <v>322</v>
      </c>
      <c r="H121" s="184">
        <v>2</v>
      </c>
      <c r="I121" s="185"/>
      <c r="J121" s="186">
        <f t="shared" si="10"/>
        <v>0</v>
      </c>
      <c r="K121" s="182" t="s">
        <v>5</v>
      </c>
      <c r="L121" s="40"/>
      <c r="M121" s="187" t="s">
        <v>5</v>
      </c>
      <c r="N121" s="188" t="s">
        <v>46</v>
      </c>
      <c r="O121" s="41"/>
      <c r="P121" s="189">
        <f t="shared" si="11"/>
        <v>0</v>
      </c>
      <c r="Q121" s="189">
        <v>0</v>
      </c>
      <c r="R121" s="189">
        <f t="shared" si="12"/>
        <v>0</v>
      </c>
      <c r="S121" s="189">
        <v>0</v>
      </c>
      <c r="T121" s="190">
        <f t="shared" si="13"/>
        <v>0</v>
      </c>
      <c r="AR121" s="23" t="s">
        <v>272</v>
      </c>
      <c r="AT121" s="23" t="s">
        <v>191</v>
      </c>
      <c r="AU121" s="23" t="s">
        <v>84</v>
      </c>
      <c r="AY121" s="23" t="s">
        <v>189</v>
      </c>
      <c r="BE121" s="191">
        <f t="shared" si="14"/>
        <v>0</v>
      </c>
      <c r="BF121" s="191">
        <f t="shared" si="15"/>
        <v>0</v>
      </c>
      <c r="BG121" s="191">
        <f t="shared" si="16"/>
        <v>0</v>
      </c>
      <c r="BH121" s="191">
        <f t="shared" si="17"/>
        <v>0</v>
      </c>
      <c r="BI121" s="191">
        <f t="shared" si="18"/>
        <v>0</v>
      </c>
      <c r="BJ121" s="23" t="s">
        <v>82</v>
      </c>
      <c r="BK121" s="191">
        <f t="shared" si="19"/>
        <v>0</v>
      </c>
      <c r="BL121" s="23" t="s">
        <v>272</v>
      </c>
      <c r="BM121" s="23" t="s">
        <v>3185</v>
      </c>
    </row>
    <row r="122" spans="2:65" s="1" customFormat="1" ht="25.5" customHeight="1">
      <c r="B122" s="179"/>
      <c r="C122" s="180" t="s">
        <v>410</v>
      </c>
      <c r="D122" s="180" t="s">
        <v>191</v>
      </c>
      <c r="E122" s="181" t="s">
        <v>3186</v>
      </c>
      <c r="F122" s="182" t="s">
        <v>3187</v>
      </c>
      <c r="G122" s="183" t="s">
        <v>322</v>
      </c>
      <c r="H122" s="184">
        <v>1</v>
      </c>
      <c r="I122" s="185"/>
      <c r="J122" s="186">
        <f t="shared" si="10"/>
        <v>0</v>
      </c>
      <c r="K122" s="182" t="s">
        <v>5</v>
      </c>
      <c r="L122" s="40"/>
      <c r="M122" s="187" t="s">
        <v>5</v>
      </c>
      <c r="N122" s="188" t="s">
        <v>46</v>
      </c>
      <c r="O122" s="41"/>
      <c r="P122" s="189">
        <f t="shared" si="11"/>
        <v>0</v>
      </c>
      <c r="Q122" s="189">
        <v>0</v>
      </c>
      <c r="R122" s="189">
        <f t="shared" si="12"/>
        <v>0</v>
      </c>
      <c r="S122" s="189">
        <v>0</v>
      </c>
      <c r="T122" s="190">
        <f t="shared" si="13"/>
        <v>0</v>
      </c>
      <c r="AR122" s="23" t="s">
        <v>272</v>
      </c>
      <c r="AT122" s="23" t="s">
        <v>191</v>
      </c>
      <c r="AU122" s="23" t="s">
        <v>84</v>
      </c>
      <c r="AY122" s="23" t="s">
        <v>189</v>
      </c>
      <c r="BE122" s="191">
        <f t="shared" si="14"/>
        <v>0</v>
      </c>
      <c r="BF122" s="191">
        <f t="shared" si="15"/>
        <v>0</v>
      </c>
      <c r="BG122" s="191">
        <f t="shared" si="16"/>
        <v>0</v>
      </c>
      <c r="BH122" s="191">
        <f t="shared" si="17"/>
        <v>0</v>
      </c>
      <c r="BI122" s="191">
        <f t="shared" si="18"/>
        <v>0</v>
      </c>
      <c r="BJ122" s="23" t="s">
        <v>82</v>
      </c>
      <c r="BK122" s="191">
        <f t="shared" si="19"/>
        <v>0</v>
      </c>
      <c r="BL122" s="23" t="s">
        <v>272</v>
      </c>
      <c r="BM122" s="23" t="s">
        <v>3188</v>
      </c>
    </row>
    <row r="123" spans="2:65" s="1" customFormat="1" ht="25.5" customHeight="1">
      <c r="B123" s="179"/>
      <c r="C123" s="180" t="s">
        <v>414</v>
      </c>
      <c r="D123" s="180" t="s">
        <v>191</v>
      </c>
      <c r="E123" s="181" t="s">
        <v>3189</v>
      </c>
      <c r="F123" s="182" t="s">
        <v>3190</v>
      </c>
      <c r="G123" s="183" t="s">
        <v>322</v>
      </c>
      <c r="H123" s="184">
        <v>1</v>
      </c>
      <c r="I123" s="185"/>
      <c r="J123" s="186">
        <f t="shared" si="10"/>
        <v>0</v>
      </c>
      <c r="K123" s="182" t="s">
        <v>5</v>
      </c>
      <c r="L123" s="40"/>
      <c r="M123" s="187" t="s">
        <v>5</v>
      </c>
      <c r="N123" s="188" t="s">
        <v>46</v>
      </c>
      <c r="O123" s="41"/>
      <c r="P123" s="189">
        <f t="shared" si="11"/>
        <v>0</v>
      </c>
      <c r="Q123" s="189">
        <v>0</v>
      </c>
      <c r="R123" s="189">
        <f t="shared" si="12"/>
        <v>0</v>
      </c>
      <c r="S123" s="189">
        <v>0</v>
      </c>
      <c r="T123" s="190">
        <f t="shared" si="13"/>
        <v>0</v>
      </c>
      <c r="AR123" s="23" t="s">
        <v>272</v>
      </c>
      <c r="AT123" s="23" t="s">
        <v>191</v>
      </c>
      <c r="AU123" s="23" t="s">
        <v>84</v>
      </c>
      <c r="AY123" s="23" t="s">
        <v>189</v>
      </c>
      <c r="BE123" s="191">
        <f t="shared" si="14"/>
        <v>0</v>
      </c>
      <c r="BF123" s="191">
        <f t="shared" si="15"/>
        <v>0</v>
      </c>
      <c r="BG123" s="191">
        <f t="shared" si="16"/>
        <v>0</v>
      </c>
      <c r="BH123" s="191">
        <f t="shared" si="17"/>
        <v>0</v>
      </c>
      <c r="BI123" s="191">
        <f t="shared" si="18"/>
        <v>0</v>
      </c>
      <c r="BJ123" s="23" t="s">
        <v>82</v>
      </c>
      <c r="BK123" s="191">
        <f t="shared" si="19"/>
        <v>0</v>
      </c>
      <c r="BL123" s="23" t="s">
        <v>272</v>
      </c>
      <c r="BM123" s="23" t="s">
        <v>3191</v>
      </c>
    </row>
    <row r="124" spans="2:65" s="1" customFormat="1" ht="25.5" customHeight="1">
      <c r="B124" s="179"/>
      <c r="C124" s="180" t="s">
        <v>419</v>
      </c>
      <c r="D124" s="180" t="s">
        <v>191</v>
      </c>
      <c r="E124" s="181" t="s">
        <v>3192</v>
      </c>
      <c r="F124" s="182" t="s">
        <v>3193</v>
      </c>
      <c r="G124" s="183" t="s">
        <v>322</v>
      </c>
      <c r="H124" s="184">
        <v>8</v>
      </c>
      <c r="I124" s="185"/>
      <c r="J124" s="186">
        <f t="shared" si="10"/>
        <v>0</v>
      </c>
      <c r="K124" s="182" t="s">
        <v>5</v>
      </c>
      <c r="L124" s="40"/>
      <c r="M124" s="187" t="s">
        <v>5</v>
      </c>
      <c r="N124" s="188" t="s">
        <v>46</v>
      </c>
      <c r="O124" s="41"/>
      <c r="P124" s="189">
        <f t="shared" si="11"/>
        <v>0</v>
      </c>
      <c r="Q124" s="189">
        <v>0</v>
      </c>
      <c r="R124" s="189">
        <f t="shared" si="12"/>
        <v>0</v>
      </c>
      <c r="S124" s="189">
        <v>0</v>
      </c>
      <c r="T124" s="190">
        <f t="shared" si="13"/>
        <v>0</v>
      </c>
      <c r="AR124" s="23" t="s">
        <v>272</v>
      </c>
      <c r="AT124" s="23" t="s">
        <v>191</v>
      </c>
      <c r="AU124" s="23" t="s">
        <v>84</v>
      </c>
      <c r="AY124" s="23" t="s">
        <v>189</v>
      </c>
      <c r="BE124" s="191">
        <f t="shared" si="14"/>
        <v>0</v>
      </c>
      <c r="BF124" s="191">
        <f t="shared" si="15"/>
        <v>0</v>
      </c>
      <c r="BG124" s="191">
        <f t="shared" si="16"/>
        <v>0</v>
      </c>
      <c r="BH124" s="191">
        <f t="shared" si="17"/>
        <v>0</v>
      </c>
      <c r="BI124" s="191">
        <f t="shared" si="18"/>
        <v>0</v>
      </c>
      <c r="BJ124" s="23" t="s">
        <v>82</v>
      </c>
      <c r="BK124" s="191">
        <f t="shared" si="19"/>
        <v>0</v>
      </c>
      <c r="BL124" s="23" t="s">
        <v>272</v>
      </c>
      <c r="BM124" s="23" t="s">
        <v>3194</v>
      </c>
    </row>
    <row r="125" spans="2:65" s="1" customFormat="1" ht="25.5" customHeight="1">
      <c r="B125" s="179"/>
      <c r="C125" s="180" t="s">
        <v>425</v>
      </c>
      <c r="D125" s="180" t="s">
        <v>191</v>
      </c>
      <c r="E125" s="181" t="s">
        <v>3195</v>
      </c>
      <c r="F125" s="182" t="s">
        <v>4124</v>
      </c>
      <c r="G125" s="183" t="s">
        <v>322</v>
      </c>
      <c r="H125" s="184">
        <v>2</v>
      </c>
      <c r="I125" s="185"/>
      <c r="J125" s="186">
        <f t="shared" si="10"/>
        <v>0</v>
      </c>
      <c r="K125" s="182" t="s">
        <v>5</v>
      </c>
      <c r="L125" s="40"/>
      <c r="M125" s="187" t="s">
        <v>5</v>
      </c>
      <c r="N125" s="188" t="s">
        <v>46</v>
      </c>
      <c r="O125" s="41"/>
      <c r="P125" s="189">
        <f t="shared" si="11"/>
        <v>0</v>
      </c>
      <c r="Q125" s="189">
        <v>0</v>
      </c>
      <c r="R125" s="189">
        <f t="shared" si="12"/>
        <v>0</v>
      </c>
      <c r="S125" s="189">
        <v>0</v>
      </c>
      <c r="T125" s="190">
        <f t="shared" si="13"/>
        <v>0</v>
      </c>
      <c r="AR125" s="23" t="s">
        <v>272</v>
      </c>
      <c r="AT125" s="23" t="s">
        <v>191</v>
      </c>
      <c r="AU125" s="23" t="s">
        <v>84</v>
      </c>
      <c r="AY125" s="23" t="s">
        <v>189</v>
      </c>
      <c r="BE125" s="191">
        <f t="shared" si="14"/>
        <v>0</v>
      </c>
      <c r="BF125" s="191">
        <f t="shared" si="15"/>
        <v>0</v>
      </c>
      <c r="BG125" s="191">
        <f t="shared" si="16"/>
        <v>0</v>
      </c>
      <c r="BH125" s="191">
        <f t="shared" si="17"/>
        <v>0</v>
      </c>
      <c r="BI125" s="191">
        <f t="shared" si="18"/>
        <v>0</v>
      </c>
      <c r="BJ125" s="23" t="s">
        <v>82</v>
      </c>
      <c r="BK125" s="191">
        <f t="shared" si="19"/>
        <v>0</v>
      </c>
      <c r="BL125" s="23" t="s">
        <v>272</v>
      </c>
      <c r="BM125" s="23" t="s">
        <v>3196</v>
      </c>
    </row>
    <row r="126" spans="2:65" s="1" customFormat="1" ht="25.5" customHeight="1">
      <c r="B126" s="179"/>
      <c r="C126" s="180" t="s">
        <v>429</v>
      </c>
      <c r="D126" s="180" t="s">
        <v>191</v>
      </c>
      <c r="E126" s="181" t="s">
        <v>3197</v>
      </c>
      <c r="F126" s="182" t="s">
        <v>3198</v>
      </c>
      <c r="G126" s="183" t="s">
        <v>238</v>
      </c>
      <c r="H126" s="184">
        <v>16</v>
      </c>
      <c r="I126" s="185"/>
      <c r="J126" s="186">
        <f t="shared" si="10"/>
        <v>0</v>
      </c>
      <c r="K126" s="182" t="s">
        <v>5</v>
      </c>
      <c r="L126" s="40"/>
      <c r="M126" s="187" t="s">
        <v>5</v>
      </c>
      <c r="N126" s="188" t="s">
        <v>46</v>
      </c>
      <c r="O126" s="41"/>
      <c r="P126" s="189">
        <f t="shared" si="11"/>
        <v>0</v>
      </c>
      <c r="Q126" s="189">
        <v>0</v>
      </c>
      <c r="R126" s="189">
        <f t="shared" si="12"/>
        <v>0</v>
      </c>
      <c r="S126" s="189">
        <v>0</v>
      </c>
      <c r="T126" s="190">
        <f t="shared" si="13"/>
        <v>0</v>
      </c>
      <c r="AR126" s="23" t="s">
        <v>272</v>
      </c>
      <c r="AT126" s="23" t="s">
        <v>191</v>
      </c>
      <c r="AU126" s="23" t="s">
        <v>84</v>
      </c>
      <c r="AY126" s="23" t="s">
        <v>189</v>
      </c>
      <c r="BE126" s="191">
        <f t="shared" si="14"/>
        <v>0</v>
      </c>
      <c r="BF126" s="191">
        <f t="shared" si="15"/>
        <v>0</v>
      </c>
      <c r="BG126" s="191">
        <f t="shared" si="16"/>
        <v>0</v>
      </c>
      <c r="BH126" s="191">
        <f t="shared" si="17"/>
        <v>0</v>
      </c>
      <c r="BI126" s="191">
        <f t="shared" si="18"/>
        <v>0</v>
      </c>
      <c r="BJ126" s="23" t="s">
        <v>82</v>
      </c>
      <c r="BK126" s="191">
        <f t="shared" si="19"/>
        <v>0</v>
      </c>
      <c r="BL126" s="23" t="s">
        <v>272</v>
      </c>
      <c r="BM126" s="23" t="s">
        <v>3199</v>
      </c>
    </row>
    <row r="127" spans="2:65" s="1" customFormat="1" ht="25.5" customHeight="1">
      <c r="B127" s="179"/>
      <c r="C127" s="180" t="s">
        <v>434</v>
      </c>
      <c r="D127" s="180" t="s">
        <v>191</v>
      </c>
      <c r="E127" s="181" t="s">
        <v>3200</v>
      </c>
      <c r="F127" s="182" t="s">
        <v>3201</v>
      </c>
      <c r="G127" s="183" t="s">
        <v>322</v>
      </c>
      <c r="H127" s="184">
        <v>1</v>
      </c>
      <c r="I127" s="185"/>
      <c r="J127" s="186">
        <f t="shared" si="10"/>
        <v>0</v>
      </c>
      <c r="K127" s="182" t="s">
        <v>5</v>
      </c>
      <c r="L127" s="40"/>
      <c r="M127" s="187" t="s">
        <v>5</v>
      </c>
      <c r="N127" s="188" t="s">
        <v>46</v>
      </c>
      <c r="O127" s="41"/>
      <c r="P127" s="189">
        <f t="shared" si="11"/>
        <v>0</v>
      </c>
      <c r="Q127" s="189">
        <v>0</v>
      </c>
      <c r="R127" s="189">
        <f t="shared" si="12"/>
        <v>0</v>
      </c>
      <c r="S127" s="189">
        <v>0</v>
      </c>
      <c r="T127" s="190">
        <f t="shared" si="13"/>
        <v>0</v>
      </c>
      <c r="AR127" s="23" t="s">
        <v>272</v>
      </c>
      <c r="AT127" s="23" t="s">
        <v>191</v>
      </c>
      <c r="AU127" s="23" t="s">
        <v>84</v>
      </c>
      <c r="AY127" s="23" t="s">
        <v>189</v>
      </c>
      <c r="BE127" s="191">
        <f t="shared" si="14"/>
        <v>0</v>
      </c>
      <c r="BF127" s="191">
        <f t="shared" si="15"/>
        <v>0</v>
      </c>
      <c r="BG127" s="191">
        <f t="shared" si="16"/>
        <v>0</v>
      </c>
      <c r="BH127" s="191">
        <f t="shared" si="17"/>
        <v>0</v>
      </c>
      <c r="BI127" s="191">
        <f t="shared" si="18"/>
        <v>0</v>
      </c>
      <c r="BJ127" s="23" t="s">
        <v>82</v>
      </c>
      <c r="BK127" s="191">
        <f t="shared" si="19"/>
        <v>0</v>
      </c>
      <c r="BL127" s="23" t="s">
        <v>272</v>
      </c>
      <c r="BM127" s="23" t="s">
        <v>3202</v>
      </c>
    </row>
    <row r="128" spans="2:65" s="1" customFormat="1" ht="16.5" customHeight="1">
      <c r="B128" s="179"/>
      <c r="C128" s="180" t="s">
        <v>439</v>
      </c>
      <c r="D128" s="180" t="s">
        <v>191</v>
      </c>
      <c r="E128" s="181" t="s">
        <v>3203</v>
      </c>
      <c r="F128" s="182" t="s">
        <v>3204</v>
      </c>
      <c r="G128" s="183" t="s">
        <v>194</v>
      </c>
      <c r="H128" s="184">
        <v>198</v>
      </c>
      <c r="I128" s="185"/>
      <c r="J128" s="186">
        <f t="shared" si="10"/>
        <v>0</v>
      </c>
      <c r="K128" s="182" t="s">
        <v>5</v>
      </c>
      <c r="L128" s="40"/>
      <c r="M128" s="187" t="s">
        <v>5</v>
      </c>
      <c r="N128" s="188" t="s">
        <v>46</v>
      </c>
      <c r="O128" s="41"/>
      <c r="P128" s="189">
        <f t="shared" si="11"/>
        <v>0</v>
      </c>
      <c r="Q128" s="189">
        <v>0</v>
      </c>
      <c r="R128" s="189">
        <f t="shared" si="12"/>
        <v>0</v>
      </c>
      <c r="S128" s="189">
        <v>0</v>
      </c>
      <c r="T128" s="190">
        <f t="shared" si="13"/>
        <v>0</v>
      </c>
      <c r="AR128" s="23" t="s">
        <v>272</v>
      </c>
      <c r="AT128" s="23" t="s">
        <v>191</v>
      </c>
      <c r="AU128" s="23" t="s">
        <v>84</v>
      </c>
      <c r="AY128" s="23" t="s">
        <v>189</v>
      </c>
      <c r="BE128" s="191">
        <f t="shared" si="14"/>
        <v>0</v>
      </c>
      <c r="BF128" s="191">
        <f t="shared" si="15"/>
        <v>0</v>
      </c>
      <c r="BG128" s="191">
        <f t="shared" si="16"/>
        <v>0</v>
      </c>
      <c r="BH128" s="191">
        <f t="shared" si="17"/>
        <v>0</v>
      </c>
      <c r="BI128" s="191">
        <f t="shared" si="18"/>
        <v>0</v>
      </c>
      <c r="BJ128" s="23" t="s">
        <v>82</v>
      </c>
      <c r="BK128" s="191">
        <f t="shared" si="19"/>
        <v>0</v>
      </c>
      <c r="BL128" s="23" t="s">
        <v>272</v>
      </c>
      <c r="BM128" s="23" t="s">
        <v>3205</v>
      </c>
    </row>
    <row r="129" spans="2:65" s="1" customFormat="1" ht="16.5" customHeight="1">
      <c r="B129" s="179"/>
      <c r="C129" s="180" t="s">
        <v>444</v>
      </c>
      <c r="D129" s="180" t="s">
        <v>191</v>
      </c>
      <c r="E129" s="181" t="s">
        <v>3206</v>
      </c>
      <c r="F129" s="182" t="s">
        <v>3207</v>
      </c>
      <c r="G129" s="183" t="s">
        <v>243</v>
      </c>
      <c r="H129" s="184">
        <v>16</v>
      </c>
      <c r="I129" s="185"/>
      <c r="J129" s="186">
        <f t="shared" si="10"/>
        <v>0</v>
      </c>
      <c r="K129" s="182" t="s">
        <v>5</v>
      </c>
      <c r="L129" s="40"/>
      <c r="M129" s="187" t="s">
        <v>5</v>
      </c>
      <c r="N129" s="188" t="s">
        <v>46</v>
      </c>
      <c r="O129" s="41"/>
      <c r="P129" s="189">
        <f t="shared" si="11"/>
        <v>0</v>
      </c>
      <c r="Q129" s="189">
        <v>0</v>
      </c>
      <c r="R129" s="189">
        <f t="shared" si="12"/>
        <v>0</v>
      </c>
      <c r="S129" s="189">
        <v>0</v>
      </c>
      <c r="T129" s="190">
        <f t="shared" si="13"/>
        <v>0</v>
      </c>
      <c r="AR129" s="23" t="s">
        <v>272</v>
      </c>
      <c r="AT129" s="23" t="s">
        <v>191</v>
      </c>
      <c r="AU129" s="23" t="s">
        <v>84</v>
      </c>
      <c r="AY129" s="23" t="s">
        <v>189</v>
      </c>
      <c r="BE129" s="191">
        <f t="shared" si="14"/>
        <v>0</v>
      </c>
      <c r="BF129" s="191">
        <f t="shared" si="15"/>
        <v>0</v>
      </c>
      <c r="BG129" s="191">
        <f t="shared" si="16"/>
        <v>0</v>
      </c>
      <c r="BH129" s="191">
        <f t="shared" si="17"/>
        <v>0</v>
      </c>
      <c r="BI129" s="191">
        <f t="shared" si="18"/>
        <v>0</v>
      </c>
      <c r="BJ129" s="23" t="s">
        <v>82</v>
      </c>
      <c r="BK129" s="191">
        <f t="shared" si="19"/>
        <v>0</v>
      </c>
      <c r="BL129" s="23" t="s">
        <v>272</v>
      </c>
      <c r="BM129" s="23" t="s">
        <v>3208</v>
      </c>
    </row>
    <row r="130" spans="2:65" s="1" customFormat="1" ht="25.5" customHeight="1">
      <c r="B130" s="179"/>
      <c r="C130" s="180" t="s">
        <v>449</v>
      </c>
      <c r="D130" s="180" t="s">
        <v>191</v>
      </c>
      <c r="E130" s="181" t="s">
        <v>3209</v>
      </c>
      <c r="F130" s="182" t="s">
        <v>3210</v>
      </c>
      <c r="G130" s="183" t="s">
        <v>194</v>
      </c>
      <c r="H130" s="184">
        <v>63</v>
      </c>
      <c r="I130" s="185"/>
      <c r="J130" s="186">
        <f t="shared" si="10"/>
        <v>0</v>
      </c>
      <c r="K130" s="182" t="s">
        <v>5</v>
      </c>
      <c r="L130" s="40"/>
      <c r="M130" s="187" t="s">
        <v>5</v>
      </c>
      <c r="N130" s="188" t="s">
        <v>46</v>
      </c>
      <c r="O130" s="41"/>
      <c r="P130" s="189">
        <f t="shared" si="11"/>
        <v>0</v>
      </c>
      <c r="Q130" s="189">
        <v>0</v>
      </c>
      <c r="R130" s="189">
        <f t="shared" si="12"/>
        <v>0</v>
      </c>
      <c r="S130" s="189">
        <v>0</v>
      </c>
      <c r="T130" s="190">
        <f t="shared" si="13"/>
        <v>0</v>
      </c>
      <c r="AR130" s="23" t="s">
        <v>272</v>
      </c>
      <c r="AT130" s="23" t="s">
        <v>191</v>
      </c>
      <c r="AU130" s="23" t="s">
        <v>84</v>
      </c>
      <c r="AY130" s="23" t="s">
        <v>189</v>
      </c>
      <c r="BE130" s="191">
        <f t="shared" si="14"/>
        <v>0</v>
      </c>
      <c r="BF130" s="191">
        <f t="shared" si="15"/>
        <v>0</v>
      </c>
      <c r="BG130" s="191">
        <f t="shared" si="16"/>
        <v>0</v>
      </c>
      <c r="BH130" s="191">
        <f t="shared" si="17"/>
        <v>0</v>
      </c>
      <c r="BI130" s="191">
        <f t="shared" si="18"/>
        <v>0</v>
      </c>
      <c r="BJ130" s="23" t="s">
        <v>82</v>
      </c>
      <c r="BK130" s="191">
        <f t="shared" si="19"/>
        <v>0</v>
      </c>
      <c r="BL130" s="23" t="s">
        <v>272</v>
      </c>
      <c r="BM130" s="23" t="s">
        <v>3211</v>
      </c>
    </row>
    <row r="131" spans="2:65" s="1" customFormat="1" ht="25.5" customHeight="1">
      <c r="B131" s="179"/>
      <c r="C131" s="180" t="s">
        <v>454</v>
      </c>
      <c r="D131" s="180" t="s">
        <v>191</v>
      </c>
      <c r="E131" s="181" t="s">
        <v>3212</v>
      </c>
      <c r="F131" s="182" t="s">
        <v>3213</v>
      </c>
      <c r="G131" s="183" t="s">
        <v>801</v>
      </c>
      <c r="H131" s="184">
        <v>160</v>
      </c>
      <c r="I131" s="185"/>
      <c r="J131" s="186">
        <f t="shared" si="10"/>
        <v>0</v>
      </c>
      <c r="K131" s="182" t="s">
        <v>5</v>
      </c>
      <c r="L131" s="40"/>
      <c r="M131" s="187" t="s">
        <v>5</v>
      </c>
      <c r="N131" s="188" t="s">
        <v>46</v>
      </c>
      <c r="O131" s="41"/>
      <c r="P131" s="189">
        <f t="shared" si="11"/>
        <v>0</v>
      </c>
      <c r="Q131" s="189">
        <v>0</v>
      </c>
      <c r="R131" s="189">
        <f t="shared" si="12"/>
        <v>0</v>
      </c>
      <c r="S131" s="189">
        <v>0</v>
      </c>
      <c r="T131" s="190">
        <f t="shared" si="13"/>
        <v>0</v>
      </c>
      <c r="AR131" s="23" t="s">
        <v>272</v>
      </c>
      <c r="AT131" s="23" t="s">
        <v>191</v>
      </c>
      <c r="AU131" s="23" t="s">
        <v>84</v>
      </c>
      <c r="AY131" s="23" t="s">
        <v>189</v>
      </c>
      <c r="BE131" s="191">
        <f t="shared" si="14"/>
        <v>0</v>
      </c>
      <c r="BF131" s="191">
        <f t="shared" si="15"/>
        <v>0</v>
      </c>
      <c r="BG131" s="191">
        <f t="shared" si="16"/>
        <v>0</v>
      </c>
      <c r="BH131" s="191">
        <f t="shared" si="17"/>
        <v>0</v>
      </c>
      <c r="BI131" s="191">
        <f t="shared" si="18"/>
        <v>0</v>
      </c>
      <c r="BJ131" s="23" t="s">
        <v>82</v>
      </c>
      <c r="BK131" s="191">
        <f t="shared" si="19"/>
        <v>0</v>
      </c>
      <c r="BL131" s="23" t="s">
        <v>272</v>
      </c>
      <c r="BM131" s="23" t="s">
        <v>3214</v>
      </c>
    </row>
    <row r="132" spans="2:65" s="1" customFormat="1" ht="25.5" customHeight="1">
      <c r="B132" s="179"/>
      <c r="C132" s="180" t="s">
        <v>460</v>
      </c>
      <c r="D132" s="180" t="s">
        <v>191</v>
      </c>
      <c r="E132" s="181" t="s">
        <v>3215</v>
      </c>
      <c r="F132" s="182" t="s">
        <v>3216</v>
      </c>
      <c r="G132" s="183" t="s">
        <v>322</v>
      </c>
      <c r="H132" s="184">
        <v>280</v>
      </c>
      <c r="I132" s="185"/>
      <c r="J132" s="186">
        <f t="shared" si="10"/>
        <v>0</v>
      </c>
      <c r="K132" s="182" t="s">
        <v>5</v>
      </c>
      <c r="L132" s="40"/>
      <c r="M132" s="187" t="s">
        <v>5</v>
      </c>
      <c r="N132" s="188" t="s">
        <v>46</v>
      </c>
      <c r="O132" s="41"/>
      <c r="P132" s="189">
        <f t="shared" si="11"/>
        <v>0</v>
      </c>
      <c r="Q132" s="189">
        <v>0</v>
      </c>
      <c r="R132" s="189">
        <f t="shared" si="12"/>
        <v>0</v>
      </c>
      <c r="S132" s="189">
        <v>0</v>
      </c>
      <c r="T132" s="190">
        <f t="shared" si="13"/>
        <v>0</v>
      </c>
      <c r="AR132" s="23" t="s">
        <v>272</v>
      </c>
      <c r="AT132" s="23" t="s">
        <v>191</v>
      </c>
      <c r="AU132" s="23" t="s">
        <v>84</v>
      </c>
      <c r="AY132" s="23" t="s">
        <v>189</v>
      </c>
      <c r="BE132" s="191">
        <f t="shared" si="14"/>
        <v>0</v>
      </c>
      <c r="BF132" s="191">
        <f t="shared" si="15"/>
        <v>0</v>
      </c>
      <c r="BG132" s="191">
        <f t="shared" si="16"/>
        <v>0</v>
      </c>
      <c r="BH132" s="191">
        <f t="shared" si="17"/>
        <v>0</v>
      </c>
      <c r="BI132" s="191">
        <f t="shared" si="18"/>
        <v>0</v>
      </c>
      <c r="BJ132" s="23" t="s">
        <v>82</v>
      </c>
      <c r="BK132" s="191">
        <f t="shared" si="19"/>
        <v>0</v>
      </c>
      <c r="BL132" s="23" t="s">
        <v>272</v>
      </c>
      <c r="BM132" s="23" t="s">
        <v>3217</v>
      </c>
    </row>
    <row r="133" spans="2:65" s="1" customFormat="1" ht="16.5" customHeight="1">
      <c r="B133" s="179"/>
      <c r="C133" s="180" t="s">
        <v>465</v>
      </c>
      <c r="D133" s="180" t="s">
        <v>191</v>
      </c>
      <c r="E133" s="181" t="s">
        <v>3218</v>
      </c>
      <c r="F133" s="182" t="s">
        <v>3219</v>
      </c>
      <c r="G133" s="183" t="s">
        <v>801</v>
      </c>
      <c r="H133" s="184">
        <v>340</v>
      </c>
      <c r="I133" s="185"/>
      <c r="J133" s="186">
        <f t="shared" si="10"/>
        <v>0</v>
      </c>
      <c r="K133" s="182" t="s">
        <v>5</v>
      </c>
      <c r="L133" s="40"/>
      <c r="M133" s="187" t="s">
        <v>5</v>
      </c>
      <c r="N133" s="188" t="s">
        <v>46</v>
      </c>
      <c r="O133" s="41"/>
      <c r="P133" s="189">
        <f t="shared" si="11"/>
        <v>0</v>
      </c>
      <c r="Q133" s="189">
        <v>0</v>
      </c>
      <c r="R133" s="189">
        <f t="shared" si="12"/>
        <v>0</v>
      </c>
      <c r="S133" s="189">
        <v>0</v>
      </c>
      <c r="T133" s="190">
        <f t="shared" si="13"/>
        <v>0</v>
      </c>
      <c r="AR133" s="23" t="s">
        <v>272</v>
      </c>
      <c r="AT133" s="23" t="s">
        <v>191</v>
      </c>
      <c r="AU133" s="23" t="s">
        <v>84</v>
      </c>
      <c r="AY133" s="23" t="s">
        <v>189</v>
      </c>
      <c r="BE133" s="191">
        <f t="shared" si="14"/>
        <v>0</v>
      </c>
      <c r="BF133" s="191">
        <f t="shared" si="15"/>
        <v>0</v>
      </c>
      <c r="BG133" s="191">
        <f t="shared" si="16"/>
        <v>0</v>
      </c>
      <c r="BH133" s="191">
        <f t="shared" si="17"/>
        <v>0</v>
      </c>
      <c r="BI133" s="191">
        <f t="shared" si="18"/>
        <v>0</v>
      </c>
      <c r="BJ133" s="23" t="s">
        <v>82</v>
      </c>
      <c r="BK133" s="191">
        <f t="shared" si="19"/>
        <v>0</v>
      </c>
      <c r="BL133" s="23" t="s">
        <v>272</v>
      </c>
      <c r="BM133" s="23" t="s">
        <v>3220</v>
      </c>
    </row>
    <row r="134" spans="2:65" s="1" customFormat="1" ht="16.5" customHeight="1">
      <c r="B134" s="179"/>
      <c r="C134" s="180" t="s">
        <v>470</v>
      </c>
      <c r="D134" s="180" t="s">
        <v>191</v>
      </c>
      <c r="E134" s="181" t="s">
        <v>3221</v>
      </c>
      <c r="F134" s="182" t="s">
        <v>3222</v>
      </c>
      <c r="G134" s="183" t="s">
        <v>322</v>
      </c>
      <c r="H134" s="184">
        <v>14</v>
      </c>
      <c r="I134" s="185"/>
      <c r="J134" s="186">
        <f t="shared" si="10"/>
        <v>0</v>
      </c>
      <c r="K134" s="182" t="s">
        <v>5</v>
      </c>
      <c r="L134" s="40"/>
      <c r="M134" s="187" t="s">
        <v>5</v>
      </c>
      <c r="N134" s="188" t="s">
        <v>46</v>
      </c>
      <c r="O134" s="41"/>
      <c r="P134" s="189">
        <f t="shared" si="11"/>
        <v>0</v>
      </c>
      <c r="Q134" s="189">
        <v>0</v>
      </c>
      <c r="R134" s="189">
        <f t="shared" si="12"/>
        <v>0</v>
      </c>
      <c r="S134" s="189">
        <v>0</v>
      </c>
      <c r="T134" s="190">
        <f t="shared" si="13"/>
        <v>0</v>
      </c>
      <c r="AR134" s="23" t="s">
        <v>272</v>
      </c>
      <c r="AT134" s="23" t="s">
        <v>191</v>
      </c>
      <c r="AU134" s="23" t="s">
        <v>84</v>
      </c>
      <c r="AY134" s="23" t="s">
        <v>189</v>
      </c>
      <c r="BE134" s="191">
        <f t="shared" si="14"/>
        <v>0</v>
      </c>
      <c r="BF134" s="191">
        <f t="shared" si="15"/>
        <v>0</v>
      </c>
      <c r="BG134" s="191">
        <f t="shared" si="16"/>
        <v>0</v>
      </c>
      <c r="BH134" s="191">
        <f t="shared" si="17"/>
        <v>0</v>
      </c>
      <c r="BI134" s="191">
        <f t="shared" si="18"/>
        <v>0</v>
      </c>
      <c r="BJ134" s="23" t="s">
        <v>82</v>
      </c>
      <c r="BK134" s="191">
        <f t="shared" si="19"/>
        <v>0</v>
      </c>
      <c r="BL134" s="23" t="s">
        <v>272</v>
      </c>
      <c r="BM134" s="23" t="s">
        <v>3223</v>
      </c>
    </row>
    <row r="135" spans="2:65" s="1" customFormat="1" ht="16.5" customHeight="1">
      <c r="B135" s="179"/>
      <c r="C135" s="180" t="s">
        <v>475</v>
      </c>
      <c r="D135" s="180" t="s">
        <v>191</v>
      </c>
      <c r="E135" s="181" t="s">
        <v>3224</v>
      </c>
      <c r="F135" s="182" t="s">
        <v>3225</v>
      </c>
      <c r="G135" s="183" t="s">
        <v>322</v>
      </c>
      <c r="H135" s="184">
        <v>96</v>
      </c>
      <c r="I135" s="185"/>
      <c r="J135" s="186">
        <f t="shared" si="10"/>
        <v>0</v>
      </c>
      <c r="K135" s="182" t="s">
        <v>5</v>
      </c>
      <c r="L135" s="40"/>
      <c r="M135" s="187" t="s">
        <v>5</v>
      </c>
      <c r="N135" s="188" t="s">
        <v>46</v>
      </c>
      <c r="O135" s="41"/>
      <c r="P135" s="189">
        <f t="shared" si="11"/>
        <v>0</v>
      </c>
      <c r="Q135" s="189">
        <v>0</v>
      </c>
      <c r="R135" s="189">
        <f t="shared" si="12"/>
        <v>0</v>
      </c>
      <c r="S135" s="189">
        <v>0</v>
      </c>
      <c r="T135" s="190">
        <f t="shared" si="13"/>
        <v>0</v>
      </c>
      <c r="AR135" s="23" t="s">
        <v>272</v>
      </c>
      <c r="AT135" s="23" t="s">
        <v>191</v>
      </c>
      <c r="AU135" s="23" t="s">
        <v>84</v>
      </c>
      <c r="AY135" s="23" t="s">
        <v>189</v>
      </c>
      <c r="BE135" s="191">
        <f t="shared" si="14"/>
        <v>0</v>
      </c>
      <c r="BF135" s="191">
        <f t="shared" si="15"/>
        <v>0</v>
      </c>
      <c r="BG135" s="191">
        <f t="shared" si="16"/>
        <v>0</v>
      </c>
      <c r="BH135" s="191">
        <f t="shared" si="17"/>
        <v>0</v>
      </c>
      <c r="BI135" s="191">
        <f t="shared" si="18"/>
        <v>0</v>
      </c>
      <c r="BJ135" s="23" t="s">
        <v>82</v>
      </c>
      <c r="BK135" s="191">
        <f t="shared" si="19"/>
        <v>0</v>
      </c>
      <c r="BL135" s="23" t="s">
        <v>272</v>
      </c>
      <c r="BM135" s="23" t="s">
        <v>3226</v>
      </c>
    </row>
    <row r="136" spans="2:65" s="1" customFormat="1" ht="16.5" customHeight="1">
      <c r="B136" s="179"/>
      <c r="C136" s="180" t="s">
        <v>479</v>
      </c>
      <c r="D136" s="180" t="s">
        <v>191</v>
      </c>
      <c r="E136" s="181" t="s">
        <v>3227</v>
      </c>
      <c r="F136" s="182" t="s">
        <v>1820</v>
      </c>
      <c r="G136" s="183" t="s">
        <v>322</v>
      </c>
      <c r="H136" s="184">
        <v>1</v>
      </c>
      <c r="I136" s="185"/>
      <c r="J136" s="186">
        <f t="shared" si="10"/>
        <v>0</v>
      </c>
      <c r="K136" s="182" t="s">
        <v>5</v>
      </c>
      <c r="L136" s="40"/>
      <c r="M136" s="187" t="s">
        <v>5</v>
      </c>
      <c r="N136" s="188" t="s">
        <v>46</v>
      </c>
      <c r="O136" s="41"/>
      <c r="P136" s="189">
        <f t="shared" si="11"/>
        <v>0</v>
      </c>
      <c r="Q136" s="189">
        <v>0</v>
      </c>
      <c r="R136" s="189">
        <f t="shared" si="12"/>
        <v>0</v>
      </c>
      <c r="S136" s="189">
        <v>0</v>
      </c>
      <c r="T136" s="190">
        <f t="shared" si="13"/>
        <v>0</v>
      </c>
      <c r="AR136" s="23" t="s">
        <v>272</v>
      </c>
      <c r="AT136" s="23" t="s">
        <v>191</v>
      </c>
      <c r="AU136" s="23" t="s">
        <v>84</v>
      </c>
      <c r="AY136" s="23" t="s">
        <v>189</v>
      </c>
      <c r="BE136" s="191">
        <f t="shared" si="14"/>
        <v>0</v>
      </c>
      <c r="BF136" s="191">
        <f t="shared" si="15"/>
        <v>0</v>
      </c>
      <c r="BG136" s="191">
        <f t="shared" si="16"/>
        <v>0</v>
      </c>
      <c r="BH136" s="191">
        <f t="shared" si="17"/>
        <v>0</v>
      </c>
      <c r="BI136" s="191">
        <f t="shared" si="18"/>
        <v>0</v>
      </c>
      <c r="BJ136" s="23" t="s">
        <v>82</v>
      </c>
      <c r="BK136" s="191">
        <f t="shared" si="19"/>
        <v>0</v>
      </c>
      <c r="BL136" s="23" t="s">
        <v>272</v>
      </c>
      <c r="BM136" s="23" t="s">
        <v>3228</v>
      </c>
    </row>
    <row r="137" spans="2:65" s="1" customFormat="1" ht="16.5" customHeight="1">
      <c r="B137" s="179"/>
      <c r="C137" s="180" t="s">
        <v>485</v>
      </c>
      <c r="D137" s="180" t="s">
        <v>191</v>
      </c>
      <c r="E137" s="181" t="s">
        <v>3229</v>
      </c>
      <c r="F137" s="182" t="s">
        <v>1823</v>
      </c>
      <c r="G137" s="183" t="s">
        <v>322</v>
      </c>
      <c r="H137" s="184">
        <v>1</v>
      </c>
      <c r="I137" s="185"/>
      <c r="J137" s="186">
        <f t="shared" si="10"/>
        <v>0</v>
      </c>
      <c r="K137" s="182" t="s">
        <v>5</v>
      </c>
      <c r="L137" s="40"/>
      <c r="M137" s="187" t="s">
        <v>5</v>
      </c>
      <c r="N137" s="188" t="s">
        <v>46</v>
      </c>
      <c r="O137" s="41"/>
      <c r="P137" s="189">
        <f t="shared" si="11"/>
        <v>0</v>
      </c>
      <c r="Q137" s="189">
        <v>0</v>
      </c>
      <c r="R137" s="189">
        <f t="shared" si="12"/>
        <v>0</v>
      </c>
      <c r="S137" s="189">
        <v>0</v>
      </c>
      <c r="T137" s="190">
        <f t="shared" si="13"/>
        <v>0</v>
      </c>
      <c r="AR137" s="23" t="s">
        <v>272</v>
      </c>
      <c r="AT137" s="23" t="s">
        <v>191</v>
      </c>
      <c r="AU137" s="23" t="s">
        <v>84</v>
      </c>
      <c r="AY137" s="23" t="s">
        <v>189</v>
      </c>
      <c r="BE137" s="191">
        <f t="shared" si="14"/>
        <v>0</v>
      </c>
      <c r="BF137" s="191">
        <f t="shared" si="15"/>
        <v>0</v>
      </c>
      <c r="BG137" s="191">
        <f t="shared" si="16"/>
        <v>0</v>
      </c>
      <c r="BH137" s="191">
        <f t="shared" si="17"/>
        <v>0</v>
      </c>
      <c r="BI137" s="191">
        <f t="shared" si="18"/>
        <v>0</v>
      </c>
      <c r="BJ137" s="23" t="s">
        <v>82</v>
      </c>
      <c r="BK137" s="191">
        <f t="shared" si="19"/>
        <v>0</v>
      </c>
      <c r="BL137" s="23" t="s">
        <v>272</v>
      </c>
      <c r="BM137" s="23" t="s">
        <v>3230</v>
      </c>
    </row>
    <row r="138" spans="2:65" s="1" customFormat="1" ht="16.5" customHeight="1">
      <c r="B138" s="179"/>
      <c r="C138" s="180" t="s">
        <v>489</v>
      </c>
      <c r="D138" s="180" t="s">
        <v>191</v>
      </c>
      <c r="E138" s="181" t="s">
        <v>3231</v>
      </c>
      <c r="F138" s="182" t="s">
        <v>1826</v>
      </c>
      <c r="G138" s="183" t="s">
        <v>322</v>
      </c>
      <c r="H138" s="184">
        <v>1</v>
      </c>
      <c r="I138" s="185"/>
      <c r="J138" s="186">
        <f t="shared" si="10"/>
        <v>0</v>
      </c>
      <c r="K138" s="182" t="s">
        <v>5</v>
      </c>
      <c r="L138" s="40"/>
      <c r="M138" s="187" t="s">
        <v>5</v>
      </c>
      <c r="N138" s="188" t="s">
        <v>46</v>
      </c>
      <c r="O138" s="41"/>
      <c r="P138" s="189">
        <f t="shared" si="11"/>
        <v>0</v>
      </c>
      <c r="Q138" s="189">
        <v>0</v>
      </c>
      <c r="R138" s="189">
        <f t="shared" si="12"/>
        <v>0</v>
      </c>
      <c r="S138" s="189">
        <v>0</v>
      </c>
      <c r="T138" s="190">
        <f t="shared" si="13"/>
        <v>0</v>
      </c>
      <c r="AR138" s="23" t="s">
        <v>272</v>
      </c>
      <c r="AT138" s="23" t="s">
        <v>191</v>
      </c>
      <c r="AU138" s="23" t="s">
        <v>84</v>
      </c>
      <c r="AY138" s="23" t="s">
        <v>189</v>
      </c>
      <c r="BE138" s="191">
        <f t="shared" si="14"/>
        <v>0</v>
      </c>
      <c r="BF138" s="191">
        <f t="shared" si="15"/>
        <v>0</v>
      </c>
      <c r="BG138" s="191">
        <f t="shared" si="16"/>
        <v>0</v>
      </c>
      <c r="BH138" s="191">
        <f t="shared" si="17"/>
        <v>0</v>
      </c>
      <c r="BI138" s="191">
        <f t="shared" si="18"/>
        <v>0</v>
      </c>
      <c r="BJ138" s="23" t="s">
        <v>82</v>
      </c>
      <c r="BK138" s="191">
        <f t="shared" si="19"/>
        <v>0</v>
      </c>
      <c r="BL138" s="23" t="s">
        <v>272</v>
      </c>
      <c r="BM138" s="23" t="s">
        <v>3232</v>
      </c>
    </row>
    <row r="139" spans="2:65" s="1" customFormat="1" ht="16.5" customHeight="1">
      <c r="B139" s="179"/>
      <c r="C139" s="180" t="s">
        <v>493</v>
      </c>
      <c r="D139" s="180" t="s">
        <v>191</v>
      </c>
      <c r="E139" s="181" t="s">
        <v>3233</v>
      </c>
      <c r="F139" s="182" t="s">
        <v>3234</v>
      </c>
      <c r="G139" s="183" t="s">
        <v>322</v>
      </c>
      <c r="H139" s="184">
        <v>1</v>
      </c>
      <c r="I139" s="185"/>
      <c r="J139" s="186">
        <f t="shared" si="10"/>
        <v>0</v>
      </c>
      <c r="K139" s="182" t="s">
        <v>5</v>
      </c>
      <c r="L139" s="40"/>
      <c r="M139" s="187" t="s">
        <v>5</v>
      </c>
      <c r="N139" s="188" t="s">
        <v>46</v>
      </c>
      <c r="O139" s="41"/>
      <c r="P139" s="189">
        <f t="shared" si="11"/>
        <v>0</v>
      </c>
      <c r="Q139" s="189">
        <v>0</v>
      </c>
      <c r="R139" s="189">
        <f t="shared" si="12"/>
        <v>0</v>
      </c>
      <c r="S139" s="189">
        <v>0</v>
      </c>
      <c r="T139" s="190">
        <f t="shared" si="13"/>
        <v>0</v>
      </c>
      <c r="AR139" s="23" t="s">
        <v>272</v>
      </c>
      <c r="AT139" s="23" t="s">
        <v>191</v>
      </c>
      <c r="AU139" s="23" t="s">
        <v>84</v>
      </c>
      <c r="AY139" s="23" t="s">
        <v>189</v>
      </c>
      <c r="BE139" s="191">
        <f t="shared" si="14"/>
        <v>0</v>
      </c>
      <c r="BF139" s="191">
        <f t="shared" si="15"/>
        <v>0</v>
      </c>
      <c r="BG139" s="191">
        <f t="shared" si="16"/>
        <v>0</v>
      </c>
      <c r="BH139" s="191">
        <f t="shared" si="17"/>
        <v>0</v>
      </c>
      <c r="BI139" s="191">
        <f t="shared" si="18"/>
        <v>0</v>
      </c>
      <c r="BJ139" s="23" t="s">
        <v>82</v>
      </c>
      <c r="BK139" s="191">
        <f t="shared" si="19"/>
        <v>0</v>
      </c>
      <c r="BL139" s="23" t="s">
        <v>272</v>
      </c>
      <c r="BM139" s="23" t="s">
        <v>3235</v>
      </c>
    </row>
    <row r="140" spans="2:65" s="1" customFormat="1" ht="16.5" customHeight="1">
      <c r="B140" s="179"/>
      <c r="C140" s="180" t="s">
        <v>498</v>
      </c>
      <c r="D140" s="180" t="s">
        <v>191</v>
      </c>
      <c r="E140" s="181" t="s">
        <v>3236</v>
      </c>
      <c r="F140" s="182" t="s">
        <v>3237</v>
      </c>
      <c r="G140" s="183" t="s">
        <v>322</v>
      </c>
      <c r="H140" s="184">
        <v>1</v>
      </c>
      <c r="I140" s="185"/>
      <c r="J140" s="186">
        <f t="shared" si="10"/>
        <v>0</v>
      </c>
      <c r="K140" s="182" t="s">
        <v>5</v>
      </c>
      <c r="L140" s="40"/>
      <c r="M140" s="187" t="s">
        <v>5</v>
      </c>
      <c r="N140" s="188" t="s">
        <v>46</v>
      </c>
      <c r="O140" s="41"/>
      <c r="P140" s="189">
        <f t="shared" si="11"/>
        <v>0</v>
      </c>
      <c r="Q140" s="189">
        <v>0</v>
      </c>
      <c r="R140" s="189">
        <f t="shared" si="12"/>
        <v>0</v>
      </c>
      <c r="S140" s="189">
        <v>0</v>
      </c>
      <c r="T140" s="190">
        <f t="shared" si="13"/>
        <v>0</v>
      </c>
      <c r="AR140" s="23" t="s">
        <v>272</v>
      </c>
      <c r="AT140" s="23" t="s">
        <v>191</v>
      </c>
      <c r="AU140" s="23" t="s">
        <v>84</v>
      </c>
      <c r="AY140" s="23" t="s">
        <v>189</v>
      </c>
      <c r="BE140" s="191">
        <f t="shared" si="14"/>
        <v>0</v>
      </c>
      <c r="BF140" s="191">
        <f t="shared" si="15"/>
        <v>0</v>
      </c>
      <c r="BG140" s="191">
        <f t="shared" si="16"/>
        <v>0</v>
      </c>
      <c r="BH140" s="191">
        <f t="shared" si="17"/>
        <v>0</v>
      </c>
      <c r="BI140" s="191">
        <f t="shared" si="18"/>
        <v>0</v>
      </c>
      <c r="BJ140" s="23" t="s">
        <v>82</v>
      </c>
      <c r="BK140" s="191">
        <f t="shared" si="19"/>
        <v>0</v>
      </c>
      <c r="BL140" s="23" t="s">
        <v>272</v>
      </c>
      <c r="BM140" s="23" t="s">
        <v>3238</v>
      </c>
    </row>
    <row r="141" spans="2:65" s="1" customFormat="1" ht="25.5" customHeight="1">
      <c r="B141" s="179"/>
      <c r="C141" s="180" t="s">
        <v>503</v>
      </c>
      <c r="D141" s="180" t="s">
        <v>191</v>
      </c>
      <c r="E141" s="181" t="s">
        <v>3239</v>
      </c>
      <c r="F141" s="182" t="s">
        <v>3240</v>
      </c>
      <c r="G141" s="183" t="s">
        <v>322</v>
      </c>
      <c r="H141" s="184">
        <v>1</v>
      </c>
      <c r="I141" s="185"/>
      <c r="J141" s="186">
        <f t="shared" si="10"/>
        <v>0</v>
      </c>
      <c r="K141" s="182" t="s">
        <v>5</v>
      </c>
      <c r="L141" s="40"/>
      <c r="M141" s="187" t="s">
        <v>5</v>
      </c>
      <c r="N141" s="188" t="s">
        <v>46</v>
      </c>
      <c r="O141" s="41"/>
      <c r="P141" s="189">
        <f t="shared" si="11"/>
        <v>0</v>
      </c>
      <c r="Q141" s="189">
        <v>0</v>
      </c>
      <c r="R141" s="189">
        <f t="shared" si="12"/>
        <v>0</v>
      </c>
      <c r="S141" s="189">
        <v>0</v>
      </c>
      <c r="T141" s="190">
        <f t="shared" si="13"/>
        <v>0</v>
      </c>
      <c r="AR141" s="23" t="s">
        <v>272</v>
      </c>
      <c r="AT141" s="23" t="s">
        <v>191</v>
      </c>
      <c r="AU141" s="23" t="s">
        <v>84</v>
      </c>
      <c r="AY141" s="23" t="s">
        <v>189</v>
      </c>
      <c r="BE141" s="191">
        <f t="shared" si="14"/>
        <v>0</v>
      </c>
      <c r="BF141" s="191">
        <f t="shared" si="15"/>
        <v>0</v>
      </c>
      <c r="BG141" s="191">
        <f t="shared" si="16"/>
        <v>0</v>
      </c>
      <c r="BH141" s="191">
        <f t="shared" si="17"/>
        <v>0</v>
      </c>
      <c r="BI141" s="191">
        <f t="shared" si="18"/>
        <v>0</v>
      </c>
      <c r="BJ141" s="23" t="s">
        <v>82</v>
      </c>
      <c r="BK141" s="191">
        <f t="shared" si="19"/>
        <v>0</v>
      </c>
      <c r="BL141" s="23" t="s">
        <v>272</v>
      </c>
      <c r="BM141" s="23" t="s">
        <v>3241</v>
      </c>
    </row>
    <row r="142" spans="2:65" s="1" customFormat="1" ht="25.5" customHeight="1">
      <c r="B142" s="179"/>
      <c r="C142" s="180" t="s">
        <v>508</v>
      </c>
      <c r="D142" s="180" t="s">
        <v>191</v>
      </c>
      <c r="E142" s="181" t="s">
        <v>3242</v>
      </c>
      <c r="F142" s="182" t="s">
        <v>3243</v>
      </c>
      <c r="G142" s="183" t="s">
        <v>238</v>
      </c>
      <c r="H142" s="184">
        <v>1</v>
      </c>
      <c r="I142" s="185"/>
      <c r="J142" s="186">
        <f t="shared" si="10"/>
        <v>0</v>
      </c>
      <c r="K142" s="182" t="s">
        <v>5</v>
      </c>
      <c r="L142" s="40"/>
      <c r="M142" s="187" t="s">
        <v>5</v>
      </c>
      <c r="N142" s="188" t="s">
        <v>46</v>
      </c>
      <c r="O142" s="41"/>
      <c r="P142" s="189">
        <f t="shared" si="11"/>
        <v>0</v>
      </c>
      <c r="Q142" s="189">
        <v>0</v>
      </c>
      <c r="R142" s="189">
        <f t="shared" si="12"/>
        <v>0</v>
      </c>
      <c r="S142" s="189">
        <v>0</v>
      </c>
      <c r="T142" s="190">
        <f t="shared" si="13"/>
        <v>0</v>
      </c>
      <c r="AR142" s="23" t="s">
        <v>272</v>
      </c>
      <c r="AT142" s="23" t="s">
        <v>191</v>
      </c>
      <c r="AU142" s="23" t="s">
        <v>84</v>
      </c>
      <c r="AY142" s="23" t="s">
        <v>189</v>
      </c>
      <c r="BE142" s="191">
        <f t="shared" si="14"/>
        <v>0</v>
      </c>
      <c r="BF142" s="191">
        <f t="shared" si="15"/>
        <v>0</v>
      </c>
      <c r="BG142" s="191">
        <f t="shared" si="16"/>
        <v>0</v>
      </c>
      <c r="BH142" s="191">
        <f t="shared" si="17"/>
        <v>0</v>
      </c>
      <c r="BI142" s="191">
        <f t="shared" si="18"/>
        <v>0</v>
      </c>
      <c r="BJ142" s="23" t="s">
        <v>82</v>
      </c>
      <c r="BK142" s="191">
        <f t="shared" si="19"/>
        <v>0</v>
      </c>
      <c r="BL142" s="23" t="s">
        <v>272</v>
      </c>
      <c r="BM142" s="23" t="s">
        <v>3244</v>
      </c>
    </row>
    <row r="143" spans="2:65" s="1" customFormat="1" ht="25.5" customHeight="1">
      <c r="B143" s="179"/>
      <c r="C143" s="180" t="s">
        <v>512</v>
      </c>
      <c r="D143" s="180" t="s">
        <v>191</v>
      </c>
      <c r="E143" s="181" t="s">
        <v>3245</v>
      </c>
      <c r="F143" s="182" t="s">
        <v>3246</v>
      </c>
      <c r="G143" s="183" t="s">
        <v>238</v>
      </c>
      <c r="H143" s="184">
        <v>1</v>
      </c>
      <c r="I143" s="185"/>
      <c r="J143" s="186">
        <f t="shared" si="10"/>
        <v>0</v>
      </c>
      <c r="K143" s="182" t="s">
        <v>5</v>
      </c>
      <c r="L143" s="40"/>
      <c r="M143" s="187" t="s">
        <v>5</v>
      </c>
      <c r="N143" s="188" t="s">
        <v>46</v>
      </c>
      <c r="O143" s="41"/>
      <c r="P143" s="189">
        <f t="shared" si="11"/>
        <v>0</v>
      </c>
      <c r="Q143" s="189">
        <v>0</v>
      </c>
      <c r="R143" s="189">
        <f t="shared" si="12"/>
        <v>0</v>
      </c>
      <c r="S143" s="189">
        <v>0</v>
      </c>
      <c r="T143" s="190">
        <f t="shared" si="13"/>
        <v>0</v>
      </c>
      <c r="AR143" s="23" t="s">
        <v>272</v>
      </c>
      <c r="AT143" s="23" t="s">
        <v>191</v>
      </c>
      <c r="AU143" s="23" t="s">
        <v>84</v>
      </c>
      <c r="AY143" s="23" t="s">
        <v>189</v>
      </c>
      <c r="BE143" s="191">
        <f t="shared" si="14"/>
        <v>0</v>
      </c>
      <c r="BF143" s="191">
        <f t="shared" si="15"/>
        <v>0</v>
      </c>
      <c r="BG143" s="191">
        <f t="shared" si="16"/>
        <v>0</v>
      </c>
      <c r="BH143" s="191">
        <f t="shared" si="17"/>
        <v>0</v>
      </c>
      <c r="BI143" s="191">
        <f t="shared" si="18"/>
        <v>0</v>
      </c>
      <c r="BJ143" s="23" t="s">
        <v>82</v>
      </c>
      <c r="BK143" s="191">
        <f t="shared" si="19"/>
        <v>0</v>
      </c>
      <c r="BL143" s="23" t="s">
        <v>272</v>
      </c>
      <c r="BM143" s="23" t="s">
        <v>3247</v>
      </c>
    </row>
    <row r="144" spans="2:65" s="1" customFormat="1" ht="25.5" customHeight="1">
      <c r="B144" s="179"/>
      <c r="C144" s="180" t="s">
        <v>517</v>
      </c>
      <c r="D144" s="180" t="s">
        <v>191</v>
      </c>
      <c r="E144" s="181" t="s">
        <v>3248</v>
      </c>
      <c r="F144" s="182" t="s">
        <v>3249</v>
      </c>
      <c r="G144" s="183" t="s">
        <v>238</v>
      </c>
      <c r="H144" s="184">
        <v>4</v>
      </c>
      <c r="I144" s="185"/>
      <c r="J144" s="186">
        <f t="shared" si="10"/>
        <v>0</v>
      </c>
      <c r="K144" s="182" t="s">
        <v>5</v>
      </c>
      <c r="L144" s="40"/>
      <c r="M144" s="187" t="s">
        <v>5</v>
      </c>
      <c r="N144" s="188" t="s">
        <v>46</v>
      </c>
      <c r="O144" s="41"/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AR144" s="23" t="s">
        <v>272</v>
      </c>
      <c r="AT144" s="23" t="s">
        <v>191</v>
      </c>
      <c r="AU144" s="23" t="s">
        <v>84</v>
      </c>
      <c r="AY144" s="23" t="s">
        <v>189</v>
      </c>
      <c r="BE144" s="191">
        <f t="shared" si="14"/>
        <v>0</v>
      </c>
      <c r="BF144" s="191">
        <f t="shared" si="15"/>
        <v>0</v>
      </c>
      <c r="BG144" s="191">
        <f t="shared" si="16"/>
        <v>0</v>
      </c>
      <c r="BH144" s="191">
        <f t="shared" si="17"/>
        <v>0</v>
      </c>
      <c r="BI144" s="191">
        <f t="shared" si="18"/>
        <v>0</v>
      </c>
      <c r="BJ144" s="23" t="s">
        <v>82</v>
      </c>
      <c r="BK144" s="191">
        <f t="shared" si="19"/>
        <v>0</v>
      </c>
      <c r="BL144" s="23" t="s">
        <v>272</v>
      </c>
      <c r="BM144" s="23" t="s">
        <v>3250</v>
      </c>
    </row>
    <row r="145" spans="2:65" s="1" customFormat="1" ht="25.5" customHeight="1">
      <c r="B145" s="179"/>
      <c r="C145" s="180" t="s">
        <v>522</v>
      </c>
      <c r="D145" s="180" t="s">
        <v>191</v>
      </c>
      <c r="E145" s="181" t="s">
        <v>3251</v>
      </c>
      <c r="F145" s="182" t="s">
        <v>3252</v>
      </c>
      <c r="G145" s="183" t="s">
        <v>243</v>
      </c>
      <c r="H145" s="184">
        <v>1</v>
      </c>
      <c r="I145" s="185"/>
      <c r="J145" s="186">
        <f aca="true" t="shared" si="20" ref="J145:J155">ROUND(I145*H145,2)</f>
        <v>0</v>
      </c>
      <c r="K145" s="182" t="s">
        <v>5</v>
      </c>
      <c r="L145" s="40"/>
      <c r="M145" s="187" t="s">
        <v>5</v>
      </c>
      <c r="N145" s="188" t="s">
        <v>46</v>
      </c>
      <c r="O145" s="41"/>
      <c r="P145" s="189">
        <f aca="true" t="shared" si="21" ref="P145:P155">O145*H145</f>
        <v>0</v>
      </c>
      <c r="Q145" s="189">
        <v>0</v>
      </c>
      <c r="R145" s="189">
        <f aca="true" t="shared" si="22" ref="R145:R155">Q145*H145</f>
        <v>0</v>
      </c>
      <c r="S145" s="189">
        <v>0</v>
      </c>
      <c r="T145" s="190">
        <f aca="true" t="shared" si="23" ref="T145:T155">S145*H145</f>
        <v>0</v>
      </c>
      <c r="AR145" s="23" t="s">
        <v>272</v>
      </c>
      <c r="AT145" s="23" t="s">
        <v>191</v>
      </c>
      <c r="AU145" s="23" t="s">
        <v>84</v>
      </c>
      <c r="AY145" s="23" t="s">
        <v>189</v>
      </c>
      <c r="BE145" s="191">
        <f aca="true" t="shared" si="24" ref="BE145:BE155">IF(N145="základní",J145,0)</f>
        <v>0</v>
      </c>
      <c r="BF145" s="191">
        <f aca="true" t="shared" si="25" ref="BF145:BF155">IF(N145="snížená",J145,0)</f>
        <v>0</v>
      </c>
      <c r="BG145" s="191">
        <f aca="true" t="shared" si="26" ref="BG145:BG155">IF(N145="zákl. přenesená",J145,0)</f>
        <v>0</v>
      </c>
      <c r="BH145" s="191">
        <f aca="true" t="shared" si="27" ref="BH145:BH155">IF(N145="sníž. přenesená",J145,0)</f>
        <v>0</v>
      </c>
      <c r="BI145" s="191">
        <f aca="true" t="shared" si="28" ref="BI145:BI155">IF(N145="nulová",J145,0)</f>
        <v>0</v>
      </c>
      <c r="BJ145" s="23" t="s">
        <v>82</v>
      </c>
      <c r="BK145" s="191">
        <f aca="true" t="shared" si="29" ref="BK145:BK155">ROUND(I145*H145,2)</f>
        <v>0</v>
      </c>
      <c r="BL145" s="23" t="s">
        <v>272</v>
      </c>
      <c r="BM145" s="23" t="s">
        <v>3253</v>
      </c>
    </row>
    <row r="146" spans="2:65" s="1" customFormat="1" ht="25.5" customHeight="1">
      <c r="B146" s="179"/>
      <c r="C146" s="180" t="s">
        <v>527</v>
      </c>
      <c r="D146" s="180" t="s">
        <v>191</v>
      </c>
      <c r="E146" s="181" t="s">
        <v>3254</v>
      </c>
      <c r="F146" s="182" t="s">
        <v>4125</v>
      </c>
      <c r="G146" s="183" t="s">
        <v>322</v>
      </c>
      <c r="H146" s="184">
        <v>2</v>
      </c>
      <c r="I146" s="185"/>
      <c r="J146" s="186">
        <f t="shared" si="20"/>
        <v>0</v>
      </c>
      <c r="K146" s="182" t="s">
        <v>5</v>
      </c>
      <c r="L146" s="40"/>
      <c r="M146" s="187" t="s">
        <v>5</v>
      </c>
      <c r="N146" s="188" t="s">
        <v>46</v>
      </c>
      <c r="O146" s="41"/>
      <c r="P146" s="189">
        <f t="shared" si="21"/>
        <v>0</v>
      </c>
      <c r="Q146" s="189">
        <v>0</v>
      </c>
      <c r="R146" s="189">
        <f t="shared" si="22"/>
        <v>0</v>
      </c>
      <c r="S146" s="189">
        <v>0</v>
      </c>
      <c r="T146" s="190">
        <f t="shared" si="23"/>
        <v>0</v>
      </c>
      <c r="AR146" s="23" t="s">
        <v>272</v>
      </c>
      <c r="AT146" s="23" t="s">
        <v>191</v>
      </c>
      <c r="AU146" s="23" t="s">
        <v>84</v>
      </c>
      <c r="AY146" s="23" t="s">
        <v>189</v>
      </c>
      <c r="BE146" s="191">
        <f t="shared" si="24"/>
        <v>0</v>
      </c>
      <c r="BF146" s="191">
        <f t="shared" si="25"/>
        <v>0</v>
      </c>
      <c r="BG146" s="191">
        <f t="shared" si="26"/>
        <v>0</v>
      </c>
      <c r="BH146" s="191">
        <f t="shared" si="27"/>
        <v>0</v>
      </c>
      <c r="BI146" s="191">
        <f t="shared" si="28"/>
        <v>0</v>
      </c>
      <c r="BJ146" s="23" t="s">
        <v>82</v>
      </c>
      <c r="BK146" s="191">
        <f t="shared" si="29"/>
        <v>0</v>
      </c>
      <c r="BL146" s="23" t="s">
        <v>272</v>
      </c>
      <c r="BM146" s="23" t="s">
        <v>3255</v>
      </c>
    </row>
    <row r="147" spans="2:65" s="1" customFormat="1" ht="16.5" customHeight="1">
      <c r="B147" s="179"/>
      <c r="C147" s="180" t="s">
        <v>532</v>
      </c>
      <c r="D147" s="180" t="s">
        <v>191</v>
      </c>
      <c r="E147" s="181" t="s">
        <v>3256</v>
      </c>
      <c r="F147" s="182" t="s">
        <v>3257</v>
      </c>
      <c r="G147" s="183" t="s">
        <v>322</v>
      </c>
      <c r="H147" s="184">
        <v>3</v>
      </c>
      <c r="I147" s="185"/>
      <c r="J147" s="186">
        <f t="shared" si="20"/>
        <v>0</v>
      </c>
      <c r="K147" s="182" t="s">
        <v>5</v>
      </c>
      <c r="L147" s="40"/>
      <c r="M147" s="187" t="s">
        <v>5</v>
      </c>
      <c r="N147" s="188" t="s">
        <v>46</v>
      </c>
      <c r="O147" s="41"/>
      <c r="P147" s="189">
        <f t="shared" si="21"/>
        <v>0</v>
      </c>
      <c r="Q147" s="189">
        <v>0</v>
      </c>
      <c r="R147" s="189">
        <f t="shared" si="22"/>
        <v>0</v>
      </c>
      <c r="S147" s="189">
        <v>0</v>
      </c>
      <c r="T147" s="190">
        <f t="shared" si="23"/>
        <v>0</v>
      </c>
      <c r="AR147" s="23" t="s">
        <v>272</v>
      </c>
      <c r="AT147" s="23" t="s">
        <v>191</v>
      </c>
      <c r="AU147" s="23" t="s">
        <v>84</v>
      </c>
      <c r="AY147" s="23" t="s">
        <v>189</v>
      </c>
      <c r="BE147" s="191">
        <f t="shared" si="24"/>
        <v>0</v>
      </c>
      <c r="BF147" s="191">
        <f t="shared" si="25"/>
        <v>0</v>
      </c>
      <c r="BG147" s="191">
        <f t="shared" si="26"/>
        <v>0</v>
      </c>
      <c r="BH147" s="191">
        <f t="shared" si="27"/>
        <v>0</v>
      </c>
      <c r="BI147" s="191">
        <f t="shared" si="28"/>
        <v>0</v>
      </c>
      <c r="BJ147" s="23" t="s">
        <v>82</v>
      </c>
      <c r="BK147" s="191">
        <f t="shared" si="29"/>
        <v>0</v>
      </c>
      <c r="BL147" s="23" t="s">
        <v>272</v>
      </c>
      <c r="BM147" s="23" t="s">
        <v>3258</v>
      </c>
    </row>
    <row r="148" spans="2:65" s="1" customFormat="1" ht="25.5" customHeight="1">
      <c r="B148" s="179"/>
      <c r="C148" s="180" t="s">
        <v>537</v>
      </c>
      <c r="D148" s="180" t="s">
        <v>191</v>
      </c>
      <c r="E148" s="181" t="s">
        <v>3259</v>
      </c>
      <c r="F148" s="182" t="s">
        <v>3260</v>
      </c>
      <c r="G148" s="183" t="s">
        <v>238</v>
      </c>
      <c r="H148" s="184">
        <v>1</v>
      </c>
      <c r="I148" s="185"/>
      <c r="J148" s="186">
        <f t="shared" si="20"/>
        <v>0</v>
      </c>
      <c r="K148" s="182" t="s">
        <v>5</v>
      </c>
      <c r="L148" s="40"/>
      <c r="M148" s="187" t="s">
        <v>5</v>
      </c>
      <c r="N148" s="188" t="s">
        <v>46</v>
      </c>
      <c r="O148" s="41"/>
      <c r="P148" s="189">
        <f t="shared" si="21"/>
        <v>0</v>
      </c>
      <c r="Q148" s="189">
        <v>0</v>
      </c>
      <c r="R148" s="189">
        <f t="shared" si="22"/>
        <v>0</v>
      </c>
      <c r="S148" s="189">
        <v>0</v>
      </c>
      <c r="T148" s="190">
        <f t="shared" si="23"/>
        <v>0</v>
      </c>
      <c r="AR148" s="23" t="s">
        <v>272</v>
      </c>
      <c r="AT148" s="23" t="s">
        <v>191</v>
      </c>
      <c r="AU148" s="23" t="s">
        <v>84</v>
      </c>
      <c r="AY148" s="23" t="s">
        <v>189</v>
      </c>
      <c r="BE148" s="191">
        <f t="shared" si="24"/>
        <v>0</v>
      </c>
      <c r="BF148" s="191">
        <f t="shared" si="25"/>
        <v>0</v>
      </c>
      <c r="BG148" s="191">
        <f t="shared" si="26"/>
        <v>0</v>
      </c>
      <c r="BH148" s="191">
        <f t="shared" si="27"/>
        <v>0</v>
      </c>
      <c r="BI148" s="191">
        <f t="shared" si="28"/>
        <v>0</v>
      </c>
      <c r="BJ148" s="23" t="s">
        <v>82</v>
      </c>
      <c r="BK148" s="191">
        <f t="shared" si="29"/>
        <v>0</v>
      </c>
      <c r="BL148" s="23" t="s">
        <v>272</v>
      </c>
      <c r="BM148" s="23" t="s">
        <v>3261</v>
      </c>
    </row>
    <row r="149" spans="2:65" s="1" customFormat="1" ht="25.5" customHeight="1">
      <c r="B149" s="179"/>
      <c r="C149" s="180" t="s">
        <v>542</v>
      </c>
      <c r="D149" s="180" t="s">
        <v>191</v>
      </c>
      <c r="E149" s="181" t="s">
        <v>3262</v>
      </c>
      <c r="F149" s="182" t="s">
        <v>3263</v>
      </c>
      <c r="G149" s="183" t="s">
        <v>238</v>
      </c>
      <c r="H149" s="184">
        <v>1</v>
      </c>
      <c r="I149" s="185"/>
      <c r="J149" s="186">
        <f t="shared" si="20"/>
        <v>0</v>
      </c>
      <c r="K149" s="182" t="s">
        <v>5</v>
      </c>
      <c r="L149" s="40"/>
      <c r="M149" s="187" t="s">
        <v>5</v>
      </c>
      <c r="N149" s="188" t="s">
        <v>46</v>
      </c>
      <c r="O149" s="41"/>
      <c r="P149" s="189">
        <f t="shared" si="21"/>
        <v>0</v>
      </c>
      <c r="Q149" s="189">
        <v>0</v>
      </c>
      <c r="R149" s="189">
        <f t="shared" si="22"/>
        <v>0</v>
      </c>
      <c r="S149" s="189">
        <v>0</v>
      </c>
      <c r="T149" s="190">
        <f t="shared" si="23"/>
        <v>0</v>
      </c>
      <c r="AR149" s="23" t="s">
        <v>272</v>
      </c>
      <c r="AT149" s="23" t="s">
        <v>191</v>
      </c>
      <c r="AU149" s="23" t="s">
        <v>84</v>
      </c>
      <c r="AY149" s="23" t="s">
        <v>189</v>
      </c>
      <c r="BE149" s="191">
        <f t="shared" si="24"/>
        <v>0</v>
      </c>
      <c r="BF149" s="191">
        <f t="shared" si="25"/>
        <v>0</v>
      </c>
      <c r="BG149" s="191">
        <f t="shared" si="26"/>
        <v>0</v>
      </c>
      <c r="BH149" s="191">
        <f t="shared" si="27"/>
        <v>0</v>
      </c>
      <c r="BI149" s="191">
        <f t="shared" si="28"/>
        <v>0</v>
      </c>
      <c r="BJ149" s="23" t="s">
        <v>82</v>
      </c>
      <c r="BK149" s="191">
        <f t="shared" si="29"/>
        <v>0</v>
      </c>
      <c r="BL149" s="23" t="s">
        <v>272</v>
      </c>
      <c r="BM149" s="23" t="s">
        <v>3264</v>
      </c>
    </row>
    <row r="150" spans="2:65" s="1" customFormat="1" ht="25.5" customHeight="1">
      <c r="B150" s="179"/>
      <c r="C150" s="180" t="s">
        <v>549</v>
      </c>
      <c r="D150" s="180" t="s">
        <v>191</v>
      </c>
      <c r="E150" s="181" t="s">
        <v>3265</v>
      </c>
      <c r="F150" s="182" t="s">
        <v>3266</v>
      </c>
      <c r="G150" s="183" t="s">
        <v>238</v>
      </c>
      <c r="H150" s="184">
        <v>4</v>
      </c>
      <c r="I150" s="185"/>
      <c r="J150" s="186">
        <f t="shared" si="20"/>
        <v>0</v>
      </c>
      <c r="K150" s="182" t="s">
        <v>5</v>
      </c>
      <c r="L150" s="40"/>
      <c r="M150" s="187" t="s">
        <v>5</v>
      </c>
      <c r="N150" s="188" t="s">
        <v>46</v>
      </c>
      <c r="O150" s="41"/>
      <c r="P150" s="189">
        <f t="shared" si="21"/>
        <v>0</v>
      </c>
      <c r="Q150" s="189">
        <v>0</v>
      </c>
      <c r="R150" s="189">
        <f t="shared" si="22"/>
        <v>0</v>
      </c>
      <c r="S150" s="189">
        <v>0</v>
      </c>
      <c r="T150" s="190">
        <f t="shared" si="23"/>
        <v>0</v>
      </c>
      <c r="AR150" s="23" t="s">
        <v>272</v>
      </c>
      <c r="AT150" s="23" t="s">
        <v>191</v>
      </c>
      <c r="AU150" s="23" t="s">
        <v>84</v>
      </c>
      <c r="AY150" s="23" t="s">
        <v>189</v>
      </c>
      <c r="BE150" s="191">
        <f t="shared" si="24"/>
        <v>0</v>
      </c>
      <c r="BF150" s="191">
        <f t="shared" si="25"/>
        <v>0</v>
      </c>
      <c r="BG150" s="191">
        <f t="shared" si="26"/>
        <v>0</v>
      </c>
      <c r="BH150" s="191">
        <f t="shared" si="27"/>
        <v>0</v>
      </c>
      <c r="BI150" s="191">
        <f t="shared" si="28"/>
        <v>0</v>
      </c>
      <c r="BJ150" s="23" t="s">
        <v>82</v>
      </c>
      <c r="BK150" s="191">
        <f t="shared" si="29"/>
        <v>0</v>
      </c>
      <c r="BL150" s="23" t="s">
        <v>272</v>
      </c>
      <c r="BM150" s="23" t="s">
        <v>3267</v>
      </c>
    </row>
    <row r="151" spans="2:65" s="1" customFormat="1" ht="25.5" customHeight="1">
      <c r="B151" s="179"/>
      <c r="C151" s="180" t="s">
        <v>554</v>
      </c>
      <c r="D151" s="180" t="s">
        <v>191</v>
      </c>
      <c r="E151" s="181" t="s">
        <v>3268</v>
      </c>
      <c r="F151" s="182" t="s">
        <v>3269</v>
      </c>
      <c r="G151" s="183" t="s">
        <v>243</v>
      </c>
      <c r="H151" s="184">
        <v>1</v>
      </c>
      <c r="I151" s="185"/>
      <c r="J151" s="186">
        <f t="shared" si="20"/>
        <v>0</v>
      </c>
      <c r="K151" s="182" t="s">
        <v>5</v>
      </c>
      <c r="L151" s="40"/>
      <c r="M151" s="187" t="s">
        <v>5</v>
      </c>
      <c r="N151" s="188" t="s">
        <v>46</v>
      </c>
      <c r="O151" s="41"/>
      <c r="P151" s="189">
        <f t="shared" si="21"/>
        <v>0</v>
      </c>
      <c r="Q151" s="189">
        <v>0</v>
      </c>
      <c r="R151" s="189">
        <f t="shared" si="22"/>
        <v>0</v>
      </c>
      <c r="S151" s="189">
        <v>0</v>
      </c>
      <c r="T151" s="190">
        <f t="shared" si="23"/>
        <v>0</v>
      </c>
      <c r="AR151" s="23" t="s">
        <v>272</v>
      </c>
      <c r="AT151" s="23" t="s">
        <v>191</v>
      </c>
      <c r="AU151" s="23" t="s">
        <v>84</v>
      </c>
      <c r="AY151" s="23" t="s">
        <v>189</v>
      </c>
      <c r="BE151" s="191">
        <f t="shared" si="24"/>
        <v>0</v>
      </c>
      <c r="BF151" s="191">
        <f t="shared" si="25"/>
        <v>0</v>
      </c>
      <c r="BG151" s="191">
        <f t="shared" si="26"/>
        <v>0</v>
      </c>
      <c r="BH151" s="191">
        <f t="shared" si="27"/>
        <v>0</v>
      </c>
      <c r="BI151" s="191">
        <f t="shared" si="28"/>
        <v>0</v>
      </c>
      <c r="BJ151" s="23" t="s">
        <v>82</v>
      </c>
      <c r="BK151" s="191">
        <f t="shared" si="29"/>
        <v>0</v>
      </c>
      <c r="BL151" s="23" t="s">
        <v>272</v>
      </c>
      <c r="BM151" s="23" t="s">
        <v>3270</v>
      </c>
    </row>
    <row r="152" spans="2:65" s="1" customFormat="1" ht="25.5" customHeight="1">
      <c r="B152" s="179"/>
      <c r="C152" s="180" t="s">
        <v>558</v>
      </c>
      <c r="D152" s="180" t="s">
        <v>191</v>
      </c>
      <c r="E152" s="181" t="s">
        <v>3271</v>
      </c>
      <c r="F152" s="182" t="s">
        <v>4126</v>
      </c>
      <c r="G152" s="183" t="s">
        <v>322</v>
      </c>
      <c r="H152" s="184">
        <v>2</v>
      </c>
      <c r="I152" s="185"/>
      <c r="J152" s="186">
        <f t="shared" si="20"/>
        <v>0</v>
      </c>
      <c r="K152" s="182" t="s">
        <v>5</v>
      </c>
      <c r="L152" s="40"/>
      <c r="M152" s="187" t="s">
        <v>5</v>
      </c>
      <c r="N152" s="188" t="s">
        <v>46</v>
      </c>
      <c r="O152" s="41"/>
      <c r="P152" s="189">
        <f t="shared" si="21"/>
        <v>0</v>
      </c>
      <c r="Q152" s="189">
        <v>0</v>
      </c>
      <c r="R152" s="189">
        <f t="shared" si="22"/>
        <v>0</v>
      </c>
      <c r="S152" s="189">
        <v>0</v>
      </c>
      <c r="T152" s="190">
        <f t="shared" si="23"/>
        <v>0</v>
      </c>
      <c r="AR152" s="23" t="s">
        <v>272</v>
      </c>
      <c r="AT152" s="23" t="s">
        <v>191</v>
      </c>
      <c r="AU152" s="23" t="s">
        <v>84</v>
      </c>
      <c r="AY152" s="23" t="s">
        <v>189</v>
      </c>
      <c r="BE152" s="191">
        <f t="shared" si="24"/>
        <v>0</v>
      </c>
      <c r="BF152" s="191">
        <f t="shared" si="25"/>
        <v>0</v>
      </c>
      <c r="BG152" s="191">
        <f t="shared" si="26"/>
        <v>0</v>
      </c>
      <c r="BH152" s="191">
        <f t="shared" si="27"/>
        <v>0</v>
      </c>
      <c r="BI152" s="191">
        <f t="shared" si="28"/>
        <v>0</v>
      </c>
      <c r="BJ152" s="23" t="s">
        <v>82</v>
      </c>
      <c r="BK152" s="191">
        <f t="shared" si="29"/>
        <v>0</v>
      </c>
      <c r="BL152" s="23" t="s">
        <v>272</v>
      </c>
      <c r="BM152" s="23" t="s">
        <v>3272</v>
      </c>
    </row>
    <row r="153" spans="2:65" s="1" customFormat="1" ht="25.5" customHeight="1">
      <c r="B153" s="179"/>
      <c r="C153" s="180" t="s">
        <v>563</v>
      </c>
      <c r="D153" s="180" t="s">
        <v>191</v>
      </c>
      <c r="E153" s="181" t="s">
        <v>3273</v>
      </c>
      <c r="F153" s="182" t="s">
        <v>3274</v>
      </c>
      <c r="G153" s="183" t="s">
        <v>322</v>
      </c>
      <c r="H153" s="184">
        <v>3</v>
      </c>
      <c r="I153" s="185"/>
      <c r="J153" s="186">
        <f t="shared" si="20"/>
        <v>0</v>
      </c>
      <c r="K153" s="182" t="s">
        <v>5</v>
      </c>
      <c r="L153" s="40"/>
      <c r="M153" s="187" t="s">
        <v>5</v>
      </c>
      <c r="N153" s="188" t="s">
        <v>46</v>
      </c>
      <c r="O153" s="41"/>
      <c r="P153" s="189">
        <f t="shared" si="21"/>
        <v>0</v>
      </c>
      <c r="Q153" s="189">
        <v>0</v>
      </c>
      <c r="R153" s="189">
        <f t="shared" si="22"/>
        <v>0</v>
      </c>
      <c r="S153" s="189">
        <v>0</v>
      </c>
      <c r="T153" s="190">
        <f t="shared" si="23"/>
        <v>0</v>
      </c>
      <c r="AR153" s="23" t="s">
        <v>272</v>
      </c>
      <c r="AT153" s="23" t="s">
        <v>191</v>
      </c>
      <c r="AU153" s="23" t="s">
        <v>84</v>
      </c>
      <c r="AY153" s="23" t="s">
        <v>189</v>
      </c>
      <c r="BE153" s="191">
        <f t="shared" si="24"/>
        <v>0</v>
      </c>
      <c r="BF153" s="191">
        <f t="shared" si="25"/>
        <v>0</v>
      </c>
      <c r="BG153" s="191">
        <f t="shared" si="26"/>
        <v>0</v>
      </c>
      <c r="BH153" s="191">
        <f t="shared" si="27"/>
        <v>0</v>
      </c>
      <c r="BI153" s="191">
        <f t="shared" si="28"/>
        <v>0</v>
      </c>
      <c r="BJ153" s="23" t="s">
        <v>82</v>
      </c>
      <c r="BK153" s="191">
        <f t="shared" si="29"/>
        <v>0</v>
      </c>
      <c r="BL153" s="23" t="s">
        <v>272</v>
      </c>
      <c r="BM153" s="23" t="s">
        <v>3275</v>
      </c>
    </row>
    <row r="154" spans="2:65" s="1" customFormat="1" ht="25.5" customHeight="1">
      <c r="B154" s="179"/>
      <c r="C154" s="180" t="s">
        <v>569</v>
      </c>
      <c r="D154" s="180" t="s">
        <v>191</v>
      </c>
      <c r="E154" s="181" t="s">
        <v>3276</v>
      </c>
      <c r="F154" s="182" t="s">
        <v>3277</v>
      </c>
      <c r="G154" s="183" t="s">
        <v>322</v>
      </c>
      <c r="H154" s="184">
        <v>36</v>
      </c>
      <c r="I154" s="185"/>
      <c r="J154" s="186">
        <f t="shared" si="20"/>
        <v>0</v>
      </c>
      <c r="K154" s="182" t="s">
        <v>5</v>
      </c>
      <c r="L154" s="40"/>
      <c r="M154" s="187" t="s">
        <v>5</v>
      </c>
      <c r="N154" s="188" t="s">
        <v>46</v>
      </c>
      <c r="O154" s="41"/>
      <c r="P154" s="189">
        <f t="shared" si="21"/>
        <v>0</v>
      </c>
      <c r="Q154" s="189">
        <v>0</v>
      </c>
      <c r="R154" s="189">
        <f t="shared" si="22"/>
        <v>0</v>
      </c>
      <c r="S154" s="189">
        <v>0</v>
      </c>
      <c r="T154" s="190">
        <f t="shared" si="23"/>
        <v>0</v>
      </c>
      <c r="AR154" s="23" t="s">
        <v>272</v>
      </c>
      <c r="AT154" s="23" t="s">
        <v>191</v>
      </c>
      <c r="AU154" s="23" t="s">
        <v>84</v>
      </c>
      <c r="AY154" s="23" t="s">
        <v>189</v>
      </c>
      <c r="BE154" s="191">
        <f t="shared" si="24"/>
        <v>0</v>
      </c>
      <c r="BF154" s="191">
        <f t="shared" si="25"/>
        <v>0</v>
      </c>
      <c r="BG154" s="191">
        <f t="shared" si="26"/>
        <v>0</v>
      </c>
      <c r="BH154" s="191">
        <f t="shared" si="27"/>
        <v>0</v>
      </c>
      <c r="BI154" s="191">
        <f t="shared" si="28"/>
        <v>0</v>
      </c>
      <c r="BJ154" s="23" t="s">
        <v>82</v>
      </c>
      <c r="BK154" s="191">
        <f t="shared" si="29"/>
        <v>0</v>
      </c>
      <c r="BL154" s="23" t="s">
        <v>272</v>
      </c>
      <c r="BM154" s="23" t="s">
        <v>3278</v>
      </c>
    </row>
    <row r="155" spans="2:65" s="1" customFormat="1" ht="38.25" customHeight="1">
      <c r="B155" s="179"/>
      <c r="C155" s="180" t="s">
        <v>577</v>
      </c>
      <c r="D155" s="180" t="s">
        <v>191</v>
      </c>
      <c r="E155" s="181" t="s">
        <v>3279</v>
      </c>
      <c r="F155" s="182" t="s">
        <v>3280</v>
      </c>
      <c r="G155" s="183" t="s">
        <v>621</v>
      </c>
      <c r="H155" s="219"/>
      <c r="I155" s="185"/>
      <c r="J155" s="186">
        <f t="shared" si="20"/>
        <v>0</v>
      </c>
      <c r="K155" s="182" t="s">
        <v>287</v>
      </c>
      <c r="L155" s="40"/>
      <c r="M155" s="187" t="s">
        <v>5</v>
      </c>
      <c r="N155" s="223" t="s">
        <v>46</v>
      </c>
      <c r="O155" s="224"/>
      <c r="P155" s="225">
        <f t="shared" si="21"/>
        <v>0</v>
      </c>
      <c r="Q155" s="225">
        <v>0</v>
      </c>
      <c r="R155" s="225">
        <f t="shared" si="22"/>
        <v>0</v>
      </c>
      <c r="S155" s="225">
        <v>0</v>
      </c>
      <c r="T155" s="226">
        <f t="shared" si="23"/>
        <v>0</v>
      </c>
      <c r="AR155" s="23" t="s">
        <v>272</v>
      </c>
      <c r="AT155" s="23" t="s">
        <v>191</v>
      </c>
      <c r="AU155" s="23" t="s">
        <v>84</v>
      </c>
      <c r="AY155" s="23" t="s">
        <v>189</v>
      </c>
      <c r="BE155" s="191">
        <f t="shared" si="24"/>
        <v>0</v>
      </c>
      <c r="BF155" s="191">
        <f t="shared" si="25"/>
        <v>0</v>
      </c>
      <c r="BG155" s="191">
        <f t="shared" si="26"/>
        <v>0</v>
      </c>
      <c r="BH155" s="191">
        <f t="shared" si="27"/>
        <v>0</v>
      </c>
      <c r="BI155" s="191">
        <f t="shared" si="28"/>
        <v>0</v>
      </c>
      <c r="BJ155" s="23" t="s">
        <v>82</v>
      </c>
      <c r="BK155" s="191">
        <f t="shared" si="29"/>
        <v>0</v>
      </c>
      <c r="BL155" s="23" t="s">
        <v>272</v>
      </c>
      <c r="BM155" s="23" t="s">
        <v>3281</v>
      </c>
    </row>
    <row r="156" spans="2:12" s="1" customFormat="1" ht="6.95" customHeight="1">
      <c r="B156" s="55"/>
      <c r="C156" s="56"/>
      <c r="D156" s="56"/>
      <c r="E156" s="56"/>
      <c r="F156" s="56"/>
      <c r="G156" s="56"/>
      <c r="H156" s="56"/>
      <c r="I156" s="133"/>
      <c r="J156" s="56"/>
      <c r="K156" s="56"/>
      <c r="L156" s="40"/>
    </row>
  </sheetData>
  <autoFilter ref="C77:K155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5"/>
  <sheetViews>
    <sheetView showGridLines="0" workbookViewId="0" topLeftCell="A1">
      <pane ySplit="1" topLeftCell="A269" activePane="bottomLeft" state="frozen"/>
      <selection pane="bottomLeft" activeCell="F264" sqref="F26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133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s="1" customFormat="1" ht="15">
      <c r="B8" s="40"/>
      <c r="C8" s="41"/>
      <c r="D8" s="36" t="s">
        <v>147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9" t="s">
        <v>3282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13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3" t="s">
        <v>25</v>
      </c>
      <c r="J12" s="114" t="str">
        <f>'Rekapitulace stavby'!AN8</f>
        <v>16. 3. 2017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3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3" t="s">
        <v>31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32</v>
      </c>
      <c r="E17" s="41"/>
      <c r="F17" s="41"/>
      <c r="G17" s="41"/>
      <c r="H17" s="41"/>
      <c r="I17" s="113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34</v>
      </c>
      <c r="E20" s="41"/>
      <c r="F20" s="41"/>
      <c r="G20" s="41"/>
      <c r="H20" s="41"/>
      <c r="I20" s="113" t="s">
        <v>28</v>
      </c>
      <c r="J20" s="34" t="s">
        <v>35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3" t="s">
        <v>31</v>
      </c>
      <c r="J21" s="34" t="s">
        <v>37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48" t="s">
        <v>5</v>
      </c>
      <c r="F24" s="348"/>
      <c r="G24" s="348"/>
      <c r="H24" s="348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41</v>
      </c>
      <c r="E27" s="41"/>
      <c r="F27" s="41"/>
      <c r="G27" s="41"/>
      <c r="H27" s="41"/>
      <c r="I27" s="112"/>
      <c r="J27" s="122">
        <f>ROUND(J88,2)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3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4">
        <f>ROUND(SUM(BE88:BE264),2)</f>
        <v>0</v>
      </c>
      <c r="G30" s="41"/>
      <c r="H30" s="41"/>
      <c r="I30" s="125">
        <v>0.21</v>
      </c>
      <c r="J30" s="124">
        <f>ROUND(ROUND((SUM(BE88:BE264)),2)*I30,2)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4">
        <f>ROUND(SUM(BF88:BF264),2)</f>
        <v>0</v>
      </c>
      <c r="G31" s="41"/>
      <c r="H31" s="41"/>
      <c r="I31" s="125">
        <v>0.15</v>
      </c>
      <c r="J31" s="124">
        <f>ROUND(ROUND((SUM(BF88:BF264)),2)*I31,2)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4">
        <f>ROUND(SUM(BG88:BG264),2)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4">
        <f>ROUND(SUM(BH88:BH264),2)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4">
        <f>ROUND(SUM(BI88:BI264),2)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51</v>
      </c>
      <c r="E36" s="70"/>
      <c r="F36" s="70"/>
      <c r="G36" s="128" t="s">
        <v>52</v>
      </c>
      <c r="H36" s="129" t="s">
        <v>53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151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7" t="str">
        <f>E7</f>
        <v>Zateplení budovy SOŠ a SOU dopravní Čáslav (22.6.)</v>
      </c>
      <c r="F45" s="363"/>
      <c r="G45" s="363"/>
      <c r="H45" s="363"/>
      <c r="I45" s="112"/>
      <c r="J45" s="41"/>
      <c r="K45" s="44"/>
    </row>
    <row r="46" spans="2:11" s="1" customFormat="1" ht="14.45" customHeight="1">
      <c r="B46" s="40"/>
      <c r="C46" s="36" t="s">
        <v>147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9" t="str">
        <f>E9</f>
        <v>1715i - Vytápění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Čáslav, Aug. Sedláčka 1145</v>
      </c>
      <c r="G49" s="41"/>
      <c r="H49" s="41"/>
      <c r="I49" s="113" t="s">
        <v>25</v>
      </c>
      <c r="J49" s="114" t="str">
        <f>IF(J12="","",J12)</f>
        <v>16. 3. 2017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SOŠ a SOU doprav. Čáslav, A. Sedláčka 1145,Čáslav</v>
      </c>
      <c r="G51" s="41"/>
      <c r="H51" s="41"/>
      <c r="I51" s="113" t="s">
        <v>34</v>
      </c>
      <c r="J51" s="348" t="str">
        <f>E21</f>
        <v>AZ PROJECT spol. s r.o., Plynárenská 830, Kolín</v>
      </c>
      <c r="K51" s="44"/>
    </row>
    <row r="52" spans="2:11" s="1" customFormat="1" ht="14.45" customHeight="1">
      <c r="B52" s="40"/>
      <c r="C52" s="36" t="s">
        <v>32</v>
      </c>
      <c r="D52" s="41"/>
      <c r="E52" s="41"/>
      <c r="F52" s="34" t="str">
        <f>IF(E18="","",E18)</f>
        <v/>
      </c>
      <c r="G52" s="41"/>
      <c r="H52" s="41"/>
      <c r="I52" s="112"/>
      <c r="J52" s="36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152</v>
      </c>
      <c r="D54" s="126"/>
      <c r="E54" s="126"/>
      <c r="F54" s="126"/>
      <c r="G54" s="126"/>
      <c r="H54" s="126"/>
      <c r="I54" s="137"/>
      <c r="J54" s="138" t="s">
        <v>153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154</v>
      </c>
      <c r="D56" s="41"/>
      <c r="E56" s="41"/>
      <c r="F56" s="41"/>
      <c r="G56" s="41"/>
      <c r="H56" s="41"/>
      <c r="I56" s="112"/>
      <c r="J56" s="122">
        <f>J88</f>
        <v>0</v>
      </c>
      <c r="K56" s="44"/>
      <c r="AU56" s="23" t="s">
        <v>155</v>
      </c>
    </row>
    <row r="57" spans="2:11" s="8" customFormat="1" ht="24.95" customHeight="1">
      <c r="B57" s="141"/>
      <c r="C57" s="142"/>
      <c r="D57" s="143" t="s">
        <v>156</v>
      </c>
      <c r="E57" s="144"/>
      <c r="F57" s="144"/>
      <c r="G57" s="144"/>
      <c r="H57" s="144"/>
      <c r="I57" s="145"/>
      <c r="J57" s="146">
        <f>J89</f>
        <v>0</v>
      </c>
      <c r="K57" s="147"/>
    </row>
    <row r="58" spans="2:11" s="9" customFormat="1" ht="19.9" customHeight="1">
      <c r="B58" s="148"/>
      <c r="C58" s="149"/>
      <c r="D58" s="150" t="s">
        <v>161</v>
      </c>
      <c r="E58" s="151"/>
      <c r="F58" s="151"/>
      <c r="G58" s="151"/>
      <c r="H58" s="151"/>
      <c r="I58" s="152"/>
      <c r="J58" s="153">
        <f>J90</f>
        <v>0</v>
      </c>
      <c r="K58" s="154"/>
    </row>
    <row r="59" spans="2:11" s="8" customFormat="1" ht="24.95" customHeight="1">
      <c r="B59" s="141"/>
      <c r="C59" s="142"/>
      <c r="D59" s="143" t="s">
        <v>163</v>
      </c>
      <c r="E59" s="144"/>
      <c r="F59" s="144"/>
      <c r="G59" s="144"/>
      <c r="H59" s="144"/>
      <c r="I59" s="145"/>
      <c r="J59" s="146">
        <f>J97</f>
        <v>0</v>
      </c>
      <c r="K59" s="147"/>
    </row>
    <row r="60" spans="2:11" s="9" customFormat="1" ht="19.9" customHeight="1">
      <c r="B60" s="148"/>
      <c r="C60" s="149"/>
      <c r="D60" s="150" t="s">
        <v>164</v>
      </c>
      <c r="E60" s="151"/>
      <c r="F60" s="151"/>
      <c r="G60" s="151"/>
      <c r="H60" s="151"/>
      <c r="I60" s="152"/>
      <c r="J60" s="153">
        <f>J98</f>
        <v>0</v>
      </c>
      <c r="K60" s="154"/>
    </row>
    <row r="61" spans="2:11" s="9" customFormat="1" ht="19.9" customHeight="1">
      <c r="B61" s="148"/>
      <c r="C61" s="149"/>
      <c r="D61" s="150" t="s">
        <v>3283</v>
      </c>
      <c r="E61" s="151"/>
      <c r="F61" s="151"/>
      <c r="G61" s="151"/>
      <c r="H61" s="151"/>
      <c r="I61" s="152"/>
      <c r="J61" s="153">
        <f>J114</f>
        <v>0</v>
      </c>
      <c r="K61" s="154"/>
    </row>
    <row r="62" spans="2:11" s="9" customFormat="1" ht="19.9" customHeight="1">
      <c r="B62" s="148"/>
      <c r="C62" s="149"/>
      <c r="D62" s="150" t="s">
        <v>3284</v>
      </c>
      <c r="E62" s="151"/>
      <c r="F62" s="151"/>
      <c r="G62" s="151"/>
      <c r="H62" s="151"/>
      <c r="I62" s="152"/>
      <c r="J62" s="153">
        <f>J119</f>
        <v>0</v>
      </c>
      <c r="K62" s="154"/>
    </row>
    <row r="63" spans="2:11" s="9" customFormat="1" ht="19.9" customHeight="1">
      <c r="B63" s="148"/>
      <c r="C63" s="149"/>
      <c r="D63" s="150" t="s">
        <v>3285</v>
      </c>
      <c r="E63" s="151"/>
      <c r="F63" s="151"/>
      <c r="G63" s="151"/>
      <c r="H63" s="151"/>
      <c r="I63" s="152"/>
      <c r="J63" s="153">
        <f>J123</f>
        <v>0</v>
      </c>
      <c r="K63" s="154"/>
    </row>
    <row r="64" spans="2:11" s="9" customFormat="1" ht="19.9" customHeight="1">
      <c r="B64" s="148"/>
      <c r="C64" s="149"/>
      <c r="D64" s="150" t="s">
        <v>3286</v>
      </c>
      <c r="E64" s="151"/>
      <c r="F64" s="151"/>
      <c r="G64" s="151"/>
      <c r="H64" s="151"/>
      <c r="I64" s="152"/>
      <c r="J64" s="153">
        <f>J126</f>
        <v>0</v>
      </c>
      <c r="K64" s="154"/>
    </row>
    <row r="65" spans="2:11" s="9" customFormat="1" ht="19.9" customHeight="1">
      <c r="B65" s="148"/>
      <c r="C65" s="149"/>
      <c r="D65" s="150" t="s">
        <v>3287</v>
      </c>
      <c r="E65" s="151"/>
      <c r="F65" s="151"/>
      <c r="G65" s="151"/>
      <c r="H65" s="151"/>
      <c r="I65" s="152"/>
      <c r="J65" s="153">
        <f>J154</f>
        <v>0</v>
      </c>
      <c r="K65" s="154"/>
    </row>
    <row r="66" spans="2:11" s="9" customFormat="1" ht="19.9" customHeight="1">
      <c r="B66" s="148"/>
      <c r="C66" s="149"/>
      <c r="D66" s="150" t="s">
        <v>3288</v>
      </c>
      <c r="E66" s="151"/>
      <c r="F66" s="151"/>
      <c r="G66" s="151"/>
      <c r="H66" s="151"/>
      <c r="I66" s="152"/>
      <c r="J66" s="153">
        <f>J179</f>
        <v>0</v>
      </c>
      <c r="K66" s="154"/>
    </row>
    <row r="67" spans="2:11" s="9" customFormat="1" ht="19.9" customHeight="1">
      <c r="B67" s="148"/>
      <c r="C67" s="149"/>
      <c r="D67" s="150" t="s">
        <v>3289</v>
      </c>
      <c r="E67" s="151"/>
      <c r="F67" s="151"/>
      <c r="G67" s="151"/>
      <c r="H67" s="151"/>
      <c r="I67" s="152"/>
      <c r="J67" s="153">
        <f>J209</f>
        <v>0</v>
      </c>
      <c r="K67" s="154"/>
    </row>
    <row r="68" spans="2:11" s="9" customFormat="1" ht="19.9" customHeight="1">
      <c r="B68" s="148"/>
      <c r="C68" s="149"/>
      <c r="D68" s="150" t="s">
        <v>171</v>
      </c>
      <c r="E68" s="151"/>
      <c r="F68" s="151"/>
      <c r="G68" s="151"/>
      <c r="H68" s="151"/>
      <c r="I68" s="152"/>
      <c r="J68" s="153">
        <f>J263</f>
        <v>0</v>
      </c>
      <c r="K68" s="154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12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33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34"/>
      <c r="J74" s="59"/>
      <c r="K74" s="59"/>
      <c r="L74" s="40"/>
    </row>
    <row r="75" spans="2:12" s="1" customFormat="1" ht="36.95" customHeight="1">
      <c r="B75" s="40"/>
      <c r="C75" s="60" t="s">
        <v>173</v>
      </c>
      <c r="L75" s="40"/>
    </row>
    <row r="76" spans="2:12" s="1" customFormat="1" ht="6.95" customHeight="1">
      <c r="B76" s="40"/>
      <c r="L76" s="40"/>
    </row>
    <row r="77" spans="2:12" s="1" customFormat="1" ht="14.45" customHeight="1">
      <c r="B77" s="40"/>
      <c r="C77" s="62" t="s">
        <v>19</v>
      </c>
      <c r="L77" s="40"/>
    </row>
    <row r="78" spans="2:12" s="1" customFormat="1" ht="16.5" customHeight="1">
      <c r="B78" s="40"/>
      <c r="E78" s="361" t="str">
        <f>E7</f>
        <v>Zateplení budovy SOŠ a SOU dopravní Čáslav (22.6.)</v>
      </c>
      <c r="F78" s="362"/>
      <c r="G78" s="362"/>
      <c r="H78" s="362"/>
      <c r="L78" s="40"/>
    </row>
    <row r="79" spans="2:12" s="1" customFormat="1" ht="14.45" customHeight="1">
      <c r="B79" s="40"/>
      <c r="C79" s="62" t="s">
        <v>147</v>
      </c>
      <c r="L79" s="40"/>
    </row>
    <row r="80" spans="2:12" s="1" customFormat="1" ht="17.25" customHeight="1">
      <c r="B80" s="40"/>
      <c r="E80" s="329" t="str">
        <f>E9</f>
        <v>1715i - Vytápění</v>
      </c>
      <c r="F80" s="355"/>
      <c r="G80" s="355"/>
      <c r="H80" s="355"/>
      <c r="L80" s="40"/>
    </row>
    <row r="81" spans="2:12" s="1" customFormat="1" ht="6.95" customHeight="1">
      <c r="B81" s="40"/>
      <c r="L81" s="40"/>
    </row>
    <row r="82" spans="2:12" s="1" customFormat="1" ht="18" customHeight="1">
      <c r="B82" s="40"/>
      <c r="C82" s="62" t="s">
        <v>23</v>
      </c>
      <c r="F82" s="155" t="str">
        <f>F12</f>
        <v>Čáslav, Aug. Sedláčka 1145</v>
      </c>
      <c r="I82" s="156" t="s">
        <v>25</v>
      </c>
      <c r="J82" s="66" t="str">
        <f>IF(J12="","",J12)</f>
        <v>16. 3. 2017</v>
      </c>
      <c r="L82" s="40"/>
    </row>
    <row r="83" spans="2:12" s="1" customFormat="1" ht="6.95" customHeight="1">
      <c r="B83" s="40"/>
      <c r="L83" s="40"/>
    </row>
    <row r="84" spans="2:12" s="1" customFormat="1" ht="15">
      <c r="B84" s="40"/>
      <c r="C84" s="62" t="s">
        <v>27</v>
      </c>
      <c r="F84" s="155" t="str">
        <f>E15</f>
        <v>SOŠ a SOU doprav. Čáslav, A. Sedláčka 1145,Čáslav</v>
      </c>
      <c r="I84" s="156" t="s">
        <v>34</v>
      </c>
      <c r="J84" s="155" t="str">
        <f>E21</f>
        <v>AZ PROJECT spol. s r.o., Plynárenská 830, Kolín</v>
      </c>
      <c r="L84" s="40"/>
    </row>
    <row r="85" spans="2:12" s="1" customFormat="1" ht="14.45" customHeight="1">
      <c r="B85" s="40"/>
      <c r="C85" s="62" t="s">
        <v>32</v>
      </c>
      <c r="F85" s="155" t="str">
        <f>IF(E18="","",E18)</f>
        <v/>
      </c>
      <c r="L85" s="40"/>
    </row>
    <row r="86" spans="2:12" s="1" customFormat="1" ht="10.35" customHeight="1">
      <c r="B86" s="40"/>
      <c r="L86" s="40"/>
    </row>
    <row r="87" spans="2:20" s="10" customFormat="1" ht="29.25" customHeight="1">
      <c r="B87" s="157"/>
      <c r="C87" s="158" t="s">
        <v>174</v>
      </c>
      <c r="D87" s="159" t="s">
        <v>60</v>
      </c>
      <c r="E87" s="159" t="s">
        <v>56</v>
      </c>
      <c r="F87" s="159" t="s">
        <v>175</v>
      </c>
      <c r="G87" s="159" t="s">
        <v>176</v>
      </c>
      <c r="H87" s="159" t="s">
        <v>177</v>
      </c>
      <c r="I87" s="160" t="s">
        <v>178</v>
      </c>
      <c r="J87" s="159" t="s">
        <v>153</v>
      </c>
      <c r="K87" s="161" t="s">
        <v>179</v>
      </c>
      <c r="L87" s="157"/>
      <c r="M87" s="72" t="s">
        <v>180</v>
      </c>
      <c r="N87" s="73" t="s">
        <v>45</v>
      </c>
      <c r="O87" s="73" t="s">
        <v>181</v>
      </c>
      <c r="P87" s="73" t="s">
        <v>182</v>
      </c>
      <c r="Q87" s="73" t="s">
        <v>183</v>
      </c>
      <c r="R87" s="73" t="s">
        <v>184</v>
      </c>
      <c r="S87" s="73" t="s">
        <v>185</v>
      </c>
      <c r="T87" s="74" t="s">
        <v>186</v>
      </c>
    </row>
    <row r="88" spans="2:63" s="1" customFormat="1" ht="29.25" customHeight="1">
      <c r="B88" s="40"/>
      <c r="C88" s="76" t="s">
        <v>154</v>
      </c>
      <c r="J88" s="162">
        <f>BK88</f>
        <v>0</v>
      </c>
      <c r="L88" s="40"/>
      <c r="M88" s="75"/>
      <c r="N88" s="67"/>
      <c r="O88" s="67"/>
      <c r="P88" s="163">
        <f>P89+P97</f>
        <v>0</v>
      </c>
      <c r="Q88" s="67"/>
      <c r="R88" s="163">
        <f>R89+R97</f>
        <v>26.61164693</v>
      </c>
      <c r="S88" s="67"/>
      <c r="T88" s="164">
        <f>T89+T97</f>
        <v>49.657630000000005</v>
      </c>
      <c r="AT88" s="23" t="s">
        <v>74</v>
      </c>
      <c r="AU88" s="23" t="s">
        <v>155</v>
      </c>
      <c r="BK88" s="165">
        <f>BK89+BK97</f>
        <v>0</v>
      </c>
    </row>
    <row r="89" spans="2:63" s="11" customFormat="1" ht="37.35" customHeight="1">
      <c r="B89" s="166"/>
      <c r="D89" s="167" t="s">
        <v>74</v>
      </c>
      <c r="E89" s="168" t="s">
        <v>187</v>
      </c>
      <c r="F89" s="168" t="s">
        <v>188</v>
      </c>
      <c r="I89" s="169"/>
      <c r="J89" s="170">
        <f>BK89</f>
        <v>0</v>
      </c>
      <c r="L89" s="166"/>
      <c r="M89" s="171"/>
      <c r="N89" s="172"/>
      <c r="O89" s="172"/>
      <c r="P89" s="173">
        <f>P90</f>
        <v>0</v>
      </c>
      <c r="Q89" s="172"/>
      <c r="R89" s="173">
        <f>R90</f>
        <v>0</v>
      </c>
      <c r="S89" s="172"/>
      <c r="T89" s="174">
        <f>T90</f>
        <v>0</v>
      </c>
      <c r="AR89" s="167" t="s">
        <v>82</v>
      </c>
      <c r="AT89" s="175" t="s">
        <v>74</v>
      </c>
      <c r="AU89" s="175" t="s">
        <v>75</v>
      </c>
      <c r="AY89" s="167" t="s">
        <v>189</v>
      </c>
      <c r="BK89" s="176">
        <f>BK90</f>
        <v>0</v>
      </c>
    </row>
    <row r="90" spans="2:63" s="11" customFormat="1" ht="19.9" customHeight="1">
      <c r="B90" s="166"/>
      <c r="D90" s="167" t="s">
        <v>74</v>
      </c>
      <c r="E90" s="177" t="s">
        <v>547</v>
      </c>
      <c r="F90" s="177" t="s">
        <v>548</v>
      </c>
      <c r="I90" s="169"/>
      <c r="J90" s="178">
        <f>BK90</f>
        <v>0</v>
      </c>
      <c r="L90" s="166"/>
      <c r="M90" s="171"/>
      <c r="N90" s="172"/>
      <c r="O90" s="172"/>
      <c r="P90" s="173">
        <f>SUM(P91:P96)</f>
        <v>0</v>
      </c>
      <c r="Q90" s="172"/>
      <c r="R90" s="173">
        <f>SUM(R91:R96)</f>
        <v>0</v>
      </c>
      <c r="S90" s="172"/>
      <c r="T90" s="174">
        <f>SUM(T91:T96)</f>
        <v>0</v>
      </c>
      <c r="AR90" s="167" t="s">
        <v>82</v>
      </c>
      <c r="AT90" s="175" t="s">
        <v>74</v>
      </c>
      <c r="AU90" s="175" t="s">
        <v>82</v>
      </c>
      <c r="AY90" s="167" t="s">
        <v>189</v>
      </c>
      <c r="BK90" s="176">
        <f>SUM(BK91:BK96)</f>
        <v>0</v>
      </c>
    </row>
    <row r="91" spans="2:65" s="1" customFormat="1" ht="25.5" customHeight="1">
      <c r="B91" s="179"/>
      <c r="C91" s="180" t="s">
        <v>82</v>
      </c>
      <c r="D91" s="180" t="s">
        <v>191</v>
      </c>
      <c r="E91" s="181" t="s">
        <v>550</v>
      </c>
      <c r="F91" s="182" t="s">
        <v>551</v>
      </c>
      <c r="G91" s="183" t="s">
        <v>232</v>
      </c>
      <c r="H91" s="184">
        <v>49.658</v>
      </c>
      <c r="I91" s="185"/>
      <c r="J91" s="186">
        <f>ROUND(I91*H91,2)</f>
        <v>0</v>
      </c>
      <c r="K91" s="182" t="s">
        <v>482</v>
      </c>
      <c r="L91" s="40"/>
      <c r="M91" s="187" t="s">
        <v>5</v>
      </c>
      <c r="N91" s="188" t="s">
        <v>46</v>
      </c>
      <c r="O91" s="41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AR91" s="23" t="s">
        <v>196</v>
      </c>
      <c r="AT91" s="23" t="s">
        <v>191</v>
      </c>
      <c r="AU91" s="23" t="s">
        <v>84</v>
      </c>
      <c r="AY91" s="23" t="s">
        <v>189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82</v>
      </c>
      <c r="BK91" s="191">
        <f>ROUND(I91*H91,2)</f>
        <v>0</v>
      </c>
      <c r="BL91" s="23" t="s">
        <v>196</v>
      </c>
      <c r="BM91" s="23" t="s">
        <v>3290</v>
      </c>
    </row>
    <row r="92" spans="2:51" s="12" customFormat="1" ht="13.5">
      <c r="B92" s="192"/>
      <c r="D92" s="193" t="s">
        <v>198</v>
      </c>
      <c r="E92" s="194" t="s">
        <v>5</v>
      </c>
      <c r="F92" s="195" t="s">
        <v>3291</v>
      </c>
      <c r="H92" s="196">
        <v>49.658</v>
      </c>
      <c r="I92" s="197"/>
      <c r="L92" s="192"/>
      <c r="M92" s="198"/>
      <c r="N92" s="199"/>
      <c r="O92" s="199"/>
      <c r="P92" s="199"/>
      <c r="Q92" s="199"/>
      <c r="R92" s="199"/>
      <c r="S92" s="199"/>
      <c r="T92" s="200"/>
      <c r="AT92" s="194" t="s">
        <v>198</v>
      </c>
      <c r="AU92" s="194" t="s">
        <v>84</v>
      </c>
      <c r="AV92" s="12" t="s">
        <v>84</v>
      </c>
      <c r="AW92" s="12" t="s">
        <v>38</v>
      </c>
      <c r="AX92" s="12" t="s">
        <v>82</v>
      </c>
      <c r="AY92" s="194" t="s">
        <v>189</v>
      </c>
    </row>
    <row r="93" spans="2:65" s="1" customFormat="1" ht="25.5" customHeight="1">
      <c r="B93" s="179"/>
      <c r="C93" s="180" t="s">
        <v>84</v>
      </c>
      <c r="D93" s="180" t="s">
        <v>191</v>
      </c>
      <c r="E93" s="181" t="s">
        <v>555</v>
      </c>
      <c r="F93" s="182" t="s">
        <v>556</v>
      </c>
      <c r="G93" s="183" t="s">
        <v>232</v>
      </c>
      <c r="H93" s="184">
        <v>49.658</v>
      </c>
      <c r="I93" s="185"/>
      <c r="J93" s="186">
        <f>ROUND(I93*H93,2)</f>
        <v>0</v>
      </c>
      <c r="K93" s="182" t="s">
        <v>482</v>
      </c>
      <c r="L93" s="40"/>
      <c r="M93" s="187" t="s">
        <v>5</v>
      </c>
      <c r="N93" s="188" t="s">
        <v>46</v>
      </c>
      <c r="O93" s="41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AR93" s="23" t="s">
        <v>196</v>
      </c>
      <c r="AT93" s="23" t="s">
        <v>191</v>
      </c>
      <c r="AU93" s="23" t="s">
        <v>84</v>
      </c>
      <c r="AY93" s="23" t="s">
        <v>189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82</v>
      </c>
      <c r="BK93" s="191">
        <f>ROUND(I93*H93,2)</f>
        <v>0</v>
      </c>
      <c r="BL93" s="23" t="s">
        <v>196</v>
      </c>
      <c r="BM93" s="23" t="s">
        <v>3292</v>
      </c>
    </row>
    <row r="94" spans="2:65" s="1" customFormat="1" ht="25.5" customHeight="1">
      <c r="B94" s="179"/>
      <c r="C94" s="180" t="s">
        <v>205</v>
      </c>
      <c r="D94" s="180" t="s">
        <v>191</v>
      </c>
      <c r="E94" s="181" t="s">
        <v>559</v>
      </c>
      <c r="F94" s="182" t="s">
        <v>560</v>
      </c>
      <c r="G94" s="183" t="s">
        <v>232</v>
      </c>
      <c r="H94" s="184">
        <v>198.632</v>
      </c>
      <c r="I94" s="185"/>
      <c r="J94" s="186">
        <f>ROUND(I94*H94,2)</f>
        <v>0</v>
      </c>
      <c r="K94" s="182" t="s">
        <v>482</v>
      </c>
      <c r="L94" s="40"/>
      <c r="M94" s="187" t="s">
        <v>5</v>
      </c>
      <c r="N94" s="188" t="s">
        <v>46</v>
      </c>
      <c r="O94" s="41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23" t="s">
        <v>196</v>
      </c>
      <c r="AT94" s="23" t="s">
        <v>191</v>
      </c>
      <c r="AU94" s="23" t="s">
        <v>84</v>
      </c>
      <c r="AY94" s="23" t="s">
        <v>189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82</v>
      </c>
      <c r="BK94" s="191">
        <f>ROUND(I94*H94,2)</f>
        <v>0</v>
      </c>
      <c r="BL94" s="23" t="s">
        <v>196</v>
      </c>
      <c r="BM94" s="23" t="s">
        <v>3293</v>
      </c>
    </row>
    <row r="95" spans="2:51" s="12" customFormat="1" ht="13.5">
      <c r="B95" s="192"/>
      <c r="D95" s="193" t="s">
        <v>198</v>
      </c>
      <c r="E95" s="194" t="s">
        <v>5</v>
      </c>
      <c r="F95" s="195" t="s">
        <v>3294</v>
      </c>
      <c r="H95" s="196">
        <v>198.632</v>
      </c>
      <c r="I95" s="197"/>
      <c r="L95" s="192"/>
      <c r="M95" s="198"/>
      <c r="N95" s="199"/>
      <c r="O95" s="199"/>
      <c r="P95" s="199"/>
      <c r="Q95" s="199"/>
      <c r="R95" s="199"/>
      <c r="S95" s="199"/>
      <c r="T95" s="200"/>
      <c r="AT95" s="194" t="s">
        <v>198</v>
      </c>
      <c r="AU95" s="194" t="s">
        <v>84</v>
      </c>
      <c r="AV95" s="12" t="s">
        <v>84</v>
      </c>
      <c r="AW95" s="12" t="s">
        <v>38</v>
      </c>
      <c r="AX95" s="12" t="s">
        <v>82</v>
      </c>
      <c r="AY95" s="194" t="s">
        <v>189</v>
      </c>
    </row>
    <row r="96" spans="2:65" s="1" customFormat="1" ht="16.5" customHeight="1">
      <c r="B96" s="179"/>
      <c r="C96" s="180" t="s">
        <v>196</v>
      </c>
      <c r="D96" s="180" t="s">
        <v>191</v>
      </c>
      <c r="E96" s="181" t="s">
        <v>564</v>
      </c>
      <c r="F96" s="182" t="s">
        <v>565</v>
      </c>
      <c r="G96" s="183" t="s">
        <v>232</v>
      </c>
      <c r="H96" s="184">
        <v>49.658</v>
      </c>
      <c r="I96" s="185"/>
      <c r="J96" s="186">
        <f>ROUND(I96*H96,2)</f>
        <v>0</v>
      </c>
      <c r="K96" s="182" t="s">
        <v>209</v>
      </c>
      <c r="L96" s="40"/>
      <c r="M96" s="187" t="s">
        <v>5</v>
      </c>
      <c r="N96" s="188" t="s">
        <v>46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3" t="s">
        <v>196</v>
      </c>
      <c r="AT96" s="23" t="s">
        <v>191</v>
      </c>
      <c r="AU96" s="23" t="s">
        <v>84</v>
      </c>
      <c r="AY96" s="23" t="s">
        <v>189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82</v>
      </c>
      <c r="BK96" s="191">
        <f>ROUND(I96*H96,2)</f>
        <v>0</v>
      </c>
      <c r="BL96" s="23" t="s">
        <v>196</v>
      </c>
      <c r="BM96" s="23" t="s">
        <v>3295</v>
      </c>
    </row>
    <row r="97" spans="2:63" s="11" customFormat="1" ht="37.35" customHeight="1">
      <c r="B97" s="166"/>
      <c r="D97" s="167" t="s">
        <v>74</v>
      </c>
      <c r="E97" s="168" t="s">
        <v>573</v>
      </c>
      <c r="F97" s="168" t="s">
        <v>574</v>
      </c>
      <c r="I97" s="169"/>
      <c r="J97" s="170">
        <f>BK97</f>
        <v>0</v>
      </c>
      <c r="L97" s="166"/>
      <c r="M97" s="171"/>
      <c r="N97" s="172"/>
      <c r="O97" s="172"/>
      <c r="P97" s="173">
        <f>P98+P114+P119+P123+P126+P154+P179+P209+P263</f>
        <v>0</v>
      </c>
      <c r="Q97" s="172"/>
      <c r="R97" s="173">
        <f>R98+R114+R119+R123+R126+R154+R179+R209+R263</f>
        <v>26.61164693</v>
      </c>
      <c r="S97" s="172"/>
      <c r="T97" s="174">
        <f>T98+T114+T119+T123+T126+T154+T179+T209+T263</f>
        <v>49.657630000000005</v>
      </c>
      <c r="AR97" s="167" t="s">
        <v>84</v>
      </c>
      <c r="AT97" s="175" t="s">
        <v>74</v>
      </c>
      <c r="AU97" s="175" t="s">
        <v>75</v>
      </c>
      <c r="AY97" s="167" t="s">
        <v>189</v>
      </c>
      <c r="BK97" s="176">
        <f>BK98+BK114+BK119+BK123+BK126+BK154+BK179+BK209+BK263</f>
        <v>0</v>
      </c>
    </row>
    <row r="98" spans="2:63" s="11" customFormat="1" ht="19.9" customHeight="1">
      <c r="B98" s="166"/>
      <c r="D98" s="167" t="s">
        <v>74</v>
      </c>
      <c r="E98" s="177" t="s">
        <v>575</v>
      </c>
      <c r="F98" s="177" t="s">
        <v>576</v>
      </c>
      <c r="I98" s="169"/>
      <c r="J98" s="178">
        <f>BK98</f>
        <v>0</v>
      </c>
      <c r="L98" s="166"/>
      <c r="M98" s="171"/>
      <c r="N98" s="172"/>
      <c r="O98" s="172"/>
      <c r="P98" s="173">
        <f>SUM(P99:P113)</f>
        <v>0</v>
      </c>
      <c r="Q98" s="172"/>
      <c r="R98" s="173">
        <f>SUM(R99:R113)</f>
        <v>0.5123169300000001</v>
      </c>
      <c r="S98" s="172"/>
      <c r="T98" s="174">
        <f>SUM(T99:T113)</f>
        <v>18.5394</v>
      </c>
      <c r="AR98" s="167" t="s">
        <v>84</v>
      </c>
      <c r="AT98" s="175" t="s">
        <v>74</v>
      </c>
      <c r="AU98" s="175" t="s">
        <v>82</v>
      </c>
      <c r="AY98" s="167" t="s">
        <v>189</v>
      </c>
      <c r="BK98" s="176">
        <f>SUM(BK99:BK113)</f>
        <v>0</v>
      </c>
    </row>
    <row r="99" spans="2:65" s="1" customFormat="1" ht="25.5" customHeight="1">
      <c r="B99" s="179"/>
      <c r="C99" s="180" t="s">
        <v>217</v>
      </c>
      <c r="D99" s="180" t="s">
        <v>191</v>
      </c>
      <c r="E99" s="181" t="s">
        <v>3296</v>
      </c>
      <c r="F99" s="182" t="s">
        <v>3297</v>
      </c>
      <c r="G99" s="183" t="s">
        <v>322</v>
      </c>
      <c r="H99" s="184">
        <v>2</v>
      </c>
      <c r="I99" s="185"/>
      <c r="J99" s="186">
        <f>ROUND(I99*H99,2)</f>
        <v>0</v>
      </c>
      <c r="K99" s="182" t="s">
        <v>287</v>
      </c>
      <c r="L99" s="40"/>
      <c r="M99" s="187" t="s">
        <v>5</v>
      </c>
      <c r="N99" s="188" t="s">
        <v>46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23" t="s">
        <v>272</v>
      </c>
      <c r="AT99" s="23" t="s">
        <v>191</v>
      </c>
      <c r="AU99" s="23" t="s">
        <v>84</v>
      </c>
      <c r="AY99" s="23" t="s">
        <v>189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82</v>
      </c>
      <c r="BK99" s="191">
        <f>ROUND(I99*H99,2)</f>
        <v>0</v>
      </c>
      <c r="BL99" s="23" t="s">
        <v>272</v>
      </c>
      <c r="BM99" s="23" t="s">
        <v>3298</v>
      </c>
    </row>
    <row r="100" spans="2:65" s="1" customFormat="1" ht="38.25" customHeight="1">
      <c r="B100" s="179"/>
      <c r="C100" s="180" t="s">
        <v>221</v>
      </c>
      <c r="D100" s="180" t="s">
        <v>191</v>
      </c>
      <c r="E100" s="181" t="s">
        <v>3299</v>
      </c>
      <c r="F100" s="182" t="s">
        <v>3300</v>
      </c>
      <c r="G100" s="183" t="s">
        <v>312</v>
      </c>
      <c r="H100" s="184">
        <v>3498</v>
      </c>
      <c r="I100" s="185"/>
      <c r="J100" s="186">
        <f>ROUND(I100*H100,2)</f>
        <v>0</v>
      </c>
      <c r="K100" s="182" t="s">
        <v>287</v>
      </c>
      <c r="L100" s="40"/>
      <c r="M100" s="187" t="s">
        <v>5</v>
      </c>
      <c r="N100" s="188" t="s">
        <v>46</v>
      </c>
      <c r="O100" s="41"/>
      <c r="P100" s="189">
        <f>O100*H100</f>
        <v>0</v>
      </c>
      <c r="Q100" s="189">
        <v>0</v>
      </c>
      <c r="R100" s="189">
        <f>Q100*H100</f>
        <v>0</v>
      </c>
      <c r="S100" s="189">
        <v>0.0053</v>
      </c>
      <c r="T100" s="190">
        <f>S100*H100</f>
        <v>18.5394</v>
      </c>
      <c r="AR100" s="23" t="s">
        <v>196</v>
      </c>
      <c r="AT100" s="23" t="s">
        <v>191</v>
      </c>
      <c r="AU100" s="23" t="s">
        <v>84</v>
      </c>
      <c r="AY100" s="23" t="s">
        <v>189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23" t="s">
        <v>82</v>
      </c>
      <c r="BK100" s="191">
        <f>ROUND(I100*H100,2)</f>
        <v>0</v>
      </c>
      <c r="BL100" s="23" t="s">
        <v>196</v>
      </c>
      <c r="BM100" s="23" t="s">
        <v>3301</v>
      </c>
    </row>
    <row r="101" spans="2:65" s="1" customFormat="1" ht="51" customHeight="1">
      <c r="B101" s="179"/>
      <c r="C101" s="180" t="s">
        <v>225</v>
      </c>
      <c r="D101" s="180" t="s">
        <v>191</v>
      </c>
      <c r="E101" s="181" t="s">
        <v>3302</v>
      </c>
      <c r="F101" s="182" t="s">
        <v>3303</v>
      </c>
      <c r="G101" s="183" t="s">
        <v>194</v>
      </c>
      <c r="H101" s="184">
        <v>278.487</v>
      </c>
      <c r="I101" s="185"/>
      <c r="J101" s="186">
        <f>ROUND(I101*H101,2)</f>
        <v>0</v>
      </c>
      <c r="K101" s="182" t="s">
        <v>287</v>
      </c>
      <c r="L101" s="40"/>
      <c r="M101" s="187" t="s">
        <v>5</v>
      </c>
      <c r="N101" s="188" t="s">
        <v>46</v>
      </c>
      <c r="O101" s="41"/>
      <c r="P101" s="189">
        <f>O101*H101</f>
        <v>0</v>
      </c>
      <c r="Q101" s="189">
        <v>0.00139</v>
      </c>
      <c r="R101" s="189">
        <f>Q101*H101</f>
        <v>0.38709693</v>
      </c>
      <c r="S101" s="189">
        <v>0</v>
      </c>
      <c r="T101" s="190">
        <f>S101*H101</f>
        <v>0</v>
      </c>
      <c r="AR101" s="23" t="s">
        <v>272</v>
      </c>
      <c r="AT101" s="23" t="s">
        <v>191</v>
      </c>
      <c r="AU101" s="23" t="s">
        <v>84</v>
      </c>
      <c r="AY101" s="23" t="s">
        <v>189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82</v>
      </c>
      <c r="BK101" s="191">
        <f>ROUND(I101*H101,2)</f>
        <v>0</v>
      </c>
      <c r="BL101" s="23" t="s">
        <v>272</v>
      </c>
      <c r="BM101" s="23" t="s">
        <v>3304</v>
      </c>
    </row>
    <row r="102" spans="2:51" s="12" customFormat="1" ht="27">
      <c r="B102" s="192"/>
      <c r="D102" s="193" t="s">
        <v>198</v>
      </c>
      <c r="E102" s="194" t="s">
        <v>5</v>
      </c>
      <c r="F102" s="195" t="s">
        <v>3305</v>
      </c>
      <c r="H102" s="196">
        <v>278.487</v>
      </c>
      <c r="I102" s="197"/>
      <c r="L102" s="192"/>
      <c r="M102" s="198"/>
      <c r="N102" s="199"/>
      <c r="O102" s="199"/>
      <c r="P102" s="199"/>
      <c r="Q102" s="199"/>
      <c r="R102" s="199"/>
      <c r="S102" s="199"/>
      <c r="T102" s="200"/>
      <c r="AT102" s="194" t="s">
        <v>198</v>
      </c>
      <c r="AU102" s="194" t="s">
        <v>84</v>
      </c>
      <c r="AV102" s="12" t="s">
        <v>84</v>
      </c>
      <c r="AW102" s="12" t="s">
        <v>38</v>
      </c>
      <c r="AX102" s="12" t="s">
        <v>82</v>
      </c>
      <c r="AY102" s="194" t="s">
        <v>189</v>
      </c>
    </row>
    <row r="103" spans="2:65" s="1" customFormat="1" ht="16.5" customHeight="1">
      <c r="B103" s="179"/>
      <c r="C103" s="209" t="s">
        <v>229</v>
      </c>
      <c r="D103" s="209" t="s">
        <v>291</v>
      </c>
      <c r="E103" s="210" t="s">
        <v>3306</v>
      </c>
      <c r="F103" s="211" t="s">
        <v>3307</v>
      </c>
      <c r="G103" s="212" t="s">
        <v>312</v>
      </c>
      <c r="H103" s="213">
        <v>364</v>
      </c>
      <c r="I103" s="214"/>
      <c r="J103" s="215">
        <f aca="true" t="shared" si="0" ref="J103:J109">ROUND(I103*H103,2)</f>
        <v>0</v>
      </c>
      <c r="K103" s="211" t="s">
        <v>5</v>
      </c>
      <c r="L103" s="216"/>
      <c r="M103" s="217" t="s">
        <v>5</v>
      </c>
      <c r="N103" s="218" t="s">
        <v>46</v>
      </c>
      <c r="O103" s="41"/>
      <c r="P103" s="189">
        <f aca="true" t="shared" si="1" ref="P103:P109">O103*H103</f>
        <v>0</v>
      </c>
      <c r="Q103" s="189">
        <v>6E-05</v>
      </c>
      <c r="R103" s="189">
        <f aca="true" t="shared" si="2" ref="R103:R109">Q103*H103</f>
        <v>0.021840000000000002</v>
      </c>
      <c r="S103" s="189">
        <v>0</v>
      </c>
      <c r="T103" s="190">
        <f aca="true" t="shared" si="3" ref="T103:T109">S103*H103</f>
        <v>0</v>
      </c>
      <c r="AR103" s="23" t="s">
        <v>358</v>
      </c>
      <c r="AT103" s="23" t="s">
        <v>291</v>
      </c>
      <c r="AU103" s="23" t="s">
        <v>84</v>
      </c>
      <c r="AY103" s="23" t="s">
        <v>189</v>
      </c>
      <c r="BE103" s="191">
        <f aca="true" t="shared" si="4" ref="BE103:BE109">IF(N103="základní",J103,0)</f>
        <v>0</v>
      </c>
      <c r="BF103" s="191">
        <f aca="true" t="shared" si="5" ref="BF103:BF109">IF(N103="snížená",J103,0)</f>
        <v>0</v>
      </c>
      <c r="BG103" s="191">
        <f aca="true" t="shared" si="6" ref="BG103:BG109">IF(N103="zákl. přenesená",J103,0)</f>
        <v>0</v>
      </c>
      <c r="BH103" s="191">
        <f aca="true" t="shared" si="7" ref="BH103:BH109">IF(N103="sníž. přenesená",J103,0)</f>
        <v>0</v>
      </c>
      <c r="BI103" s="191">
        <f aca="true" t="shared" si="8" ref="BI103:BI109">IF(N103="nulová",J103,0)</f>
        <v>0</v>
      </c>
      <c r="BJ103" s="23" t="s">
        <v>82</v>
      </c>
      <c r="BK103" s="191">
        <f aca="true" t="shared" si="9" ref="BK103:BK109">ROUND(I103*H103,2)</f>
        <v>0</v>
      </c>
      <c r="BL103" s="23" t="s">
        <v>272</v>
      </c>
      <c r="BM103" s="23" t="s">
        <v>3308</v>
      </c>
    </row>
    <row r="104" spans="2:65" s="1" customFormat="1" ht="16.5" customHeight="1">
      <c r="B104" s="179"/>
      <c r="C104" s="209" t="s">
        <v>235</v>
      </c>
      <c r="D104" s="209" t="s">
        <v>291</v>
      </c>
      <c r="E104" s="210" t="s">
        <v>3309</v>
      </c>
      <c r="F104" s="211" t="s">
        <v>3310</v>
      </c>
      <c r="G104" s="212" t="s">
        <v>312</v>
      </c>
      <c r="H104" s="213">
        <v>234</v>
      </c>
      <c r="I104" s="214"/>
      <c r="J104" s="215">
        <f t="shared" si="0"/>
        <v>0</v>
      </c>
      <c r="K104" s="211" t="s">
        <v>5</v>
      </c>
      <c r="L104" s="216"/>
      <c r="M104" s="217" t="s">
        <v>5</v>
      </c>
      <c r="N104" s="218" t="s">
        <v>46</v>
      </c>
      <c r="O104" s="41"/>
      <c r="P104" s="189">
        <f t="shared" si="1"/>
        <v>0</v>
      </c>
      <c r="Q104" s="189">
        <v>6E-05</v>
      </c>
      <c r="R104" s="189">
        <f t="shared" si="2"/>
        <v>0.01404</v>
      </c>
      <c r="S104" s="189">
        <v>0</v>
      </c>
      <c r="T104" s="190">
        <f t="shared" si="3"/>
        <v>0</v>
      </c>
      <c r="AR104" s="23" t="s">
        <v>358</v>
      </c>
      <c r="AT104" s="23" t="s">
        <v>291</v>
      </c>
      <c r="AU104" s="23" t="s">
        <v>84</v>
      </c>
      <c r="AY104" s="23" t="s">
        <v>189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23" t="s">
        <v>82</v>
      </c>
      <c r="BK104" s="191">
        <f t="shared" si="9"/>
        <v>0</v>
      </c>
      <c r="BL104" s="23" t="s">
        <v>272</v>
      </c>
      <c r="BM104" s="23" t="s">
        <v>3311</v>
      </c>
    </row>
    <row r="105" spans="2:65" s="1" customFormat="1" ht="16.5" customHeight="1">
      <c r="B105" s="179"/>
      <c r="C105" s="209" t="s">
        <v>240</v>
      </c>
      <c r="D105" s="209" t="s">
        <v>291</v>
      </c>
      <c r="E105" s="210" t="s">
        <v>3312</v>
      </c>
      <c r="F105" s="211" t="s">
        <v>3313</v>
      </c>
      <c r="G105" s="212" t="s">
        <v>312</v>
      </c>
      <c r="H105" s="213">
        <v>604</v>
      </c>
      <c r="I105" s="214"/>
      <c r="J105" s="215">
        <f t="shared" si="0"/>
        <v>0</v>
      </c>
      <c r="K105" s="211" t="s">
        <v>5</v>
      </c>
      <c r="L105" s="216"/>
      <c r="M105" s="217" t="s">
        <v>5</v>
      </c>
      <c r="N105" s="218" t="s">
        <v>46</v>
      </c>
      <c r="O105" s="41"/>
      <c r="P105" s="189">
        <f t="shared" si="1"/>
        <v>0</v>
      </c>
      <c r="Q105" s="189">
        <v>6E-05</v>
      </c>
      <c r="R105" s="189">
        <f t="shared" si="2"/>
        <v>0.03624</v>
      </c>
      <c r="S105" s="189">
        <v>0</v>
      </c>
      <c r="T105" s="190">
        <f t="shared" si="3"/>
        <v>0</v>
      </c>
      <c r="AR105" s="23" t="s">
        <v>358</v>
      </c>
      <c r="AT105" s="23" t="s">
        <v>291</v>
      </c>
      <c r="AU105" s="23" t="s">
        <v>84</v>
      </c>
      <c r="AY105" s="23" t="s">
        <v>189</v>
      </c>
      <c r="BE105" s="191">
        <f t="shared" si="4"/>
        <v>0</v>
      </c>
      <c r="BF105" s="191">
        <f t="shared" si="5"/>
        <v>0</v>
      </c>
      <c r="BG105" s="191">
        <f t="shared" si="6"/>
        <v>0</v>
      </c>
      <c r="BH105" s="191">
        <f t="shared" si="7"/>
        <v>0</v>
      </c>
      <c r="BI105" s="191">
        <f t="shared" si="8"/>
        <v>0</v>
      </c>
      <c r="BJ105" s="23" t="s">
        <v>82</v>
      </c>
      <c r="BK105" s="191">
        <f t="shared" si="9"/>
        <v>0</v>
      </c>
      <c r="BL105" s="23" t="s">
        <v>272</v>
      </c>
      <c r="BM105" s="23" t="s">
        <v>3314</v>
      </c>
    </row>
    <row r="106" spans="2:65" s="1" customFormat="1" ht="16.5" customHeight="1">
      <c r="B106" s="179"/>
      <c r="C106" s="209" t="s">
        <v>246</v>
      </c>
      <c r="D106" s="209" t="s">
        <v>291</v>
      </c>
      <c r="E106" s="210" t="s">
        <v>3315</v>
      </c>
      <c r="F106" s="211" t="s">
        <v>3316</v>
      </c>
      <c r="G106" s="212" t="s">
        <v>312</v>
      </c>
      <c r="H106" s="213">
        <v>806</v>
      </c>
      <c r="I106" s="214"/>
      <c r="J106" s="215">
        <f t="shared" si="0"/>
        <v>0</v>
      </c>
      <c r="K106" s="211" t="s">
        <v>5</v>
      </c>
      <c r="L106" s="216"/>
      <c r="M106" s="217" t="s">
        <v>5</v>
      </c>
      <c r="N106" s="218" t="s">
        <v>46</v>
      </c>
      <c r="O106" s="41"/>
      <c r="P106" s="189">
        <f t="shared" si="1"/>
        <v>0</v>
      </c>
      <c r="Q106" s="189">
        <v>6E-05</v>
      </c>
      <c r="R106" s="189">
        <f t="shared" si="2"/>
        <v>0.04836</v>
      </c>
      <c r="S106" s="189">
        <v>0</v>
      </c>
      <c r="T106" s="190">
        <f t="shared" si="3"/>
        <v>0</v>
      </c>
      <c r="AR106" s="23" t="s">
        <v>358</v>
      </c>
      <c r="AT106" s="23" t="s">
        <v>291</v>
      </c>
      <c r="AU106" s="23" t="s">
        <v>84</v>
      </c>
      <c r="AY106" s="23" t="s">
        <v>189</v>
      </c>
      <c r="BE106" s="191">
        <f t="shared" si="4"/>
        <v>0</v>
      </c>
      <c r="BF106" s="191">
        <f t="shared" si="5"/>
        <v>0</v>
      </c>
      <c r="BG106" s="191">
        <f t="shared" si="6"/>
        <v>0</v>
      </c>
      <c r="BH106" s="191">
        <f t="shared" si="7"/>
        <v>0</v>
      </c>
      <c r="BI106" s="191">
        <f t="shared" si="8"/>
        <v>0</v>
      </c>
      <c r="BJ106" s="23" t="s">
        <v>82</v>
      </c>
      <c r="BK106" s="191">
        <f t="shared" si="9"/>
        <v>0</v>
      </c>
      <c r="BL106" s="23" t="s">
        <v>272</v>
      </c>
      <c r="BM106" s="23" t="s">
        <v>3317</v>
      </c>
    </row>
    <row r="107" spans="2:65" s="1" customFormat="1" ht="16.5" customHeight="1">
      <c r="B107" s="179"/>
      <c r="C107" s="209" t="s">
        <v>251</v>
      </c>
      <c r="D107" s="209" t="s">
        <v>291</v>
      </c>
      <c r="E107" s="210" t="s">
        <v>3318</v>
      </c>
      <c r="F107" s="211" t="s">
        <v>3319</v>
      </c>
      <c r="G107" s="212" t="s">
        <v>312</v>
      </c>
      <c r="H107" s="213">
        <v>34</v>
      </c>
      <c r="I107" s="214"/>
      <c r="J107" s="215">
        <f t="shared" si="0"/>
        <v>0</v>
      </c>
      <c r="K107" s="211" t="s">
        <v>5</v>
      </c>
      <c r="L107" s="216"/>
      <c r="M107" s="217" t="s">
        <v>5</v>
      </c>
      <c r="N107" s="218" t="s">
        <v>46</v>
      </c>
      <c r="O107" s="41"/>
      <c r="P107" s="189">
        <f t="shared" si="1"/>
        <v>0</v>
      </c>
      <c r="Q107" s="189">
        <v>6E-05</v>
      </c>
      <c r="R107" s="189">
        <f t="shared" si="2"/>
        <v>0.00204</v>
      </c>
      <c r="S107" s="189">
        <v>0</v>
      </c>
      <c r="T107" s="190">
        <f t="shared" si="3"/>
        <v>0</v>
      </c>
      <c r="AR107" s="23" t="s">
        <v>358</v>
      </c>
      <c r="AT107" s="23" t="s">
        <v>291</v>
      </c>
      <c r="AU107" s="23" t="s">
        <v>84</v>
      </c>
      <c r="AY107" s="23" t="s">
        <v>189</v>
      </c>
      <c r="BE107" s="191">
        <f t="shared" si="4"/>
        <v>0</v>
      </c>
      <c r="BF107" s="191">
        <f t="shared" si="5"/>
        <v>0</v>
      </c>
      <c r="BG107" s="191">
        <f t="shared" si="6"/>
        <v>0</v>
      </c>
      <c r="BH107" s="191">
        <f t="shared" si="7"/>
        <v>0</v>
      </c>
      <c r="BI107" s="191">
        <f t="shared" si="8"/>
        <v>0</v>
      </c>
      <c r="BJ107" s="23" t="s">
        <v>82</v>
      </c>
      <c r="BK107" s="191">
        <f t="shared" si="9"/>
        <v>0</v>
      </c>
      <c r="BL107" s="23" t="s">
        <v>272</v>
      </c>
      <c r="BM107" s="23" t="s">
        <v>3320</v>
      </c>
    </row>
    <row r="108" spans="2:65" s="1" customFormat="1" ht="16.5" customHeight="1">
      <c r="B108" s="179"/>
      <c r="C108" s="209" t="s">
        <v>257</v>
      </c>
      <c r="D108" s="209" t="s">
        <v>291</v>
      </c>
      <c r="E108" s="210" t="s">
        <v>3321</v>
      </c>
      <c r="F108" s="211" t="s">
        <v>3322</v>
      </c>
      <c r="G108" s="212" t="s">
        <v>312</v>
      </c>
      <c r="H108" s="213">
        <v>45</v>
      </c>
      <c r="I108" s="214"/>
      <c r="J108" s="215">
        <f t="shared" si="0"/>
        <v>0</v>
      </c>
      <c r="K108" s="211" t="s">
        <v>5</v>
      </c>
      <c r="L108" s="216"/>
      <c r="M108" s="217" t="s">
        <v>5</v>
      </c>
      <c r="N108" s="218" t="s">
        <v>46</v>
      </c>
      <c r="O108" s="41"/>
      <c r="P108" s="189">
        <f t="shared" si="1"/>
        <v>0</v>
      </c>
      <c r="Q108" s="189">
        <v>6E-05</v>
      </c>
      <c r="R108" s="189">
        <f t="shared" si="2"/>
        <v>0.0027</v>
      </c>
      <c r="S108" s="189">
        <v>0</v>
      </c>
      <c r="T108" s="190">
        <f t="shared" si="3"/>
        <v>0</v>
      </c>
      <c r="AR108" s="23" t="s">
        <v>358</v>
      </c>
      <c r="AT108" s="23" t="s">
        <v>291</v>
      </c>
      <c r="AU108" s="23" t="s">
        <v>84</v>
      </c>
      <c r="AY108" s="23" t="s">
        <v>189</v>
      </c>
      <c r="BE108" s="191">
        <f t="shared" si="4"/>
        <v>0</v>
      </c>
      <c r="BF108" s="191">
        <f t="shared" si="5"/>
        <v>0</v>
      </c>
      <c r="BG108" s="191">
        <f t="shared" si="6"/>
        <v>0</v>
      </c>
      <c r="BH108" s="191">
        <f t="shared" si="7"/>
        <v>0</v>
      </c>
      <c r="BI108" s="191">
        <f t="shared" si="8"/>
        <v>0</v>
      </c>
      <c r="BJ108" s="23" t="s">
        <v>82</v>
      </c>
      <c r="BK108" s="191">
        <f t="shared" si="9"/>
        <v>0</v>
      </c>
      <c r="BL108" s="23" t="s">
        <v>272</v>
      </c>
      <c r="BM108" s="23" t="s">
        <v>3323</v>
      </c>
    </row>
    <row r="109" spans="2:65" s="1" customFormat="1" ht="16.5" customHeight="1">
      <c r="B109" s="179"/>
      <c r="C109" s="180" t="s">
        <v>262</v>
      </c>
      <c r="D109" s="180" t="s">
        <v>191</v>
      </c>
      <c r="E109" s="181" t="s">
        <v>3324</v>
      </c>
      <c r="F109" s="182" t="s">
        <v>3325</v>
      </c>
      <c r="G109" s="183" t="s">
        <v>312</v>
      </c>
      <c r="H109" s="184">
        <v>2495</v>
      </c>
      <c r="I109" s="185"/>
      <c r="J109" s="186">
        <f t="shared" si="0"/>
        <v>0</v>
      </c>
      <c r="K109" s="182" t="s">
        <v>5</v>
      </c>
      <c r="L109" s="40"/>
      <c r="M109" s="187" t="s">
        <v>5</v>
      </c>
      <c r="N109" s="188" t="s">
        <v>46</v>
      </c>
      <c r="O109" s="41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AR109" s="23" t="s">
        <v>272</v>
      </c>
      <c r="AT109" s="23" t="s">
        <v>191</v>
      </c>
      <c r="AU109" s="23" t="s">
        <v>84</v>
      </c>
      <c r="AY109" s="23" t="s">
        <v>189</v>
      </c>
      <c r="BE109" s="191">
        <f t="shared" si="4"/>
        <v>0</v>
      </c>
      <c r="BF109" s="191">
        <f t="shared" si="5"/>
        <v>0</v>
      </c>
      <c r="BG109" s="191">
        <f t="shared" si="6"/>
        <v>0</v>
      </c>
      <c r="BH109" s="191">
        <f t="shared" si="7"/>
        <v>0</v>
      </c>
      <c r="BI109" s="191">
        <f t="shared" si="8"/>
        <v>0</v>
      </c>
      <c r="BJ109" s="23" t="s">
        <v>82</v>
      </c>
      <c r="BK109" s="191">
        <f t="shared" si="9"/>
        <v>0</v>
      </c>
      <c r="BL109" s="23" t="s">
        <v>272</v>
      </c>
      <c r="BM109" s="23" t="s">
        <v>3326</v>
      </c>
    </row>
    <row r="110" spans="2:51" s="12" customFormat="1" ht="13.5">
      <c r="B110" s="192"/>
      <c r="D110" s="193" t="s">
        <v>198</v>
      </c>
      <c r="E110" s="194" t="s">
        <v>5</v>
      </c>
      <c r="F110" s="195" t="s">
        <v>3327</v>
      </c>
      <c r="H110" s="196">
        <v>2495</v>
      </c>
      <c r="I110" s="197"/>
      <c r="L110" s="192"/>
      <c r="M110" s="198"/>
      <c r="N110" s="199"/>
      <c r="O110" s="199"/>
      <c r="P110" s="199"/>
      <c r="Q110" s="199"/>
      <c r="R110" s="199"/>
      <c r="S110" s="199"/>
      <c r="T110" s="200"/>
      <c r="AT110" s="194" t="s">
        <v>198</v>
      </c>
      <c r="AU110" s="194" t="s">
        <v>84</v>
      </c>
      <c r="AV110" s="12" t="s">
        <v>84</v>
      </c>
      <c r="AW110" s="12" t="s">
        <v>38</v>
      </c>
      <c r="AX110" s="12" t="s">
        <v>82</v>
      </c>
      <c r="AY110" s="194" t="s">
        <v>189</v>
      </c>
    </row>
    <row r="111" spans="2:65" s="1" customFormat="1" ht="16.5" customHeight="1">
      <c r="B111" s="179"/>
      <c r="C111" s="180" t="s">
        <v>11</v>
      </c>
      <c r="D111" s="180" t="s">
        <v>191</v>
      </c>
      <c r="E111" s="181" t="s">
        <v>3328</v>
      </c>
      <c r="F111" s="182" t="s">
        <v>3329</v>
      </c>
      <c r="G111" s="183" t="s">
        <v>312</v>
      </c>
      <c r="H111" s="184">
        <v>458</v>
      </c>
      <c r="I111" s="185"/>
      <c r="J111" s="186">
        <f>ROUND(I111*H111,2)</f>
        <v>0</v>
      </c>
      <c r="K111" s="182" t="s">
        <v>5</v>
      </c>
      <c r="L111" s="40"/>
      <c r="M111" s="187" t="s">
        <v>5</v>
      </c>
      <c r="N111" s="188" t="s">
        <v>46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272</v>
      </c>
      <c r="AT111" s="23" t="s">
        <v>191</v>
      </c>
      <c r="AU111" s="23" t="s">
        <v>84</v>
      </c>
      <c r="AY111" s="23" t="s">
        <v>189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82</v>
      </c>
      <c r="BK111" s="191">
        <f>ROUND(I111*H111,2)</f>
        <v>0</v>
      </c>
      <c r="BL111" s="23" t="s">
        <v>272</v>
      </c>
      <c r="BM111" s="23" t="s">
        <v>3330</v>
      </c>
    </row>
    <row r="112" spans="2:65" s="1" customFormat="1" ht="16.5" customHeight="1">
      <c r="B112" s="179"/>
      <c r="C112" s="180" t="s">
        <v>272</v>
      </c>
      <c r="D112" s="180" t="s">
        <v>191</v>
      </c>
      <c r="E112" s="181" t="s">
        <v>3331</v>
      </c>
      <c r="F112" s="182" t="s">
        <v>3332</v>
      </c>
      <c r="G112" s="183" t="s">
        <v>312</v>
      </c>
      <c r="H112" s="184">
        <v>359</v>
      </c>
      <c r="I112" s="185"/>
      <c r="J112" s="186">
        <f>ROUND(I112*H112,2)</f>
        <v>0</v>
      </c>
      <c r="K112" s="182" t="s">
        <v>5</v>
      </c>
      <c r="L112" s="40"/>
      <c r="M112" s="187" t="s">
        <v>5</v>
      </c>
      <c r="N112" s="188" t="s">
        <v>46</v>
      </c>
      <c r="O112" s="41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3" t="s">
        <v>272</v>
      </c>
      <c r="AT112" s="23" t="s">
        <v>191</v>
      </c>
      <c r="AU112" s="23" t="s">
        <v>84</v>
      </c>
      <c r="AY112" s="23" t="s">
        <v>189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3" t="s">
        <v>82</v>
      </c>
      <c r="BK112" s="191">
        <f>ROUND(I112*H112,2)</f>
        <v>0</v>
      </c>
      <c r="BL112" s="23" t="s">
        <v>272</v>
      </c>
      <c r="BM112" s="23" t="s">
        <v>3333</v>
      </c>
    </row>
    <row r="113" spans="2:65" s="1" customFormat="1" ht="38.25" customHeight="1">
      <c r="B113" s="179"/>
      <c r="C113" s="180" t="s">
        <v>279</v>
      </c>
      <c r="D113" s="180" t="s">
        <v>191</v>
      </c>
      <c r="E113" s="181" t="s">
        <v>619</v>
      </c>
      <c r="F113" s="182" t="s">
        <v>3334</v>
      </c>
      <c r="G113" s="183" t="s">
        <v>621</v>
      </c>
      <c r="H113" s="219"/>
      <c r="I113" s="185"/>
      <c r="J113" s="186">
        <f>ROUND(I113*H113,2)</f>
        <v>0</v>
      </c>
      <c r="K113" s="182" t="s">
        <v>287</v>
      </c>
      <c r="L113" s="40"/>
      <c r="M113" s="187" t="s">
        <v>5</v>
      </c>
      <c r="N113" s="188" t="s">
        <v>46</v>
      </c>
      <c r="O113" s="41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3" t="s">
        <v>196</v>
      </c>
      <c r="AT113" s="23" t="s">
        <v>191</v>
      </c>
      <c r="AU113" s="23" t="s">
        <v>84</v>
      </c>
      <c r="AY113" s="23" t="s">
        <v>189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82</v>
      </c>
      <c r="BK113" s="191">
        <f>ROUND(I113*H113,2)</f>
        <v>0</v>
      </c>
      <c r="BL113" s="23" t="s">
        <v>196</v>
      </c>
      <c r="BM113" s="23" t="s">
        <v>3335</v>
      </c>
    </row>
    <row r="114" spans="2:63" s="11" customFormat="1" ht="29.85" customHeight="1">
      <c r="B114" s="166"/>
      <c r="D114" s="167" t="s">
        <v>74</v>
      </c>
      <c r="E114" s="177" t="s">
        <v>3336</v>
      </c>
      <c r="F114" s="177" t="s">
        <v>3337</v>
      </c>
      <c r="I114" s="169"/>
      <c r="J114" s="178">
        <f>BK114</f>
        <v>0</v>
      </c>
      <c r="L114" s="166"/>
      <c r="M114" s="171"/>
      <c r="N114" s="172"/>
      <c r="O114" s="172"/>
      <c r="P114" s="173">
        <f>SUM(P115:P118)</f>
        <v>0</v>
      </c>
      <c r="Q114" s="172"/>
      <c r="R114" s="173">
        <f>SUM(R115:R118)</f>
        <v>0.02532</v>
      </c>
      <c r="S114" s="172"/>
      <c r="T114" s="174">
        <f>SUM(T115:T118)</f>
        <v>0.7176</v>
      </c>
      <c r="AR114" s="167" t="s">
        <v>84</v>
      </c>
      <c r="AT114" s="175" t="s">
        <v>74</v>
      </c>
      <c r="AU114" s="175" t="s">
        <v>82</v>
      </c>
      <c r="AY114" s="167" t="s">
        <v>189</v>
      </c>
      <c r="BK114" s="176">
        <f>SUM(BK115:BK118)</f>
        <v>0</v>
      </c>
    </row>
    <row r="115" spans="2:65" s="1" customFormat="1" ht="16.5" customHeight="1">
      <c r="B115" s="179"/>
      <c r="C115" s="180" t="s">
        <v>284</v>
      </c>
      <c r="D115" s="180" t="s">
        <v>191</v>
      </c>
      <c r="E115" s="181" t="s">
        <v>3338</v>
      </c>
      <c r="F115" s="182" t="s">
        <v>3339</v>
      </c>
      <c r="G115" s="183" t="s">
        <v>322</v>
      </c>
      <c r="H115" s="184">
        <v>512</v>
      </c>
      <c r="I115" s="185"/>
      <c r="J115" s="186">
        <f>ROUND(I115*H115,2)</f>
        <v>0</v>
      </c>
      <c r="K115" s="182" t="s">
        <v>287</v>
      </c>
      <c r="L115" s="40"/>
      <c r="M115" s="187" t="s">
        <v>5</v>
      </c>
      <c r="N115" s="188" t="s">
        <v>46</v>
      </c>
      <c r="O115" s="41"/>
      <c r="P115" s="189">
        <f>O115*H115</f>
        <v>0</v>
      </c>
      <c r="Q115" s="189">
        <v>0</v>
      </c>
      <c r="R115" s="189">
        <f>Q115*H115</f>
        <v>0</v>
      </c>
      <c r="S115" s="189">
        <v>0.00123</v>
      </c>
      <c r="T115" s="190">
        <f>S115*H115</f>
        <v>0.62976</v>
      </c>
      <c r="AR115" s="23" t="s">
        <v>272</v>
      </c>
      <c r="AT115" s="23" t="s">
        <v>191</v>
      </c>
      <c r="AU115" s="23" t="s">
        <v>84</v>
      </c>
      <c r="AY115" s="23" t="s">
        <v>189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23" t="s">
        <v>82</v>
      </c>
      <c r="BK115" s="191">
        <f>ROUND(I115*H115,2)</f>
        <v>0</v>
      </c>
      <c r="BL115" s="23" t="s">
        <v>272</v>
      </c>
      <c r="BM115" s="23" t="s">
        <v>3340</v>
      </c>
    </row>
    <row r="116" spans="2:65" s="1" customFormat="1" ht="16.5" customHeight="1">
      <c r="B116" s="179"/>
      <c r="C116" s="180" t="s">
        <v>290</v>
      </c>
      <c r="D116" s="180" t="s">
        <v>191</v>
      </c>
      <c r="E116" s="181" t="s">
        <v>3341</v>
      </c>
      <c r="F116" s="182" t="s">
        <v>3342</v>
      </c>
      <c r="G116" s="183" t="s">
        <v>322</v>
      </c>
      <c r="H116" s="184">
        <v>36</v>
      </c>
      <c r="I116" s="185"/>
      <c r="J116" s="186">
        <f>ROUND(I116*H116,2)</f>
        <v>0</v>
      </c>
      <c r="K116" s="182" t="s">
        <v>5</v>
      </c>
      <c r="L116" s="40"/>
      <c r="M116" s="187" t="s">
        <v>5</v>
      </c>
      <c r="N116" s="188" t="s">
        <v>46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0.00244</v>
      </c>
      <c r="T116" s="190">
        <f>S116*H116</f>
        <v>0.08784</v>
      </c>
      <c r="AR116" s="23" t="s">
        <v>272</v>
      </c>
      <c r="AT116" s="23" t="s">
        <v>191</v>
      </c>
      <c r="AU116" s="23" t="s">
        <v>84</v>
      </c>
      <c r="AY116" s="23" t="s">
        <v>189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82</v>
      </c>
      <c r="BK116" s="191">
        <f>ROUND(I116*H116,2)</f>
        <v>0</v>
      </c>
      <c r="BL116" s="23" t="s">
        <v>272</v>
      </c>
      <c r="BM116" s="23" t="s">
        <v>3343</v>
      </c>
    </row>
    <row r="117" spans="2:65" s="1" customFormat="1" ht="16.5" customHeight="1">
      <c r="B117" s="179"/>
      <c r="C117" s="180" t="s">
        <v>296</v>
      </c>
      <c r="D117" s="180" t="s">
        <v>191</v>
      </c>
      <c r="E117" s="181" t="s">
        <v>3344</v>
      </c>
      <c r="F117" s="182" t="s">
        <v>3345</v>
      </c>
      <c r="G117" s="183" t="s">
        <v>322</v>
      </c>
      <c r="H117" s="184">
        <v>6</v>
      </c>
      <c r="I117" s="185"/>
      <c r="J117" s="186">
        <f>ROUND(I117*H117,2)</f>
        <v>0</v>
      </c>
      <c r="K117" s="182" t="s">
        <v>5</v>
      </c>
      <c r="L117" s="40"/>
      <c r="M117" s="187" t="s">
        <v>5</v>
      </c>
      <c r="N117" s="188" t="s">
        <v>46</v>
      </c>
      <c r="O117" s="41"/>
      <c r="P117" s="189">
        <f>O117*H117</f>
        <v>0</v>
      </c>
      <c r="Q117" s="189">
        <v>0.00422</v>
      </c>
      <c r="R117" s="189">
        <f>Q117*H117</f>
        <v>0.02532</v>
      </c>
      <c r="S117" s="189">
        <v>0</v>
      </c>
      <c r="T117" s="190">
        <f>S117*H117</f>
        <v>0</v>
      </c>
      <c r="AR117" s="23" t="s">
        <v>272</v>
      </c>
      <c r="AT117" s="23" t="s">
        <v>191</v>
      </c>
      <c r="AU117" s="23" t="s">
        <v>84</v>
      </c>
      <c r="AY117" s="23" t="s">
        <v>189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82</v>
      </c>
      <c r="BK117" s="191">
        <f>ROUND(I117*H117,2)</f>
        <v>0</v>
      </c>
      <c r="BL117" s="23" t="s">
        <v>272</v>
      </c>
      <c r="BM117" s="23" t="s">
        <v>3346</v>
      </c>
    </row>
    <row r="118" spans="2:65" s="1" customFormat="1" ht="38.25" customHeight="1">
      <c r="B118" s="179"/>
      <c r="C118" s="180" t="s">
        <v>10</v>
      </c>
      <c r="D118" s="180" t="s">
        <v>191</v>
      </c>
      <c r="E118" s="181" t="s">
        <v>3347</v>
      </c>
      <c r="F118" s="182" t="s">
        <v>3348</v>
      </c>
      <c r="G118" s="183" t="s">
        <v>621</v>
      </c>
      <c r="H118" s="219"/>
      <c r="I118" s="185"/>
      <c r="J118" s="186">
        <f>ROUND(I118*H118,2)</f>
        <v>0</v>
      </c>
      <c r="K118" s="182" t="s">
        <v>287</v>
      </c>
      <c r="L118" s="40"/>
      <c r="M118" s="187" t="s">
        <v>5</v>
      </c>
      <c r="N118" s="188" t="s">
        <v>46</v>
      </c>
      <c r="O118" s="41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23" t="s">
        <v>272</v>
      </c>
      <c r="AT118" s="23" t="s">
        <v>191</v>
      </c>
      <c r="AU118" s="23" t="s">
        <v>84</v>
      </c>
      <c r="AY118" s="23" t="s">
        <v>189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3" t="s">
        <v>82</v>
      </c>
      <c r="BK118" s="191">
        <f>ROUND(I118*H118,2)</f>
        <v>0</v>
      </c>
      <c r="BL118" s="23" t="s">
        <v>272</v>
      </c>
      <c r="BM118" s="23" t="s">
        <v>3349</v>
      </c>
    </row>
    <row r="119" spans="2:63" s="11" customFormat="1" ht="29.85" customHeight="1">
      <c r="B119" s="166"/>
      <c r="D119" s="167" t="s">
        <v>74</v>
      </c>
      <c r="E119" s="177" t="s">
        <v>3350</v>
      </c>
      <c r="F119" s="177" t="s">
        <v>3351</v>
      </c>
      <c r="I119" s="169"/>
      <c r="J119" s="178">
        <f>BK119</f>
        <v>0</v>
      </c>
      <c r="L119" s="166"/>
      <c r="M119" s="171"/>
      <c r="N119" s="172"/>
      <c r="O119" s="172"/>
      <c r="P119" s="173">
        <f>SUM(P120:P122)</f>
        <v>0</v>
      </c>
      <c r="Q119" s="172"/>
      <c r="R119" s="173">
        <f>SUM(R120:R122)</f>
        <v>0.5412</v>
      </c>
      <c r="S119" s="172"/>
      <c r="T119" s="174">
        <f>SUM(T120:T122)</f>
        <v>0</v>
      </c>
      <c r="AR119" s="167" t="s">
        <v>84</v>
      </c>
      <c r="AT119" s="175" t="s">
        <v>74</v>
      </c>
      <c r="AU119" s="175" t="s">
        <v>82</v>
      </c>
      <c r="AY119" s="167" t="s">
        <v>189</v>
      </c>
      <c r="BK119" s="176">
        <f>SUM(BK120:BK122)</f>
        <v>0</v>
      </c>
    </row>
    <row r="120" spans="2:65" s="1" customFormat="1" ht="16.5" customHeight="1">
      <c r="B120" s="179"/>
      <c r="C120" s="180" t="s">
        <v>304</v>
      </c>
      <c r="D120" s="180" t="s">
        <v>191</v>
      </c>
      <c r="E120" s="181" t="s">
        <v>3352</v>
      </c>
      <c r="F120" s="182" t="s">
        <v>3353</v>
      </c>
      <c r="G120" s="183" t="s">
        <v>322</v>
      </c>
      <c r="H120" s="184">
        <v>2</v>
      </c>
      <c r="I120" s="185"/>
      <c r="J120" s="186">
        <f>ROUND(I120*H120,2)</f>
        <v>0</v>
      </c>
      <c r="K120" s="182" t="s">
        <v>5</v>
      </c>
      <c r="L120" s="40"/>
      <c r="M120" s="187" t="s">
        <v>5</v>
      </c>
      <c r="N120" s="188" t="s">
        <v>46</v>
      </c>
      <c r="O120" s="41"/>
      <c r="P120" s="189">
        <f>O120*H120</f>
        <v>0</v>
      </c>
      <c r="Q120" s="189">
        <v>0.06765</v>
      </c>
      <c r="R120" s="189">
        <f>Q120*H120</f>
        <v>0.1353</v>
      </c>
      <c r="S120" s="189">
        <v>0</v>
      </c>
      <c r="T120" s="190">
        <f>S120*H120</f>
        <v>0</v>
      </c>
      <c r="AR120" s="23" t="s">
        <v>272</v>
      </c>
      <c r="AT120" s="23" t="s">
        <v>191</v>
      </c>
      <c r="AU120" s="23" t="s">
        <v>84</v>
      </c>
      <c r="AY120" s="23" t="s">
        <v>189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82</v>
      </c>
      <c r="BK120" s="191">
        <f>ROUND(I120*H120,2)</f>
        <v>0</v>
      </c>
      <c r="BL120" s="23" t="s">
        <v>272</v>
      </c>
      <c r="BM120" s="23" t="s">
        <v>3354</v>
      </c>
    </row>
    <row r="121" spans="2:65" s="1" customFormat="1" ht="16.5" customHeight="1">
      <c r="B121" s="179"/>
      <c r="C121" s="180" t="s">
        <v>309</v>
      </c>
      <c r="D121" s="180" t="s">
        <v>191</v>
      </c>
      <c r="E121" s="181" t="s">
        <v>3355</v>
      </c>
      <c r="F121" s="182" t="s">
        <v>3356</v>
      </c>
      <c r="G121" s="183" t="s">
        <v>238</v>
      </c>
      <c r="H121" s="184">
        <v>6</v>
      </c>
      <c r="I121" s="185"/>
      <c r="J121" s="186">
        <f>ROUND(I121*H121,2)</f>
        <v>0</v>
      </c>
      <c r="K121" s="182" t="s">
        <v>5</v>
      </c>
      <c r="L121" s="40"/>
      <c r="M121" s="187" t="s">
        <v>5</v>
      </c>
      <c r="N121" s="188" t="s">
        <v>46</v>
      </c>
      <c r="O121" s="41"/>
      <c r="P121" s="189">
        <f>O121*H121</f>
        <v>0</v>
      </c>
      <c r="Q121" s="189">
        <v>0.06765</v>
      </c>
      <c r="R121" s="189">
        <f>Q121*H121</f>
        <v>0.40590000000000004</v>
      </c>
      <c r="S121" s="189">
        <v>0</v>
      </c>
      <c r="T121" s="190">
        <f>S121*H121</f>
        <v>0</v>
      </c>
      <c r="AR121" s="23" t="s">
        <v>272</v>
      </c>
      <c r="AT121" s="23" t="s">
        <v>191</v>
      </c>
      <c r="AU121" s="23" t="s">
        <v>84</v>
      </c>
      <c r="AY121" s="23" t="s">
        <v>189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82</v>
      </c>
      <c r="BK121" s="191">
        <f>ROUND(I121*H121,2)</f>
        <v>0</v>
      </c>
      <c r="BL121" s="23" t="s">
        <v>272</v>
      </c>
      <c r="BM121" s="23" t="s">
        <v>3357</v>
      </c>
    </row>
    <row r="122" spans="2:65" s="1" customFormat="1" ht="38.25" customHeight="1">
      <c r="B122" s="179"/>
      <c r="C122" s="180" t="s">
        <v>314</v>
      </c>
      <c r="D122" s="180" t="s">
        <v>191</v>
      </c>
      <c r="E122" s="181" t="s">
        <v>3358</v>
      </c>
      <c r="F122" s="182" t="s">
        <v>3359</v>
      </c>
      <c r="G122" s="183" t="s">
        <v>621</v>
      </c>
      <c r="H122" s="219"/>
      <c r="I122" s="185"/>
      <c r="J122" s="186">
        <f>ROUND(I122*H122,2)</f>
        <v>0</v>
      </c>
      <c r="K122" s="182" t="s">
        <v>287</v>
      </c>
      <c r="L122" s="40"/>
      <c r="M122" s="187" t="s">
        <v>5</v>
      </c>
      <c r="N122" s="188" t="s">
        <v>46</v>
      </c>
      <c r="O122" s="41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23" t="s">
        <v>272</v>
      </c>
      <c r="AT122" s="23" t="s">
        <v>191</v>
      </c>
      <c r="AU122" s="23" t="s">
        <v>84</v>
      </c>
      <c r="AY122" s="23" t="s">
        <v>189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3" t="s">
        <v>82</v>
      </c>
      <c r="BK122" s="191">
        <f>ROUND(I122*H122,2)</f>
        <v>0</v>
      </c>
      <c r="BL122" s="23" t="s">
        <v>272</v>
      </c>
      <c r="BM122" s="23" t="s">
        <v>3360</v>
      </c>
    </row>
    <row r="123" spans="2:63" s="11" customFormat="1" ht="29.85" customHeight="1">
      <c r="B123" s="166"/>
      <c r="D123" s="167" t="s">
        <v>74</v>
      </c>
      <c r="E123" s="177" t="s">
        <v>3361</v>
      </c>
      <c r="F123" s="177" t="s">
        <v>132</v>
      </c>
      <c r="I123" s="169"/>
      <c r="J123" s="178">
        <f>BK123</f>
        <v>0</v>
      </c>
      <c r="L123" s="166"/>
      <c r="M123" s="171"/>
      <c r="N123" s="172"/>
      <c r="O123" s="172"/>
      <c r="P123" s="173">
        <f>SUM(P124:P125)</f>
        <v>0</v>
      </c>
      <c r="Q123" s="172"/>
      <c r="R123" s="173">
        <f>SUM(R124:R125)</f>
        <v>2.67144</v>
      </c>
      <c r="S123" s="172"/>
      <c r="T123" s="174">
        <f>SUM(T124:T125)</f>
        <v>0</v>
      </c>
      <c r="AR123" s="167" t="s">
        <v>84</v>
      </c>
      <c r="AT123" s="175" t="s">
        <v>74</v>
      </c>
      <c r="AU123" s="175" t="s">
        <v>82</v>
      </c>
      <c r="AY123" s="167" t="s">
        <v>189</v>
      </c>
      <c r="BK123" s="176">
        <f>SUM(BK124:BK125)</f>
        <v>0</v>
      </c>
    </row>
    <row r="124" spans="2:65" s="1" customFormat="1" ht="16.5" customHeight="1">
      <c r="B124" s="179"/>
      <c r="C124" s="180" t="s">
        <v>319</v>
      </c>
      <c r="D124" s="180" t="s">
        <v>191</v>
      </c>
      <c r="E124" s="181" t="s">
        <v>3362</v>
      </c>
      <c r="F124" s="182" t="s">
        <v>3363</v>
      </c>
      <c r="G124" s="183" t="s">
        <v>2828</v>
      </c>
      <c r="H124" s="184">
        <v>12</v>
      </c>
      <c r="I124" s="185"/>
      <c r="J124" s="186">
        <f>ROUND(I124*H124,2)</f>
        <v>0</v>
      </c>
      <c r="K124" s="182" t="s">
        <v>5</v>
      </c>
      <c r="L124" s="40"/>
      <c r="M124" s="187" t="s">
        <v>5</v>
      </c>
      <c r="N124" s="188" t="s">
        <v>46</v>
      </c>
      <c r="O124" s="41"/>
      <c r="P124" s="189">
        <f>O124*H124</f>
        <v>0</v>
      </c>
      <c r="Q124" s="189">
        <v>0.22262</v>
      </c>
      <c r="R124" s="189">
        <f>Q124*H124</f>
        <v>2.67144</v>
      </c>
      <c r="S124" s="189">
        <v>0</v>
      </c>
      <c r="T124" s="190">
        <f>S124*H124</f>
        <v>0</v>
      </c>
      <c r="AR124" s="23" t="s">
        <v>272</v>
      </c>
      <c r="AT124" s="23" t="s">
        <v>191</v>
      </c>
      <c r="AU124" s="23" t="s">
        <v>84</v>
      </c>
      <c r="AY124" s="23" t="s">
        <v>189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82</v>
      </c>
      <c r="BK124" s="191">
        <f>ROUND(I124*H124,2)</f>
        <v>0</v>
      </c>
      <c r="BL124" s="23" t="s">
        <v>272</v>
      </c>
      <c r="BM124" s="23" t="s">
        <v>3364</v>
      </c>
    </row>
    <row r="125" spans="2:65" s="1" customFormat="1" ht="25.5" customHeight="1">
      <c r="B125" s="179"/>
      <c r="C125" s="180" t="s">
        <v>325</v>
      </c>
      <c r="D125" s="180" t="s">
        <v>191</v>
      </c>
      <c r="E125" s="181" t="s">
        <v>3365</v>
      </c>
      <c r="F125" s="182" t="s">
        <v>3366</v>
      </c>
      <c r="G125" s="183" t="s">
        <v>322</v>
      </c>
      <c r="H125" s="184">
        <v>2</v>
      </c>
      <c r="I125" s="185"/>
      <c r="J125" s="186">
        <f>ROUND(I125*H125,2)</f>
        <v>0</v>
      </c>
      <c r="K125" s="182" t="s">
        <v>287</v>
      </c>
      <c r="L125" s="40"/>
      <c r="M125" s="187" t="s">
        <v>5</v>
      </c>
      <c r="N125" s="188" t="s">
        <v>46</v>
      </c>
      <c r="O125" s="41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AR125" s="23" t="s">
        <v>272</v>
      </c>
      <c r="AT125" s="23" t="s">
        <v>191</v>
      </c>
      <c r="AU125" s="23" t="s">
        <v>84</v>
      </c>
      <c r="AY125" s="23" t="s">
        <v>189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23" t="s">
        <v>82</v>
      </c>
      <c r="BK125" s="191">
        <f>ROUND(I125*H125,2)</f>
        <v>0</v>
      </c>
      <c r="BL125" s="23" t="s">
        <v>272</v>
      </c>
      <c r="BM125" s="23" t="s">
        <v>3367</v>
      </c>
    </row>
    <row r="126" spans="2:63" s="11" customFormat="1" ht="29.85" customHeight="1">
      <c r="B126" s="166"/>
      <c r="D126" s="167" t="s">
        <v>74</v>
      </c>
      <c r="E126" s="177" t="s">
        <v>3368</v>
      </c>
      <c r="F126" s="177" t="s">
        <v>3369</v>
      </c>
      <c r="I126" s="169"/>
      <c r="J126" s="178">
        <f>BK126</f>
        <v>0</v>
      </c>
      <c r="L126" s="166"/>
      <c r="M126" s="171"/>
      <c r="N126" s="172"/>
      <c r="O126" s="172"/>
      <c r="P126" s="173">
        <f>SUM(P127:P153)</f>
        <v>0</v>
      </c>
      <c r="Q126" s="172"/>
      <c r="R126" s="173">
        <f>SUM(R127:R153)</f>
        <v>0.23363999999999996</v>
      </c>
      <c r="S126" s="172"/>
      <c r="T126" s="174">
        <f>SUM(T127:T153)</f>
        <v>1.0678</v>
      </c>
      <c r="AR126" s="167" t="s">
        <v>84</v>
      </c>
      <c r="AT126" s="175" t="s">
        <v>74</v>
      </c>
      <c r="AU126" s="175" t="s">
        <v>82</v>
      </c>
      <c r="AY126" s="167" t="s">
        <v>189</v>
      </c>
      <c r="BK126" s="176">
        <f>SUM(BK127:BK153)</f>
        <v>0</v>
      </c>
    </row>
    <row r="127" spans="2:65" s="1" customFormat="1" ht="16.5" customHeight="1">
      <c r="B127" s="179"/>
      <c r="C127" s="180" t="s">
        <v>329</v>
      </c>
      <c r="D127" s="180" t="s">
        <v>191</v>
      </c>
      <c r="E127" s="181" t="s">
        <v>3370</v>
      </c>
      <c r="F127" s="182" t="s">
        <v>3371</v>
      </c>
      <c r="G127" s="183" t="s">
        <v>312</v>
      </c>
      <c r="H127" s="184">
        <v>10</v>
      </c>
      <c r="I127" s="185"/>
      <c r="J127" s="186">
        <f aca="true" t="shared" si="10" ref="J127:J153">ROUND(I127*H127,2)</f>
        <v>0</v>
      </c>
      <c r="K127" s="182" t="s">
        <v>287</v>
      </c>
      <c r="L127" s="40"/>
      <c r="M127" s="187" t="s">
        <v>5</v>
      </c>
      <c r="N127" s="188" t="s">
        <v>46</v>
      </c>
      <c r="O127" s="41"/>
      <c r="P127" s="189">
        <f aca="true" t="shared" si="11" ref="P127:P153">O127*H127</f>
        <v>0</v>
      </c>
      <c r="Q127" s="189">
        <v>0</v>
      </c>
      <c r="R127" s="189">
        <f aca="true" t="shared" si="12" ref="R127:R153">Q127*H127</f>
        <v>0</v>
      </c>
      <c r="S127" s="189">
        <v>0.09358</v>
      </c>
      <c r="T127" s="190">
        <f aca="true" t="shared" si="13" ref="T127:T153">S127*H127</f>
        <v>0.9358</v>
      </c>
      <c r="AR127" s="23" t="s">
        <v>272</v>
      </c>
      <c r="AT127" s="23" t="s">
        <v>191</v>
      </c>
      <c r="AU127" s="23" t="s">
        <v>84</v>
      </c>
      <c r="AY127" s="23" t="s">
        <v>189</v>
      </c>
      <c r="BE127" s="191">
        <f aca="true" t="shared" si="14" ref="BE127:BE153">IF(N127="základní",J127,0)</f>
        <v>0</v>
      </c>
      <c r="BF127" s="191">
        <f aca="true" t="shared" si="15" ref="BF127:BF153">IF(N127="snížená",J127,0)</f>
        <v>0</v>
      </c>
      <c r="BG127" s="191">
        <f aca="true" t="shared" si="16" ref="BG127:BG153">IF(N127="zákl. přenesená",J127,0)</f>
        <v>0</v>
      </c>
      <c r="BH127" s="191">
        <f aca="true" t="shared" si="17" ref="BH127:BH153">IF(N127="sníž. přenesená",J127,0)</f>
        <v>0</v>
      </c>
      <c r="BI127" s="191">
        <f aca="true" t="shared" si="18" ref="BI127:BI153">IF(N127="nulová",J127,0)</f>
        <v>0</v>
      </c>
      <c r="BJ127" s="23" t="s">
        <v>82</v>
      </c>
      <c r="BK127" s="191">
        <f aca="true" t="shared" si="19" ref="BK127:BK153">ROUND(I127*H127,2)</f>
        <v>0</v>
      </c>
      <c r="BL127" s="23" t="s">
        <v>272</v>
      </c>
      <c r="BM127" s="23" t="s">
        <v>3372</v>
      </c>
    </row>
    <row r="128" spans="2:65" s="1" customFormat="1" ht="16.5" customHeight="1">
      <c r="B128" s="179"/>
      <c r="C128" s="180" t="s">
        <v>333</v>
      </c>
      <c r="D128" s="180" t="s">
        <v>191</v>
      </c>
      <c r="E128" s="181" t="s">
        <v>3373</v>
      </c>
      <c r="F128" s="182" t="s">
        <v>3374</v>
      </c>
      <c r="G128" s="183" t="s">
        <v>238</v>
      </c>
      <c r="H128" s="184">
        <v>2</v>
      </c>
      <c r="I128" s="185"/>
      <c r="J128" s="186">
        <f t="shared" si="10"/>
        <v>0</v>
      </c>
      <c r="K128" s="182" t="s">
        <v>5</v>
      </c>
      <c r="L128" s="40"/>
      <c r="M128" s="187" t="s">
        <v>5</v>
      </c>
      <c r="N128" s="188" t="s">
        <v>46</v>
      </c>
      <c r="O128" s="41"/>
      <c r="P128" s="189">
        <f t="shared" si="11"/>
        <v>0</v>
      </c>
      <c r="Q128" s="189">
        <v>0.00444</v>
      </c>
      <c r="R128" s="189">
        <f t="shared" si="12"/>
        <v>0.00888</v>
      </c>
      <c r="S128" s="189">
        <v>0</v>
      </c>
      <c r="T128" s="190">
        <f t="shared" si="13"/>
        <v>0</v>
      </c>
      <c r="AR128" s="23" t="s">
        <v>272</v>
      </c>
      <c r="AT128" s="23" t="s">
        <v>191</v>
      </c>
      <c r="AU128" s="23" t="s">
        <v>84</v>
      </c>
      <c r="AY128" s="23" t="s">
        <v>189</v>
      </c>
      <c r="BE128" s="191">
        <f t="shared" si="14"/>
        <v>0</v>
      </c>
      <c r="BF128" s="191">
        <f t="shared" si="15"/>
        <v>0</v>
      </c>
      <c r="BG128" s="191">
        <f t="shared" si="16"/>
        <v>0</v>
      </c>
      <c r="BH128" s="191">
        <f t="shared" si="17"/>
        <v>0</v>
      </c>
      <c r="BI128" s="191">
        <f t="shared" si="18"/>
        <v>0</v>
      </c>
      <c r="BJ128" s="23" t="s">
        <v>82</v>
      </c>
      <c r="BK128" s="191">
        <f t="shared" si="19"/>
        <v>0</v>
      </c>
      <c r="BL128" s="23" t="s">
        <v>272</v>
      </c>
      <c r="BM128" s="23" t="s">
        <v>3375</v>
      </c>
    </row>
    <row r="129" spans="2:65" s="1" customFormat="1" ht="16.5" customHeight="1">
      <c r="B129" s="179"/>
      <c r="C129" s="180" t="s">
        <v>338</v>
      </c>
      <c r="D129" s="180" t="s">
        <v>191</v>
      </c>
      <c r="E129" s="181" t="s">
        <v>3376</v>
      </c>
      <c r="F129" s="182" t="s">
        <v>3377</v>
      </c>
      <c r="G129" s="183" t="s">
        <v>238</v>
      </c>
      <c r="H129" s="184">
        <v>1</v>
      </c>
      <c r="I129" s="185"/>
      <c r="J129" s="186">
        <f t="shared" si="10"/>
        <v>0</v>
      </c>
      <c r="K129" s="182" t="s">
        <v>5</v>
      </c>
      <c r="L129" s="40"/>
      <c r="M129" s="187" t="s">
        <v>5</v>
      </c>
      <c r="N129" s="188" t="s">
        <v>46</v>
      </c>
      <c r="O129" s="41"/>
      <c r="P129" s="189">
        <f t="shared" si="11"/>
        <v>0</v>
      </c>
      <c r="Q129" s="189">
        <v>0.00444</v>
      </c>
      <c r="R129" s="189">
        <f t="shared" si="12"/>
        <v>0.00444</v>
      </c>
      <c r="S129" s="189">
        <v>0</v>
      </c>
      <c r="T129" s="190">
        <f t="shared" si="13"/>
        <v>0</v>
      </c>
      <c r="AR129" s="23" t="s">
        <v>272</v>
      </c>
      <c r="AT129" s="23" t="s">
        <v>191</v>
      </c>
      <c r="AU129" s="23" t="s">
        <v>84</v>
      </c>
      <c r="AY129" s="23" t="s">
        <v>189</v>
      </c>
      <c r="BE129" s="191">
        <f t="shared" si="14"/>
        <v>0</v>
      </c>
      <c r="BF129" s="191">
        <f t="shared" si="15"/>
        <v>0</v>
      </c>
      <c r="BG129" s="191">
        <f t="shared" si="16"/>
        <v>0</v>
      </c>
      <c r="BH129" s="191">
        <f t="shared" si="17"/>
        <v>0</v>
      </c>
      <c r="BI129" s="191">
        <f t="shared" si="18"/>
        <v>0</v>
      </c>
      <c r="BJ129" s="23" t="s">
        <v>82</v>
      </c>
      <c r="BK129" s="191">
        <f t="shared" si="19"/>
        <v>0</v>
      </c>
      <c r="BL129" s="23" t="s">
        <v>272</v>
      </c>
      <c r="BM129" s="23" t="s">
        <v>3378</v>
      </c>
    </row>
    <row r="130" spans="2:65" s="1" customFormat="1" ht="16.5" customHeight="1">
      <c r="B130" s="179"/>
      <c r="C130" s="180" t="s">
        <v>346</v>
      </c>
      <c r="D130" s="180" t="s">
        <v>191</v>
      </c>
      <c r="E130" s="181" t="s">
        <v>3379</v>
      </c>
      <c r="F130" s="182" t="s">
        <v>3380</v>
      </c>
      <c r="G130" s="183" t="s">
        <v>322</v>
      </c>
      <c r="H130" s="184">
        <v>1</v>
      </c>
      <c r="I130" s="185"/>
      <c r="J130" s="186">
        <f t="shared" si="10"/>
        <v>0</v>
      </c>
      <c r="K130" s="182" t="s">
        <v>5</v>
      </c>
      <c r="L130" s="40"/>
      <c r="M130" s="187" t="s">
        <v>5</v>
      </c>
      <c r="N130" s="188" t="s">
        <v>46</v>
      </c>
      <c r="O130" s="41"/>
      <c r="P130" s="189">
        <f t="shared" si="11"/>
        <v>0</v>
      </c>
      <c r="Q130" s="189">
        <v>0.00444</v>
      </c>
      <c r="R130" s="189">
        <f t="shared" si="12"/>
        <v>0.00444</v>
      </c>
      <c r="S130" s="189">
        <v>0</v>
      </c>
      <c r="T130" s="190">
        <f t="shared" si="13"/>
        <v>0</v>
      </c>
      <c r="AR130" s="23" t="s">
        <v>272</v>
      </c>
      <c r="AT130" s="23" t="s">
        <v>191</v>
      </c>
      <c r="AU130" s="23" t="s">
        <v>84</v>
      </c>
      <c r="AY130" s="23" t="s">
        <v>189</v>
      </c>
      <c r="BE130" s="191">
        <f t="shared" si="14"/>
        <v>0</v>
      </c>
      <c r="BF130" s="191">
        <f t="shared" si="15"/>
        <v>0</v>
      </c>
      <c r="BG130" s="191">
        <f t="shared" si="16"/>
        <v>0</v>
      </c>
      <c r="BH130" s="191">
        <f t="shared" si="17"/>
        <v>0</v>
      </c>
      <c r="BI130" s="191">
        <f t="shared" si="18"/>
        <v>0</v>
      </c>
      <c r="BJ130" s="23" t="s">
        <v>82</v>
      </c>
      <c r="BK130" s="191">
        <f t="shared" si="19"/>
        <v>0</v>
      </c>
      <c r="BL130" s="23" t="s">
        <v>272</v>
      </c>
      <c r="BM130" s="23" t="s">
        <v>3381</v>
      </c>
    </row>
    <row r="131" spans="2:65" s="1" customFormat="1" ht="16.5" customHeight="1">
      <c r="B131" s="179"/>
      <c r="C131" s="180" t="s">
        <v>352</v>
      </c>
      <c r="D131" s="180" t="s">
        <v>191</v>
      </c>
      <c r="E131" s="181" t="s">
        <v>3382</v>
      </c>
      <c r="F131" s="182" t="s">
        <v>3383</v>
      </c>
      <c r="G131" s="183" t="s">
        <v>238</v>
      </c>
      <c r="H131" s="184">
        <v>1</v>
      </c>
      <c r="I131" s="185"/>
      <c r="J131" s="186">
        <f t="shared" si="10"/>
        <v>0</v>
      </c>
      <c r="K131" s="182" t="s">
        <v>5</v>
      </c>
      <c r="L131" s="40"/>
      <c r="M131" s="187" t="s">
        <v>5</v>
      </c>
      <c r="N131" s="188" t="s">
        <v>46</v>
      </c>
      <c r="O131" s="41"/>
      <c r="P131" s="189">
        <f t="shared" si="11"/>
        <v>0</v>
      </c>
      <c r="Q131" s="189">
        <v>0.11621</v>
      </c>
      <c r="R131" s="189">
        <f t="shared" si="12"/>
        <v>0.11621</v>
      </c>
      <c r="S131" s="189">
        <v>0</v>
      </c>
      <c r="T131" s="190">
        <f t="shared" si="13"/>
        <v>0</v>
      </c>
      <c r="AR131" s="23" t="s">
        <v>272</v>
      </c>
      <c r="AT131" s="23" t="s">
        <v>191</v>
      </c>
      <c r="AU131" s="23" t="s">
        <v>84</v>
      </c>
      <c r="AY131" s="23" t="s">
        <v>189</v>
      </c>
      <c r="BE131" s="191">
        <f t="shared" si="14"/>
        <v>0</v>
      </c>
      <c r="BF131" s="191">
        <f t="shared" si="15"/>
        <v>0</v>
      </c>
      <c r="BG131" s="191">
        <f t="shared" si="16"/>
        <v>0</v>
      </c>
      <c r="BH131" s="191">
        <f t="shared" si="17"/>
        <v>0</v>
      </c>
      <c r="BI131" s="191">
        <f t="shared" si="18"/>
        <v>0</v>
      </c>
      <c r="BJ131" s="23" t="s">
        <v>82</v>
      </c>
      <c r="BK131" s="191">
        <f t="shared" si="19"/>
        <v>0</v>
      </c>
      <c r="BL131" s="23" t="s">
        <v>272</v>
      </c>
      <c r="BM131" s="23" t="s">
        <v>3384</v>
      </c>
    </row>
    <row r="132" spans="2:65" s="1" customFormat="1" ht="16.5" customHeight="1">
      <c r="B132" s="179"/>
      <c r="C132" s="209" t="s">
        <v>358</v>
      </c>
      <c r="D132" s="209" t="s">
        <v>291</v>
      </c>
      <c r="E132" s="210" t="s">
        <v>3385</v>
      </c>
      <c r="F132" s="211" t="s">
        <v>3386</v>
      </c>
      <c r="G132" s="212" t="s">
        <v>322</v>
      </c>
      <c r="H132" s="213">
        <v>1</v>
      </c>
      <c r="I132" s="214"/>
      <c r="J132" s="215">
        <f t="shared" si="10"/>
        <v>0</v>
      </c>
      <c r="K132" s="211" t="s">
        <v>5</v>
      </c>
      <c r="L132" s="216"/>
      <c r="M132" s="217" t="s">
        <v>5</v>
      </c>
      <c r="N132" s="218" t="s">
        <v>46</v>
      </c>
      <c r="O132" s="41"/>
      <c r="P132" s="189">
        <f t="shared" si="11"/>
        <v>0</v>
      </c>
      <c r="Q132" s="189">
        <v>0.0017</v>
      </c>
      <c r="R132" s="189">
        <f t="shared" si="12"/>
        <v>0.0017</v>
      </c>
      <c r="S132" s="189">
        <v>0</v>
      </c>
      <c r="T132" s="190">
        <f t="shared" si="13"/>
        <v>0</v>
      </c>
      <c r="AR132" s="23" t="s">
        <v>358</v>
      </c>
      <c r="AT132" s="23" t="s">
        <v>291</v>
      </c>
      <c r="AU132" s="23" t="s">
        <v>84</v>
      </c>
      <c r="AY132" s="23" t="s">
        <v>189</v>
      </c>
      <c r="BE132" s="191">
        <f t="shared" si="14"/>
        <v>0</v>
      </c>
      <c r="BF132" s="191">
        <f t="shared" si="15"/>
        <v>0</v>
      </c>
      <c r="BG132" s="191">
        <f t="shared" si="16"/>
        <v>0</v>
      </c>
      <c r="BH132" s="191">
        <f t="shared" si="17"/>
        <v>0</v>
      </c>
      <c r="BI132" s="191">
        <f t="shared" si="18"/>
        <v>0</v>
      </c>
      <c r="BJ132" s="23" t="s">
        <v>82</v>
      </c>
      <c r="BK132" s="191">
        <f t="shared" si="19"/>
        <v>0</v>
      </c>
      <c r="BL132" s="23" t="s">
        <v>272</v>
      </c>
      <c r="BM132" s="23" t="s">
        <v>3387</v>
      </c>
    </row>
    <row r="133" spans="2:65" s="1" customFormat="1" ht="16.5" customHeight="1">
      <c r="B133" s="179"/>
      <c r="C133" s="209" t="s">
        <v>363</v>
      </c>
      <c r="D133" s="209" t="s">
        <v>291</v>
      </c>
      <c r="E133" s="210" t="s">
        <v>3388</v>
      </c>
      <c r="F133" s="211" t="s">
        <v>3389</v>
      </c>
      <c r="G133" s="212" t="s">
        <v>322</v>
      </c>
      <c r="H133" s="213">
        <v>3</v>
      </c>
      <c r="I133" s="214"/>
      <c r="J133" s="215">
        <f t="shared" si="10"/>
        <v>0</v>
      </c>
      <c r="K133" s="211" t="s">
        <v>5</v>
      </c>
      <c r="L133" s="216"/>
      <c r="M133" s="217" t="s">
        <v>5</v>
      </c>
      <c r="N133" s="218" t="s">
        <v>46</v>
      </c>
      <c r="O133" s="41"/>
      <c r="P133" s="189">
        <f t="shared" si="11"/>
        <v>0</v>
      </c>
      <c r="Q133" s="189">
        <v>0.0026</v>
      </c>
      <c r="R133" s="189">
        <f t="shared" si="12"/>
        <v>0.0078</v>
      </c>
      <c r="S133" s="189">
        <v>0</v>
      </c>
      <c r="T133" s="190">
        <f t="shared" si="13"/>
        <v>0</v>
      </c>
      <c r="AR133" s="23" t="s">
        <v>358</v>
      </c>
      <c r="AT133" s="23" t="s">
        <v>291</v>
      </c>
      <c r="AU133" s="23" t="s">
        <v>84</v>
      </c>
      <c r="AY133" s="23" t="s">
        <v>189</v>
      </c>
      <c r="BE133" s="191">
        <f t="shared" si="14"/>
        <v>0</v>
      </c>
      <c r="BF133" s="191">
        <f t="shared" si="15"/>
        <v>0</v>
      </c>
      <c r="BG133" s="191">
        <f t="shared" si="16"/>
        <v>0</v>
      </c>
      <c r="BH133" s="191">
        <f t="shared" si="17"/>
        <v>0</v>
      </c>
      <c r="BI133" s="191">
        <f t="shared" si="18"/>
        <v>0</v>
      </c>
      <c r="BJ133" s="23" t="s">
        <v>82</v>
      </c>
      <c r="BK133" s="191">
        <f t="shared" si="19"/>
        <v>0</v>
      </c>
      <c r="BL133" s="23" t="s">
        <v>272</v>
      </c>
      <c r="BM133" s="23" t="s">
        <v>3390</v>
      </c>
    </row>
    <row r="134" spans="2:65" s="1" customFormat="1" ht="16.5" customHeight="1">
      <c r="B134" s="179"/>
      <c r="C134" s="209" t="s">
        <v>368</v>
      </c>
      <c r="D134" s="209" t="s">
        <v>291</v>
      </c>
      <c r="E134" s="210" t="s">
        <v>3391</v>
      </c>
      <c r="F134" s="211" t="s">
        <v>3392</v>
      </c>
      <c r="G134" s="212" t="s">
        <v>322</v>
      </c>
      <c r="H134" s="213">
        <v>3</v>
      </c>
      <c r="I134" s="214"/>
      <c r="J134" s="215">
        <f t="shared" si="10"/>
        <v>0</v>
      </c>
      <c r="K134" s="211" t="s">
        <v>5</v>
      </c>
      <c r="L134" s="216"/>
      <c r="M134" s="217" t="s">
        <v>5</v>
      </c>
      <c r="N134" s="218" t="s">
        <v>46</v>
      </c>
      <c r="O134" s="41"/>
      <c r="P134" s="189">
        <f t="shared" si="11"/>
        <v>0</v>
      </c>
      <c r="Q134" s="189">
        <v>0.0026</v>
      </c>
      <c r="R134" s="189">
        <f t="shared" si="12"/>
        <v>0.0078</v>
      </c>
      <c r="S134" s="189">
        <v>0</v>
      </c>
      <c r="T134" s="190">
        <f t="shared" si="13"/>
        <v>0</v>
      </c>
      <c r="AR134" s="23" t="s">
        <v>358</v>
      </c>
      <c r="AT134" s="23" t="s">
        <v>291</v>
      </c>
      <c r="AU134" s="23" t="s">
        <v>84</v>
      </c>
      <c r="AY134" s="23" t="s">
        <v>189</v>
      </c>
      <c r="BE134" s="191">
        <f t="shared" si="14"/>
        <v>0</v>
      </c>
      <c r="BF134" s="191">
        <f t="shared" si="15"/>
        <v>0</v>
      </c>
      <c r="BG134" s="191">
        <f t="shared" si="16"/>
        <v>0</v>
      </c>
      <c r="BH134" s="191">
        <f t="shared" si="17"/>
        <v>0</v>
      </c>
      <c r="BI134" s="191">
        <f t="shared" si="18"/>
        <v>0</v>
      </c>
      <c r="BJ134" s="23" t="s">
        <v>82</v>
      </c>
      <c r="BK134" s="191">
        <f t="shared" si="19"/>
        <v>0</v>
      </c>
      <c r="BL134" s="23" t="s">
        <v>272</v>
      </c>
      <c r="BM134" s="23" t="s">
        <v>3393</v>
      </c>
    </row>
    <row r="135" spans="2:65" s="1" customFormat="1" ht="16.5" customHeight="1">
      <c r="B135" s="179"/>
      <c r="C135" s="209" t="s">
        <v>373</v>
      </c>
      <c r="D135" s="209" t="s">
        <v>291</v>
      </c>
      <c r="E135" s="210" t="s">
        <v>3394</v>
      </c>
      <c r="F135" s="211" t="s">
        <v>3395</v>
      </c>
      <c r="G135" s="212" t="s">
        <v>322</v>
      </c>
      <c r="H135" s="213">
        <v>2</v>
      </c>
      <c r="I135" s="214"/>
      <c r="J135" s="215">
        <f t="shared" si="10"/>
        <v>0</v>
      </c>
      <c r="K135" s="211" t="s">
        <v>5</v>
      </c>
      <c r="L135" s="216"/>
      <c r="M135" s="217" t="s">
        <v>5</v>
      </c>
      <c r="N135" s="218" t="s">
        <v>46</v>
      </c>
      <c r="O135" s="41"/>
      <c r="P135" s="189">
        <f t="shared" si="11"/>
        <v>0</v>
      </c>
      <c r="Q135" s="189">
        <v>0.0026</v>
      </c>
      <c r="R135" s="189">
        <f t="shared" si="12"/>
        <v>0.0052</v>
      </c>
      <c r="S135" s="189">
        <v>0</v>
      </c>
      <c r="T135" s="190">
        <f t="shared" si="13"/>
        <v>0</v>
      </c>
      <c r="AR135" s="23" t="s">
        <v>358</v>
      </c>
      <c r="AT135" s="23" t="s">
        <v>291</v>
      </c>
      <c r="AU135" s="23" t="s">
        <v>84</v>
      </c>
      <c r="AY135" s="23" t="s">
        <v>189</v>
      </c>
      <c r="BE135" s="191">
        <f t="shared" si="14"/>
        <v>0</v>
      </c>
      <c r="BF135" s="191">
        <f t="shared" si="15"/>
        <v>0</v>
      </c>
      <c r="BG135" s="191">
        <f t="shared" si="16"/>
        <v>0</v>
      </c>
      <c r="BH135" s="191">
        <f t="shared" si="17"/>
        <v>0</v>
      </c>
      <c r="BI135" s="191">
        <f t="shared" si="18"/>
        <v>0</v>
      </c>
      <c r="BJ135" s="23" t="s">
        <v>82</v>
      </c>
      <c r="BK135" s="191">
        <f t="shared" si="19"/>
        <v>0</v>
      </c>
      <c r="BL135" s="23" t="s">
        <v>272</v>
      </c>
      <c r="BM135" s="23" t="s">
        <v>3396</v>
      </c>
    </row>
    <row r="136" spans="2:65" s="1" customFormat="1" ht="16.5" customHeight="1">
      <c r="B136" s="179"/>
      <c r="C136" s="209" t="s">
        <v>379</v>
      </c>
      <c r="D136" s="209" t="s">
        <v>291</v>
      </c>
      <c r="E136" s="210" t="s">
        <v>3397</v>
      </c>
      <c r="F136" s="211" t="s">
        <v>3398</v>
      </c>
      <c r="G136" s="212" t="s">
        <v>322</v>
      </c>
      <c r="H136" s="213">
        <v>1</v>
      </c>
      <c r="I136" s="214"/>
      <c r="J136" s="215">
        <f t="shared" si="10"/>
        <v>0</v>
      </c>
      <c r="K136" s="211" t="s">
        <v>5</v>
      </c>
      <c r="L136" s="216"/>
      <c r="M136" s="217" t="s">
        <v>5</v>
      </c>
      <c r="N136" s="218" t="s">
        <v>46</v>
      </c>
      <c r="O136" s="41"/>
      <c r="P136" s="189">
        <f t="shared" si="11"/>
        <v>0</v>
      </c>
      <c r="Q136" s="189">
        <v>0.0026</v>
      </c>
      <c r="R136" s="189">
        <f t="shared" si="12"/>
        <v>0.0026</v>
      </c>
      <c r="S136" s="189">
        <v>0</v>
      </c>
      <c r="T136" s="190">
        <f t="shared" si="13"/>
        <v>0</v>
      </c>
      <c r="AR136" s="23" t="s">
        <v>358</v>
      </c>
      <c r="AT136" s="23" t="s">
        <v>291</v>
      </c>
      <c r="AU136" s="23" t="s">
        <v>84</v>
      </c>
      <c r="AY136" s="23" t="s">
        <v>189</v>
      </c>
      <c r="BE136" s="191">
        <f t="shared" si="14"/>
        <v>0</v>
      </c>
      <c r="BF136" s="191">
        <f t="shared" si="15"/>
        <v>0</v>
      </c>
      <c r="BG136" s="191">
        <f t="shared" si="16"/>
        <v>0</v>
      </c>
      <c r="BH136" s="191">
        <f t="shared" si="17"/>
        <v>0</v>
      </c>
      <c r="BI136" s="191">
        <f t="shared" si="18"/>
        <v>0</v>
      </c>
      <c r="BJ136" s="23" t="s">
        <v>82</v>
      </c>
      <c r="BK136" s="191">
        <f t="shared" si="19"/>
        <v>0</v>
      </c>
      <c r="BL136" s="23" t="s">
        <v>272</v>
      </c>
      <c r="BM136" s="23" t="s">
        <v>3399</v>
      </c>
    </row>
    <row r="137" spans="2:65" s="1" customFormat="1" ht="16.5" customHeight="1">
      <c r="B137" s="179"/>
      <c r="C137" s="209" t="s">
        <v>385</v>
      </c>
      <c r="D137" s="209" t="s">
        <v>291</v>
      </c>
      <c r="E137" s="210" t="s">
        <v>3400</v>
      </c>
      <c r="F137" s="211" t="s">
        <v>3401</v>
      </c>
      <c r="G137" s="212" t="s">
        <v>322</v>
      </c>
      <c r="H137" s="213">
        <v>1</v>
      </c>
      <c r="I137" s="214"/>
      <c r="J137" s="215">
        <f t="shared" si="10"/>
        <v>0</v>
      </c>
      <c r="K137" s="211" t="s">
        <v>5</v>
      </c>
      <c r="L137" s="216"/>
      <c r="M137" s="217" t="s">
        <v>5</v>
      </c>
      <c r="N137" s="218" t="s">
        <v>46</v>
      </c>
      <c r="O137" s="41"/>
      <c r="P137" s="189">
        <f t="shared" si="11"/>
        <v>0</v>
      </c>
      <c r="Q137" s="189">
        <v>0.0026</v>
      </c>
      <c r="R137" s="189">
        <f t="shared" si="12"/>
        <v>0.0026</v>
      </c>
      <c r="S137" s="189">
        <v>0</v>
      </c>
      <c r="T137" s="190">
        <f t="shared" si="13"/>
        <v>0</v>
      </c>
      <c r="AR137" s="23" t="s">
        <v>358</v>
      </c>
      <c r="AT137" s="23" t="s">
        <v>291</v>
      </c>
      <c r="AU137" s="23" t="s">
        <v>84</v>
      </c>
      <c r="AY137" s="23" t="s">
        <v>189</v>
      </c>
      <c r="BE137" s="191">
        <f t="shared" si="14"/>
        <v>0</v>
      </c>
      <c r="BF137" s="191">
        <f t="shared" si="15"/>
        <v>0</v>
      </c>
      <c r="BG137" s="191">
        <f t="shared" si="16"/>
        <v>0</v>
      </c>
      <c r="BH137" s="191">
        <f t="shared" si="17"/>
        <v>0</v>
      </c>
      <c r="BI137" s="191">
        <f t="shared" si="18"/>
        <v>0</v>
      </c>
      <c r="BJ137" s="23" t="s">
        <v>82</v>
      </c>
      <c r="BK137" s="191">
        <f t="shared" si="19"/>
        <v>0</v>
      </c>
      <c r="BL137" s="23" t="s">
        <v>272</v>
      </c>
      <c r="BM137" s="23" t="s">
        <v>3402</v>
      </c>
    </row>
    <row r="138" spans="2:65" s="1" customFormat="1" ht="16.5" customHeight="1">
      <c r="B138" s="179"/>
      <c r="C138" s="209" t="s">
        <v>390</v>
      </c>
      <c r="D138" s="209" t="s">
        <v>291</v>
      </c>
      <c r="E138" s="210" t="s">
        <v>3403</v>
      </c>
      <c r="F138" s="211" t="s">
        <v>3404</v>
      </c>
      <c r="G138" s="212" t="s">
        <v>322</v>
      </c>
      <c r="H138" s="213">
        <v>2</v>
      </c>
      <c r="I138" s="214"/>
      <c r="J138" s="215">
        <f t="shared" si="10"/>
        <v>0</v>
      </c>
      <c r="K138" s="211" t="s">
        <v>5</v>
      </c>
      <c r="L138" s="216"/>
      <c r="M138" s="217" t="s">
        <v>5</v>
      </c>
      <c r="N138" s="218" t="s">
        <v>46</v>
      </c>
      <c r="O138" s="41"/>
      <c r="P138" s="189">
        <f t="shared" si="11"/>
        <v>0</v>
      </c>
      <c r="Q138" s="189">
        <v>0.0026</v>
      </c>
      <c r="R138" s="189">
        <f t="shared" si="12"/>
        <v>0.0052</v>
      </c>
      <c r="S138" s="189">
        <v>0</v>
      </c>
      <c r="T138" s="190">
        <f t="shared" si="13"/>
        <v>0</v>
      </c>
      <c r="AR138" s="23" t="s">
        <v>358</v>
      </c>
      <c r="AT138" s="23" t="s">
        <v>291</v>
      </c>
      <c r="AU138" s="23" t="s">
        <v>84</v>
      </c>
      <c r="AY138" s="23" t="s">
        <v>189</v>
      </c>
      <c r="BE138" s="191">
        <f t="shared" si="14"/>
        <v>0</v>
      </c>
      <c r="BF138" s="191">
        <f t="shared" si="15"/>
        <v>0</v>
      </c>
      <c r="BG138" s="191">
        <f t="shared" si="16"/>
        <v>0</v>
      </c>
      <c r="BH138" s="191">
        <f t="shared" si="17"/>
        <v>0</v>
      </c>
      <c r="BI138" s="191">
        <f t="shared" si="18"/>
        <v>0</v>
      </c>
      <c r="BJ138" s="23" t="s">
        <v>82</v>
      </c>
      <c r="BK138" s="191">
        <f t="shared" si="19"/>
        <v>0</v>
      </c>
      <c r="BL138" s="23" t="s">
        <v>272</v>
      </c>
      <c r="BM138" s="23" t="s">
        <v>3405</v>
      </c>
    </row>
    <row r="139" spans="2:65" s="1" customFormat="1" ht="16.5" customHeight="1">
      <c r="B139" s="179"/>
      <c r="C139" s="209" t="s">
        <v>396</v>
      </c>
      <c r="D139" s="209" t="s">
        <v>291</v>
      </c>
      <c r="E139" s="210" t="s">
        <v>3406</v>
      </c>
      <c r="F139" s="211" t="s">
        <v>3407</v>
      </c>
      <c r="G139" s="212" t="s">
        <v>322</v>
      </c>
      <c r="H139" s="213">
        <v>2</v>
      </c>
      <c r="I139" s="214"/>
      <c r="J139" s="215">
        <f t="shared" si="10"/>
        <v>0</v>
      </c>
      <c r="K139" s="211" t="s">
        <v>5</v>
      </c>
      <c r="L139" s="216"/>
      <c r="M139" s="217" t="s">
        <v>5</v>
      </c>
      <c r="N139" s="218" t="s">
        <v>46</v>
      </c>
      <c r="O139" s="41"/>
      <c r="P139" s="189">
        <f t="shared" si="11"/>
        <v>0</v>
      </c>
      <c r="Q139" s="189">
        <v>0.0026</v>
      </c>
      <c r="R139" s="189">
        <f t="shared" si="12"/>
        <v>0.0052</v>
      </c>
      <c r="S139" s="189">
        <v>0</v>
      </c>
      <c r="T139" s="190">
        <f t="shared" si="13"/>
        <v>0</v>
      </c>
      <c r="AR139" s="23" t="s">
        <v>358</v>
      </c>
      <c r="AT139" s="23" t="s">
        <v>291</v>
      </c>
      <c r="AU139" s="23" t="s">
        <v>84</v>
      </c>
      <c r="AY139" s="23" t="s">
        <v>189</v>
      </c>
      <c r="BE139" s="191">
        <f t="shared" si="14"/>
        <v>0</v>
      </c>
      <c r="BF139" s="191">
        <f t="shared" si="15"/>
        <v>0</v>
      </c>
      <c r="BG139" s="191">
        <f t="shared" si="16"/>
        <v>0</v>
      </c>
      <c r="BH139" s="191">
        <f t="shared" si="17"/>
        <v>0</v>
      </c>
      <c r="BI139" s="191">
        <f t="shared" si="18"/>
        <v>0</v>
      </c>
      <c r="BJ139" s="23" t="s">
        <v>82</v>
      </c>
      <c r="BK139" s="191">
        <f t="shared" si="19"/>
        <v>0</v>
      </c>
      <c r="BL139" s="23" t="s">
        <v>272</v>
      </c>
      <c r="BM139" s="23" t="s">
        <v>3408</v>
      </c>
    </row>
    <row r="140" spans="2:65" s="1" customFormat="1" ht="16.5" customHeight="1">
      <c r="B140" s="179"/>
      <c r="C140" s="180" t="s">
        <v>400</v>
      </c>
      <c r="D140" s="180" t="s">
        <v>191</v>
      </c>
      <c r="E140" s="181" t="s">
        <v>3409</v>
      </c>
      <c r="F140" s="182" t="s">
        <v>3410</v>
      </c>
      <c r="G140" s="183" t="s">
        <v>322</v>
      </c>
      <c r="H140" s="184">
        <v>6</v>
      </c>
      <c r="I140" s="185"/>
      <c r="J140" s="186">
        <f t="shared" si="10"/>
        <v>0</v>
      </c>
      <c r="K140" s="182" t="s">
        <v>287</v>
      </c>
      <c r="L140" s="40"/>
      <c r="M140" s="187" t="s">
        <v>5</v>
      </c>
      <c r="N140" s="188" t="s">
        <v>46</v>
      </c>
      <c r="O140" s="41"/>
      <c r="P140" s="189">
        <f t="shared" si="11"/>
        <v>0</v>
      </c>
      <c r="Q140" s="189">
        <v>7E-05</v>
      </c>
      <c r="R140" s="189">
        <f t="shared" si="12"/>
        <v>0.00041999999999999996</v>
      </c>
      <c r="S140" s="189">
        <v>0.022</v>
      </c>
      <c r="T140" s="190">
        <f t="shared" si="13"/>
        <v>0.132</v>
      </c>
      <c r="AR140" s="23" t="s">
        <v>272</v>
      </c>
      <c r="AT140" s="23" t="s">
        <v>191</v>
      </c>
      <c r="AU140" s="23" t="s">
        <v>84</v>
      </c>
      <c r="AY140" s="23" t="s">
        <v>189</v>
      </c>
      <c r="BE140" s="191">
        <f t="shared" si="14"/>
        <v>0</v>
      </c>
      <c r="BF140" s="191">
        <f t="shared" si="15"/>
        <v>0</v>
      </c>
      <c r="BG140" s="191">
        <f t="shared" si="16"/>
        <v>0</v>
      </c>
      <c r="BH140" s="191">
        <f t="shared" si="17"/>
        <v>0</v>
      </c>
      <c r="BI140" s="191">
        <f t="shared" si="18"/>
        <v>0</v>
      </c>
      <c r="BJ140" s="23" t="s">
        <v>82</v>
      </c>
      <c r="BK140" s="191">
        <f t="shared" si="19"/>
        <v>0</v>
      </c>
      <c r="BL140" s="23" t="s">
        <v>272</v>
      </c>
      <c r="BM140" s="23" t="s">
        <v>3411</v>
      </c>
    </row>
    <row r="141" spans="2:65" s="1" customFormat="1" ht="16.5" customHeight="1">
      <c r="B141" s="179"/>
      <c r="C141" s="180" t="s">
        <v>405</v>
      </c>
      <c r="D141" s="180" t="s">
        <v>191</v>
      </c>
      <c r="E141" s="181" t="s">
        <v>3412</v>
      </c>
      <c r="F141" s="182" t="s">
        <v>3413</v>
      </c>
      <c r="G141" s="183" t="s">
        <v>238</v>
      </c>
      <c r="H141" s="184">
        <v>14</v>
      </c>
      <c r="I141" s="185"/>
      <c r="J141" s="186">
        <f t="shared" si="10"/>
        <v>0</v>
      </c>
      <c r="K141" s="182" t="s">
        <v>5</v>
      </c>
      <c r="L141" s="40"/>
      <c r="M141" s="187" t="s">
        <v>5</v>
      </c>
      <c r="N141" s="188" t="s">
        <v>46</v>
      </c>
      <c r="O141" s="41"/>
      <c r="P141" s="189">
        <f t="shared" si="11"/>
        <v>0</v>
      </c>
      <c r="Q141" s="189">
        <v>0.00021</v>
      </c>
      <c r="R141" s="189">
        <f t="shared" si="12"/>
        <v>0.00294</v>
      </c>
      <c r="S141" s="189">
        <v>0</v>
      </c>
      <c r="T141" s="190">
        <f t="shared" si="13"/>
        <v>0</v>
      </c>
      <c r="AR141" s="23" t="s">
        <v>272</v>
      </c>
      <c r="AT141" s="23" t="s">
        <v>191</v>
      </c>
      <c r="AU141" s="23" t="s">
        <v>84</v>
      </c>
      <c r="AY141" s="23" t="s">
        <v>189</v>
      </c>
      <c r="BE141" s="191">
        <f t="shared" si="14"/>
        <v>0</v>
      </c>
      <c r="BF141" s="191">
        <f t="shared" si="15"/>
        <v>0</v>
      </c>
      <c r="BG141" s="191">
        <f t="shared" si="16"/>
        <v>0</v>
      </c>
      <c r="BH141" s="191">
        <f t="shared" si="17"/>
        <v>0</v>
      </c>
      <c r="BI141" s="191">
        <f t="shared" si="18"/>
        <v>0</v>
      </c>
      <c r="BJ141" s="23" t="s">
        <v>82</v>
      </c>
      <c r="BK141" s="191">
        <f t="shared" si="19"/>
        <v>0</v>
      </c>
      <c r="BL141" s="23" t="s">
        <v>272</v>
      </c>
      <c r="BM141" s="23" t="s">
        <v>3414</v>
      </c>
    </row>
    <row r="142" spans="2:65" s="1" customFormat="1" ht="16.5" customHeight="1">
      <c r="B142" s="179"/>
      <c r="C142" s="180" t="s">
        <v>410</v>
      </c>
      <c r="D142" s="180" t="s">
        <v>191</v>
      </c>
      <c r="E142" s="181" t="s">
        <v>3415</v>
      </c>
      <c r="F142" s="182" t="s">
        <v>3416</v>
      </c>
      <c r="G142" s="183" t="s">
        <v>238</v>
      </c>
      <c r="H142" s="184">
        <v>1</v>
      </c>
      <c r="I142" s="185"/>
      <c r="J142" s="186">
        <f t="shared" si="10"/>
        <v>0</v>
      </c>
      <c r="K142" s="182" t="s">
        <v>5</v>
      </c>
      <c r="L142" s="40"/>
      <c r="M142" s="187" t="s">
        <v>5</v>
      </c>
      <c r="N142" s="188" t="s">
        <v>46</v>
      </c>
      <c r="O142" s="41"/>
      <c r="P142" s="189">
        <f t="shared" si="11"/>
        <v>0</v>
      </c>
      <c r="Q142" s="189">
        <v>0.00021</v>
      </c>
      <c r="R142" s="189">
        <f t="shared" si="12"/>
        <v>0.00021</v>
      </c>
      <c r="S142" s="189">
        <v>0</v>
      </c>
      <c r="T142" s="190">
        <f t="shared" si="13"/>
        <v>0</v>
      </c>
      <c r="AR142" s="23" t="s">
        <v>272</v>
      </c>
      <c r="AT142" s="23" t="s">
        <v>191</v>
      </c>
      <c r="AU142" s="23" t="s">
        <v>84</v>
      </c>
      <c r="AY142" s="23" t="s">
        <v>189</v>
      </c>
      <c r="BE142" s="191">
        <f t="shared" si="14"/>
        <v>0</v>
      </c>
      <c r="BF142" s="191">
        <f t="shared" si="15"/>
        <v>0</v>
      </c>
      <c r="BG142" s="191">
        <f t="shared" si="16"/>
        <v>0</v>
      </c>
      <c r="BH142" s="191">
        <f t="shared" si="17"/>
        <v>0</v>
      </c>
      <c r="BI142" s="191">
        <f t="shared" si="18"/>
        <v>0</v>
      </c>
      <c r="BJ142" s="23" t="s">
        <v>82</v>
      </c>
      <c r="BK142" s="191">
        <f t="shared" si="19"/>
        <v>0</v>
      </c>
      <c r="BL142" s="23" t="s">
        <v>272</v>
      </c>
      <c r="BM142" s="23" t="s">
        <v>3417</v>
      </c>
    </row>
    <row r="143" spans="2:65" s="1" customFormat="1" ht="38.25" customHeight="1">
      <c r="B143" s="179"/>
      <c r="C143" s="209" t="s">
        <v>414</v>
      </c>
      <c r="D143" s="209" t="s">
        <v>291</v>
      </c>
      <c r="E143" s="210" t="s">
        <v>3418</v>
      </c>
      <c r="F143" s="211" t="s">
        <v>3419</v>
      </c>
      <c r="G143" s="212" t="s">
        <v>322</v>
      </c>
      <c r="H143" s="213">
        <v>1</v>
      </c>
      <c r="I143" s="214"/>
      <c r="J143" s="215">
        <f t="shared" si="10"/>
        <v>0</v>
      </c>
      <c r="K143" s="211" t="s">
        <v>5</v>
      </c>
      <c r="L143" s="216"/>
      <c r="M143" s="217" t="s">
        <v>5</v>
      </c>
      <c r="N143" s="218" t="s">
        <v>46</v>
      </c>
      <c r="O143" s="41"/>
      <c r="P143" s="189">
        <f t="shared" si="11"/>
        <v>0</v>
      </c>
      <c r="Q143" s="189">
        <v>0.0026</v>
      </c>
      <c r="R143" s="189">
        <f t="shared" si="12"/>
        <v>0.0026</v>
      </c>
      <c r="S143" s="189">
        <v>0</v>
      </c>
      <c r="T143" s="190">
        <f t="shared" si="13"/>
        <v>0</v>
      </c>
      <c r="AR143" s="23" t="s">
        <v>358</v>
      </c>
      <c r="AT143" s="23" t="s">
        <v>291</v>
      </c>
      <c r="AU143" s="23" t="s">
        <v>84</v>
      </c>
      <c r="AY143" s="23" t="s">
        <v>189</v>
      </c>
      <c r="BE143" s="191">
        <f t="shared" si="14"/>
        <v>0</v>
      </c>
      <c r="BF143" s="191">
        <f t="shared" si="15"/>
        <v>0</v>
      </c>
      <c r="BG143" s="191">
        <f t="shared" si="16"/>
        <v>0</v>
      </c>
      <c r="BH143" s="191">
        <f t="shared" si="17"/>
        <v>0</v>
      </c>
      <c r="BI143" s="191">
        <f t="shared" si="18"/>
        <v>0</v>
      </c>
      <c r="BJ143" s="23" t="s">
        <v>82</v>
      </c>
      <c r="BK143" s="191">
        <f t="shared" si="19"/>
        <v>0</v>
      </c>
      <c r="BL143" s="23" t="s">
        <v>272</v>
      </c>
      <c r="BM143" s="23" t="s">
        <v>3420</v>
      </c>
    </row>
    <row r="144" spans="2:65" s="1" customFormat="1" ht="38.25" customHeight="1">
      <c r="B144" s="179"/>
      <c r="C144" s="209" t="s">
        <v>419</v>
      </c>
      <c r="D144" s="209" t="s">
        <v>291</v>
      </c>
      <c r="E144" s="210" t="s">
        <v>3421</v>
      </c>
      <c r="F144" s="211" t="s">
        <v>3422</v>
      </c>
      <c r="G144" s="212" t="s">
        <v>322</v>
      </c>
      <c r="H144" s="213">
        <v>1</v>
      </c>
      <c r="I144" s="214"/>
      <c r="J144" s="215">
        <f t="shared" si="10"/>
        <v>0</v>
      </c>
      <c r="K144" s="211" t="s">
        <v>5</v>
      </c>
      <c r="L144" s="216"/>
      <c r="M144" s="217" t="s">
        <v>5</v>
      </c>
      <c r="N144" s="218" t="s">
        <v>46</v>
      </c>
      <c r="O144" s="41"/>
      <c r="P144" s="189">
        <f t="shared" si="11"/>
        <v>0</v>
      </c>
      <c r="Q144" s="189">
        <v>0.0026</v>
      </c>
      <c r="R144" s="189">
        <f t="shared" si="12"/>
        <v>0.0026</v>
      </c>
      <c r="S144" s="189">
        <v>0</v>
      </c>
      <c r="T144" s="190">
        <f t="shared" si="13"/>
        <v>0</v>
      </c>
      <c r="AR144" s="23" t="s">
        <v>358</v>
      </c>
      <c r="AT144" s="23" t="s">
        <v>291</v>
      </c>
      <c r="AU144" s="23" t="s">
        <v>84</v>
      </c>
      <c r="AY144" s="23" t="s">
        <v>189</v>
      </c>
      <c r="BE144" s="191">
        <f t="shared" si="14"/>
        <v>0</v>
      </c>
      <c r="BF144" s="191">
        <f t="shared" si="15"/>
        <v>0</v>
      </c>
      <c r="BG144" s="191">
        <f t="shared" si="16"/>
        <v>0</v>
      </c>
      <c r="BH144" s="191">
        <f t="shared" si="17"/>
        <v>0</v>
      </c>
      <c r="BI144" s="191">
        <f t="shared" si="18"/>
        <v>0</v>
      </c>
      <c r="BJ144" s="23" t="s">
        <v>82</v>
      </c>
      <c r="BK144" s="191">
        <f t="shared" si="19"/>
        <v>0</v>
      </c>
      <c r="BL144" s="23" t="s">
        <v>272</v>
      </c>
      <c r="BM144" s="23" t="s">
        <v>3423</v>
      </c>
    </row>
    <row r="145" spans="2:65" s="1" customFormat="1" ht="25.5" customHeight="1">
      <c r="B145" s="179"/>
      <c r="C145" s="209" t="s">
        <v>425</v>
      </c>
      <c r="D145" s="209" t="s">
        <v>291</v>
      </c>
      <c r="E145" s="210" t="s">
        <v>3424</v>
      </c>
      <c r="F145" s="211" t="s">
        <v>3425</v>
      </c>
      <c r="G145" s="212" t="s">
        <v>322</v>
      </c>
      <c r="H145" s="213">
        <v>1</v>
      </c>
      <c r="I145" s="214"/>
      <c r="J145" s="215">
        <f t="shared" si="10"/>
        <v>0</v>
      </c>
      <c r="K145" s="211" t="s">
        <v>5</v>
      </c>
      <c r="L145" s="216"/>
      <c r="M145" s="217" t="s">
        <v>5</v>
      </c>
      <c r="N145" s="218" t="s">
        <v>46</v>
      </c>
      <c r="O145" s="41"/>
      <c r="P145" s="189">
        <f t="shared" si="11"/>
        <v>0</v>
      </c>
      <c r="Q145" s="189">
        <v>0.0026</v>
      </c>
      <c r="R145" s="189">
        <f t="shared" si="12"/>
        <v>0.0026</v>
      </c>
      <c r="S145" s="189">
        <v>0</v>
      </c>
      <c r="T145" s="190">
        <f t="shared" si="13"/>
        <v>0</v>
      </c>
      <c r="AR145" s="23" t="s">
        <v>358</v>
      </c>
      <c r="AT145" s="23" t="s">
        <v>291</v>
      </c>
      <c r="AU145" s="23" t="s">
        <v>84</v>
      </c>
      <c r="AY145" s="23" t="s">
        <v>189</v>
      </c>
      <c r="BE145" s="191">
        <f t="shared" si="14"/>
        <v>0</v>
      </c>
      <c r="BF145" s="191">
        <f t="shared" si="15"/>
        <v>0</v>
      </c>
      <c r="BG145" s="191">
        <f t="shared" si="16"/>
        <v>0</v>
      </c>
      <c r="BH145" s="191">
        <f t="shared" si="17"/>
        <v>0</v>
      </c>
      <c r="BI145" s="191">
        <f t="shared" si="18"/>
        <v>0</v>
      </c>
      <c r="BJ145" s="23" t="s">
        <v>82</v>
      </c>
      <c r="BK145" s="191">
        <f t="shared" si="19"/>
        <v>0</v>
      </c>
      <c r="BL145" s="23" t="s">
        <v>272</v>
      </c>
      <c r="BM145" s="23" t="s">
        <v>3426</v>
      </c>
    </row>
    <row r="146" spans="2:65" s="1" customFormat="1" ht="16.5" customHeight="1">
      <c r="B146" s="179"/>
      <c r="C146" s="209" t="s">
        <v>429</v>
      </c>
      <c r="D146" s="209" t="s">
        <v>291</v>
      </c>
      <c r="E146" s="210" t="s">
        <v>3427</v>
      </c>
      <c r="F146" s="211" t="s">
        <v>3428</v>
      </c>
      <c r="G146" s="212" t="s">
        <v>322</v>
      </c>
      <c r="H146" s="213">
        <v>1</v>
      </c>
      <c r="I146" s="214"/>
      <c r="J146" s="215">
        <f t="shared" si="10"/>
        <v>0</v>
      </c>
      <c r="K146" s="211" t="s">
        <v>5</v>
      </c>
      <c r="L146" s="216"/>
      <c r="M146" s="217" t="s">
        <v>5</v>
      </c>
      <c r="N146" s="218" t="s">
        <v>46</v>
      </c>
      <c r="O146" s="41"/>
      <c r="P146" s="189">
        <f t="shared" si="11"/>
        <v>0</v>
      </c>
      <c r="Q146" s="189">
        <v>0.0026</v>
      </c>
      <c r="R146" s="189">
        <f t="shared" si="12"/>
        <v>0.0026</v>
      </c>
      <c r="S146" s="189">
        <v>0</v>
      </c>
      <c r="T146" s="190">
        <f t="shared" si="13"/>
        <v>0</v>
      </c>
      <c r="AR146" s="23" t="s">
        <v>358</v>
      </c>
      <c r="AT146" s="23" t="s">
        <v>291</v>
      </c>
      <c r="AU146" s="23" t="s">
        <v>84</v>
      </c>
      <c r="AY146" s="23" t="s">
        <v>189</v>
      </c>
      <c r="BE146" s="191">
        <f t="shared" si="14"/>
        <v>0</v>
      </c>
      <c r="BF146" s="191">
        <f t="shared" si="15"/>
        <v>0</v>
      </c>
      <c r="BG146" s="191">
        <f t="shared" si="16"/>
        <v>0</v>
      </c>
      <c r="BH146" s="191">
        <f t="shared" si="17"/>
        <v>0</v>
      </c>
      <c r="BI146" s="191">
        <f t="shared" si="18"/>
        <v>0</v>
      </c>
      <c r="BJ146" s="23" t="s">
        <v>82</v>
      </c>
      <c r="BK146" s="191">
        <f t="shared" si="19"/>
        <v>0</v>
      </c>
      <c r="BL146" s="23" t="s">
        <v>272</v>
      </c>
      <c r="BM146" s="23" t="s">
        <v>3429</v>
      </c>
    </row>
    <row r="147" spans="2:65" s="1" customFormat="1" ht="16.5" customHeight="1">
      <c r="B147" s="179"/>
      <c r="C147" s="209" t="s">
        <v>434</v>
      </c>
      <c r="D147" s="209" t="s">
        <v>291</v>
      </c>
      <c r="E147" s="210" t="s">
        <v>3430</v>
      </c>
      <c r="F147" s="211" t="s">
        <v>3431</v>
      </c>
      <c r="G147" s="212" t="s">
        <v>322</v>
      </c>
      <c r="H147" s="213">
        <v>5</v>
      </c>
      <c r="I147" s="214"/>
      <c r="J147" s="215">
        <f t="shared" si="10"/>
        <v>0</v>
      </c>
      <c r="K147" s="211" t="s">
        <v>5</v>
      </c>
      <c r="L147" s="216"/>
      <c r="M147" s="217" t="s">
        <v>5</v>
      </c>
      <c r="N147" s="218" t="s">
        <v>46</v>
      </c>
      <c r="O147" s="41"/>
      <c r="P147" s="189">
        <f t="shared" si="11"/>
        <v>0</v>
      </c>
      <c r="Q147" s="189">
        <v>0.0026</v>
      </c>
      <c r="R147" s="189">
        <f t="shared" si="12"/>
        <v>0.013</v>
      </c>
      <c r="S147" s="189">
        <v>0</v>
      </c>
      <c r="T147" s="190">
        <f t="shared" si="13"/>
        <v>0</v>
      </c>
      <c r="AR147" s="23" t="s">
        <v>358</v>
      </c>
      <c r="AT147" s="23" t="s">
        <v>291</v>
      </c>
      <c r="AU147" s="23" t="s">
        <v>84</v>
      </c>
      <c r="AY147" s="23" t="s">
        <v>189</v>
      </c>
      <c r="BE147" s="191">
        <f t="shared" si="14"/>
        <v>0</v>
      </c>
      <c r="BF147" s="191">
        <f t="shared" si="15"/>
        <v>0</v>
      </c>
      <c r="BG147" s="191">
        <f t="shared" si="16"/>
        <v>0</v>
      </c>
      <c r="BH147" s="191">
        <f t="shared" si="17"/>
        <v>0</v>
      </c>
      <c r="BI147" s="191">
        <f t="shared" si="18"/>
        <v>0</v>
      </c>
      <c r="BJ147" s="23" t="s">
        <v>82</v>
      </c>
      <c r="BK147" s="191">
        <f t="shared" si="19"/>
        <v>0</v>
      </c>
      <c r="BL147" s="23" t="s">
        <v>272</v>
      </c>
      <c r="BM147" s="23" t="s">
        <v>3432</v>
      </c>
    </row>
    <row r="148" spans="2:65" s="1" customFormat="1" ht="16.5" customHeight="1">
      <c r="B148" s="179"/>
      <c r="C148" s="209" t="s">
        <v>439</v>
      </c>
      <c r="D148" s="209" t="s">
        <v>291</v>
      </c>
      <c r="E148" s="210" t="s">
        <v>3433</v>
      </c>
      <c r="F148" s="211" t="s">
        <v>3434</v>
      </c>
      <c r="G148" s="212" t="s">
        <v>322</v>
      </c>
      <c r="H148" s="213">
        <v>10</v>
      </c>
      <c r="I148" s="214"/>
      <c r="J148" s="215">
        <f t="shared" si="10"/>
        <v>0</v>
      </c>
      <c r="K148" s="211" t="s">
        <v>5</v>
      </c>
      <c r="L148" s="216"/>
      <c r="M148" s="217" t="s">
        <v>5</v>
      </c>
      <c r="N148" s="218" t="s">
        <v>46</v>
      </c>
      <c r="O148" s="41"/>
      <c r="P148" s="189">
        <f t="shared" si="11"/>
        <v>0</v>
      </c>
      <c r="Q148" s="189">
        <v>0.0026</v>
      </c>
      <c r="R148" s="189">
        <f t="shared" si="12"/>
        <v>0.026</v>
      </c>
      <c r="S148" s="189">
        <v>0</v>
      </c>
      <c r="T148" s="190">
        <f t="shared" si="13"/>
        <v>0</v>
      </c>
      <c r="AR148" s="23" t="s">
        <v>358</v>
      </c>
      <c r="AT148" s="23" t="s">
        <v>291</v>
      </c>
      <c r="AU148" s="23" t="s">
        <v>84</v>
      </c>
      <c r="AY148" s="23" t="s">
        <v>189</v>
      </c>
      <c r="BE148" s="191">
        <f t="shared" si="14"/>
        <v>0</v>
      </c>
      <c r="BF148" s="191">
        <f t="shared" si="15"/>
        <v>0</v>
      </c>
      <c r="BG148" s="191">
        <f t="shared" si="16"/>
        <v>0</v>
      </c>
      <c r="BH148" s="191">
        <f t="shared" si="17"/>
        <v>0</v>
      </c>
      <c r="BI148" s="191">
        <f t="shared" si="18"/>
        <v>0</v>
      </c>
      <c r="BJ148" s="23" t="s">
        <v>82</v>
      </c>
      <c r="BK148" s="191">
        <f t="shared" si="19"/>
        <v>0</v>
      </c>
      <c r="BL148" s="23" t="s">
        <v>272</v>
      </c>
      <c r="BM148" s="23" t="s">
        <v>3435</v>
      </c>
    </row>
    <row r="149" spans="2:65" s="1" customFormat="1" ht="16.5" customHeight="1">
      <c r="B149" s="179"/>
      <c r="C149" s="209" t="s">
        <v>444</v>
      </c>
      <c r="D149" s="209" t="s">
        <v>291</v>
      </c>
      <c r="E149" s="210" t="s">
        <v>3436</v>
      </c>
      <c r="F149" s="211" t="s">
        <v>3437</v>
      </c>
      <c r="G149" s="212" t="s">
        <v>322</v>
      </c>
      <c r="H149" s="213">
        <v>1</v>
      </c>
      <c r="I149" s="214"/>
      <c r="J149" s="215">
        <f t="shared" si="10"/>
        <v>0</v>
      </c>
      <c r="K149" s="211" t="s">
        <v>5</v>
      </c>
      <c r="L149" s="216"/>
      <c r="M149" s="217" t="s">
        <v>5</v>
      </c>
      <c r="N149" s="218" t="s">
        <v>46</v>
      </c>
      <c r="O149" s="41"/>
      <c r="P149" s="189">
        <f t="shared" si="11"/>
        <v>0</v>
      </c>
      <c r="Q149" s="189">
        <v>0.0026</v>
      </c>
      <c r="R149" s="189">
        <f t="shared" si="12"/>
        <v>0.0026</v>
      </c>
      <c r="S149" s="189">
        <v>0</v>
      </c>
      <c r="T149" s="190">
        <f t="shared" si="13"/>
        <v>0</v>
      </c>
      <c r="AR149" s="23" t="s">
        <v>358</v>
      </c>
      <c r="AT149" s="23" t="s">
        <v>291</v>
      </c>
      <c r="AU149" s="23" t="s">
        <v>84</v>
      </c>
      <c r="AY149" s="23" t="s">
        <v>189</v>
      </c>
      <c r="BE149" s="191">
        <f t="shared" si="14"/>
        <v>0</v>
      </c>
      <c r="BF149" s="191">
        <f t="shared" si="15"/>
        <v>0</v>
      </c>
      <c r="BG149" s="191">
        <f t="shared" si="16"/>
        <v>0</v>
      </c>
      <c r="BH149" s="191">
        <f t="shared" si="17"/>
        <v>0</v>
      </c>
      <c r="BI149" s="191">
        <f t="shared" si="18"/>
        <v>0</v>
      </c>
      <c r="BJ149" s="23" t="s">
        <v>82</v>
      </c>
      <c r="BK149" s="191">
        <f t="shared" si="19"/>
        <v>0</v>
      </c>
      <c r="BL149" s="23" t="s">
        <v>272</v>
      </c>
      <c r="BM149" s="23" t="s">
        <v>3438</v>
      </c>
    </row>
    <row r="150" spans="2:65" s="1" customFormat="1" ht="16.5" customHeight="1">
      <c r="B150" s="179"/>
      <c r="C150" s="209" t="s">
        <v>449</v>
      </c>
      <c r="D150" s="209" t="s">
        <v>291</v>
      </c>
      <c r="E150" s="210" t="s">
        <v>3439</v>
      </c>
      <c r="F150" s="211" t="s">
        <v>3440</v>
      </c>
      <c r="G150" s="212" t="s">
        <v>322</v>
      </c>
      <c r="H150" s="213">
        <v>1</v>
      </c>
      <c r="I150" s="214"/>
      <c r="J150" s="215">
        <f t="shared" si="10"/>
        <v>0</v>
      </c>
      <c r="K150" s="211" t="s">
        <v>5</v>
      </c>
      <c r="L150" s="216"/>
      <c r="M150" s="217" t="s">
        <v>5</v>
      </c>
      <c r="N150" s="218" t="s">
        <v>46</v>
      </c>
      <c r="O150" s="41"/>
      <c r="P150" s="189">
        <f t="shared" si="11"/>
        <v>0</v>
      </c>
      <c r="Q150" s="189">
        <v>0.0026</v>
      </c>
      <c r="R150" s="189">
        <f t="shared" si="12"/>
        <v>0.0026</v>
      </c>
      <c r="S150" s="189">
        <v>0</v>
      </c>
      <c r="T150" s="190">
        <f t="shared" si="13"/>
        <v>0</v>
      </c>
      <c r="AR150" s="23" t="s">
        <v>358</v>
      </c>
      <c r="AT150" s="23" t="s">
        <v>291</v>
      </c>
      <c r="AU150" s="23" t="s">
        <v>84</v>
      </c>
      <c r="AY150" s="23" t="s">
        <v>189</v>
      </c>
      <c r="BE150" s="191">
        <f t="shared" si="14"/>
        <v>0</v>
      </c>
      <c r="BF150" s="191">
        <f t="shared" si="15"/>
        <v>0</v>
      </c>
      <c r="BG150" s="191">
        <f t="shared" si="16"/>
        <v>0</v>
      </c>
      <c r="BH150" s="191">
        <f t="shared" si="17"/>
        <v>0</v>
      </c>
      <c r="BI150" s="191">
        <f t="shared" si="18"/>
        <v>0</v>
      </c>
      <c r="BJ150" s="23" t="s">
        <v>82</v>
      </c>
      <c r="BK150" s="191">
        <f t="shared" si="19"/>
        <v>0</v>
      </c>
      <c r="BL150" s="23" t="s">
        <v>272</v>
      </c>
      <c r="BM150" s="23" t="s">
        <v>3441</v>
      </c>
    </row>
    <row r="151" spans="2:65" s="1" customFormat="1" ht="25.5" customHeight="1">
      <c r="B151" s="179"/>
      <c r="C151" s="180" t="s">
        <v>454</v>
      </c>
      <c r="D151" s="180" t="s">
        <v>191</v>
      </c>
      <c r="E151" s="181" t="s">
        <v>3442</v>
      </c>
      <c r="F151" s="182" t="s">
        <v>3443</v>
      </c>
      <c r="G151" s="183" t="s">
        <v>232</v>
      </c>
      <c r="H151" s="184">
        <v>1</v>
      </c>
      <c r="I151" s="185"/>
      <c r="J151" s="186">
        <f t="shared" si="10"/>
        <v>0</v>
      </c>
      <c r="K151" s="182" t="s">
        <v>287</v>
      </c>
      <c r="L151" s="40"/>
      <c r="M151" s="187" t="s">
        <v>5</v>
      </c>
      <c r="N151" s="188" t="s">
        <v>46</v>
      </c>
      <c r="O151" s="41"/>
      <c r="P151" s="189">
        <f t="shared" si="11"/>
        <v>0</v>
      </c>
      <c r="Q151" s="189">
        <v>0</v>
      </c>
      <c r="R151" s="189">
        <f t="shared" si="12"/>
        <v>0</v>
      </c>
      <c r="S151" s="189">
        <v>0</v>
      </c>
      <c r="T151" s="190">
        <f t="shared" si="13"/>
        <v>0</v>
      </c>
      <c r="AR151" s="23" t="s">
        <v>272</v>
      </c>
      <c r="AT151" s="23" t="s">
        <v>191</v>
      </c>
      <c r="AU151" s="23" t="s">
        <v>84</v>
      </c>
      <c r="AY151" s="23" t="s">
        <v>189</v>
      </c>
      <c r="BE151" s="191">
        <f t="shared" si="14"/>
        <v>0</v>
      </c>
      <c r="BF151" s="191">
        <f t="shared" si="15"/>
        <v>0</v>
      </c>
      <c r="BG151" s="191">
        <f t="shared" si="16"/>
        <v>0</v>
      </c>
      <c r="BH151" s="191">
        <f t="shared" si="17"/>
        <v>0</v>
      </c>
      <c r="BI151" s="191">
        <f t="shared" si="18"/>
        <v>0</v>
      </c>
      <c r="BJ151" s="23" t="s">
        <v>82</v>
      </c>
      <c r="BK151" s="191">
        <f t="shared" si="19"/>
        <v>0</v>
      </c>
      <c r="BL151" s="23" t="s">
        <v>272</v>
      </c>
      <c r="BM151" s="23" t="s">
        <v>3444</v>
      </c>
    </row>
    <row r="152" spans="2:65" s="1" customFormat="1" ht="16.5" customHeight="1">
      <c r="B152" s="179"/>
      <c r="C152" s="209" t="s">
        <v>460</v>
      </c>
      <c r="D152" s="209" t="s">
        <v>291</v>
      </c>
      <c r="E152" s="210" t="s">
        <v>3445</v>
      </c>
      <c r="F152" s="211" t="s">
        <v>3446</v>
      </c>
      <c r="G152" s="212" t="s">
        <v>322</v>
      </c>
      <c r="H152" s="213">
        <v>2</v>
      </c>
      <c r="I152" s="214"/>
      <c r="J152" s="215">
        <f t="shared" si="10"/>
        <v>0</v>
      </c>
      <c r="K152" s="211" t="s">
        <v>5</v>
      </c>
      <c r="L152" s="216"/>
      <c r="M152" s="217" t="s">
        <v>5</v>
      </c>
      <c r="N152" s="218" t="s">
        <v>46</v>
      </c>
      <c r="O152" s="41"/>
      <c r="P152" s="189">
        <f t="shared" si="11"/>
        <v>0</v>
      </c>
      <c r="Q152" s="189">
        <v>0.0017</v>
      </c>
      <c r="R152" s="189">
        <f t="shared" si="12"/>
        <v>0.0034</v>
      </c>
      <c r="S152" s="189">
        <v>0</v>
      </c>
      <c r="T152" s="190">
        <f t="shared" si="13"/>
        <v>0</v>
      </c>
      <c r="AR152" s="23" t="s">
        <v>358</v>
      </c>
      <c r="AT152" s="23" t="s">
        <v>291</v>
      </c>
      <c r="AU152" s="23" t="s">
        <v>84</v>
      </c>
      <c r="AY152" s="23" t="s">
        <v>189</v>
      </c>
      <c r="BE152" s="191">
        <f t="shared" si="14"/>
        <v>0</v>
      </c>
      <c r="BF152" s="191">
        <f t="shared" si="15"/>
        <v>0</v>
      </c>
      <c r="BG152" s="191">
        <f t="shared" si="16"/>
        <v>0</v>
      </c>
      <c r="BH152" s="191">
        <f t="shared" si="17"/>
        <v>0</v>
      </c>
      <c r="BI152" s="191">
        <f t="shared" si="18"/>
        <v>0</v>
      </c>
      <c r="BJ152" s="23" t="s">
        <v>82</v>
      </c>
      <c r="BK152" s="191">
        <f t="shared" si="19"/>
        <v>0</v>
      </c>
      <c r="BL152" s="23" t="s">
        <v>272</v>
      </c>
      <c r="BM152" s="23" t="s">
        <v>3447</v>
      </c>
    </row>
    <row r="153" spans="2:65" s="1" customFormat="1" ht="38.25" customHeight="1">
      <c r="B153" s="179"/>
      <c r="C153" s="180" t="s">
        <v>465</v>
      </c>
      <c r="D153" s="180" t="s">
        <v>191</v>
      </c>
      <c r="E153" s="181" t="s">
        <v>3448</v>
      </c>
      <c r="F153" s="182" t="s">
        <v>3449</v>
      </c>
      <c r="G153" s="183" t="s">
        <v>621</v>
      </c>
      <c r="H153" s="219"/>
      <c r="I153" s="185"/>
      <c r="J153" s="186">
        <f t="shared" si="10"/>
        <v>0</v>
      </c>
      <c r="K153" s="182" t="s">
        <v>287</v>
      </c>
      <c r="L153" s="40"/>
      <c r="M153" s="187" t="s">
        <v>5</v>
      </c>
      <c r="N153" s="188" t="s">
        <v>46</v>
      </c>
      <c r="O153" s="41"/>
      <c r="P153" s="189">
        <f t="shared" si="11"/>
        <v>0</v>
      </c>
      <c r="Q153" s="189">
        <v>0</v>
      </c>
      <c r="R153" s="189">
        <f t="shared" si="12"/>
        <v>0</v>
      </c>
      <c r="S153" s="189">
        <v>0</v>
      </c>
      <c r="T153" s="190">
        <f t="shared" si="13"/>
        <v>0</v>
      </c>
      <c r="AR153" s="23" t="s">
        <v>272</v>
      </c>
      <c r="AT153" s="23" t="s">
        <v>191</v>
      </c>
      <c r="AU153" s="23" t="s">
        <v>84</v>
      </c>
      <c r="AY153" s="23" t="s">
        <v>189</v>
      </c>
      <c r="BE153" s="191">
        <f t="shared" si="14"/>
        <v>0</v>
      </c>
      <c r="BF153" s="191">
        <f t="shared" si="15"/>
        <v>0</v>
      </c>
      <c r="BG153" s="191">
        <f t="shared" si="16"/>
        <v>0</v>
      </c>
      <c r="BH153" s="191">
        <f t="shared" si="17"/>
        <v>0</v>
      </c>
      <c r="BI153" s="191">
        <f t="shared" si="18"/>
        <v>0</v>
      </c>
      <c r="BJ153" s="23" t="s">
        <v>82</v>
      </c>
      <c r="BK153" s="191">
        <f t="shared" si="19"/>
        <v>0</v>
      </c>
      <c r="BL153" s="23" t="s">
        <v>272</v>
      </c>
      <c r="BM153" s="23" t="s">
        <v>3450</v>
      </c>
    </row>
    <row r="154" spans="2:63" s="11" customFormat="1" ht="29.85" customHeight="1">
      <c r="B154" s="166"/>
      <c r="D154" s="167" t="s">
        <v>74</v>
      </c>
      <c r="E154" s="177" t="s">
        <v>3451</v>
      </c>
      <c r="F154" s="177" t="s">
        <v>3452</v>
      </c>
      <c r="I154" s="169"/>
      <c r="J154" s="178">
        <f>BK154</f>
        <v>0</v>
      </c>
      <c r="L154" s="166"/>
      <c r="M154" s="171"/>
      <c r="N154" s="172"/>
      <c r="O154" s="172"/>
      <c r="P154" s="173">
        <f>SUM(P155:P178)</f>
        <v>0</v>
      </c>
      <c r="Q154" s="172"/>
      <c r="R154" s="173">
        <f>SUM(R155:R178)</f>
        <v>9.90851</v>
      </c>
      <c r="S154" s="172"/>
      <c r="T154" s="174">
        <f>SUM(T155:T178)</f>
        <v>16.29655</v>
      </c>
      <c r="AR154" s="167" t="s">
        <v>84</v>
      </c>
      <c r="AT154" s="175" t="s">
        <v>74</v>
      </c>
      <c r="AU154" s="175" t="s">
        <v>82</v>
      </c>
      <c r="AY154" s="167" t="s">
        <v>189</v>
      </c>
      <c r="BK154" s="176">
        <f>SUM(BK155:BK178)</f>
        <v>0</v>
      </c>
    </row>
    <row r="155" spans="2:65" s="1" customFormat="1" ht="16.5" customHeight="1">
      <c r="B155" s="179"/>
      <c r="C155" s="180" t="s">
        <v>470</v>
      </c>
      <c r="D155" s="180" t="s">
        <v>191</v>
      </c>
      <c r="E155" s="181" t="s">
        <v>3453</v>
      </c>
      <c r="F155" s="182" t="s">
        <v>3454</v>
      </c>
      <c r="G155" s="183" t="s">
        <v>312</v>
      </c>
      <c r="H155" s="184">
        <v>1550</v>
      </c>
      <c r="I155" s="185"/>
      <c r="J155" s="186">
        <f aca="true" t="shared" si="20" ref="J155:J178">ROUND(I155*H155,2)</f>
        <v>0</v>
      </c>
      <c r="K155" s="182" t="s">
        <v>287</v>
      </c>
      <c r="L155" s="40"/>
      <c r="M155" s="187" t="s">
        <v>5</v>
      </c>
      <c r="N155" s="188" t="s">
        <v>46</v>
      </c>
      <c r="O155" s="41"/>
      <c r="P155" s="189">
        <f aca="true" t="shared" si="21" ref="P155:P178">O155*H155</f>
        <v>0</v>
      </c>
      <c r="Q155" s="189">
        <v>2E-05</v>
      </c>
      <c r="R155" s="189">
        <f aca="true" t="shared" si="22" ref="R155:R178">Q155*H155</f>
        <v>0.031000000000000003</v>
      </c>
      <c r="S155" s="189">
        <v>0.0032</v>
      </c>
      <c r="T155" s="190">
        <f aca="true" t="shared" si="23" ref="T155:T178">S155*H155</f>
        <v>4.96</v>
      </c>
      <c r="AR155" s="23" t="s">
        <v>272</v>
      </c>
      <c r="AT155" s="23" t="s">
        <v>191</v>
      </c>
      <c r="AU155" s="23" t="s">
        <v>84</v>
      </c>
      <c r="AY155" s="23" t="s">
        <v>189</v>
      </c>
      <c r="BE155" s="191">
        <f aca="true" t="shared" si="24" ref="BE155:BE178">IF(N155="základní",J155,0)</f>
        <v>0</v>
      </c>
      <c r="BF155" s="191">
        <f aca="true" t="shared" si="25" ref="BF155:BF178">IF(N155="snížená",J155,0)</f>
        <v>0</v>
      </c>
      <c r="BG155" s="191">
        <f aca="true" t="shared" si="26" ref="BG155:BG178">IF(N155="zákl. přenesená",J155,0)</f>
        <v>0</v>
      </c>
      <c r="BH155" s="191">
        <f aca="true" t="shared" si="27" ref="BH155:BH178">IF(N155="sníž. přenesená",J155,0)</f>
        <v>0</v>
      </c>
      <c r="BI155" s="191">
        <f aca="true" t="shared" si="28" ref="BI155:BI178">IF(N155="nulová",J155,0)</f>
        <v>0</v>
      </c>
      <c r="BJ155" s="23" t="s">
        <v>82</v>
      </c>
      <c r="BK155" s="191">
        <f aca="true" t="shared" si="29" ref="BK155:BK178">ROUND(I155*H155,2)</f>
        <v>0</v>
      </c>
      <c r="BL155" s="23" t="s">
        <v>272</v>
      </c>
      <c r="BM155" s="23" t="s">
        <v>3455</v>
      </c>
    </row>
    <row r="156" spans="2:65" s="1" customFormat="1" ht="16.5" customHeight="1">
      <c r="B156" s="179"/>
      <c r="C156" s="180" t="s">
        <v>475</v>
      </c>
      <c r="D156" s="180" t="s">
        <v>191</v>
      </c>
      <c r="E156" s="181" t="s">
        <v>3456</v>
      </c>
      <c r="F156" s="182" t="s">
        <v>3457</v>
      </c>
      <c r="G156" s="183" t="s">
        <v>312</v>
      </c>
      <c r="H156" s="184">
        <v>1650</v>
      </c>
      <c r="I156" s="185"/>
      <c r="J156" s="186">
        <f t="shared" si="20"/>
        <v>0</v>
      </c>
      <c r="K156" s="182" t="s">
        <v>287</v>
      </c>
      <c r="L156" s="40"/>
      <c r="M156" s="187" t="s">
        <v>5</v>
      </c>
      <c r="N156" s="188" t="s">
        <v>46</v>
      </c>
      <c r="O156" s="41"/>
      <c r="P156" s="189">
        <f t="shared" si="21"/>
        <v>0</v>
      </c>
      <c r="Q156" s="189">
        <v>5E-05</v>
      </c>
      <c r="R156" s="189">
        <f t="shared" si="22"/>
        <v>0.0825</v>
      </c>
      <c r="S156" s="189">
        <v>0.00532</v>
      </c>
      <c r="T156" s="190">
        <f t="shared" si="23"/>
        <v>8.778</v>
      </c>
      <c r="AR156" s="23" t="s">
        <v>272</v>
      </c>
      <c r="AT156" s="23" t="s">
        <v>191</v>
      </c>
      <c r="AU156" s="23" t="s">
        <v>84</v>
      </c>
      <c r="AY156" s="23" t="s">
        <v>189</v>
      </c>
      <c r="BE156" s="191">
        <f t="shared" si="24"/>
        <v>0</v>
      </c>
      <c r="BF156" s="191">
        <f t="shared" si="25"/>
        <v>0</v>
      </c>
      <c r="BG156" s="191">
        <f t="shared" si="26"/>
        <v>0</v>
      </c>
      <c r="BH156" s="191">
        <f t="shared" si="27"/>
        <v>0</v>
      </c>
      <c r="BI156" s="191">
        <f t="shared" si="28"/>
        <v>0</v>
      </c>
      <c r="BJ156" s="23" t="s">
        <v>82</v>
      </c>
      <c r="BK156" s="191">
        <f t="shared" si="29"/>
        <v>0</v>
      </c>
      <c r="BL156" s="23" t="s">
        <v>272</v>
      </c>
      <c r="BM156" s="23" t="s">
        <v>3458</v>
      </c>
    </row>
    <row r="157" spans="2:65" s="1" customFormat="1" ht="16.5" customHeight="1">
      <c r="B157" s="179"/>
      <c r="C157" s="180" t="s">
        <v>479</v>
      </c>
      <c r="D157" s="180" t="s">
        <v>191</v>
      </c>
      <c r="E157" s="181" t="s">
        <v>3459</v>
      </c>
      <c r="F157" s="182" t="s">
        <v>3460</v>
      </c>
      <c r="G157" s="183" t="s">
        <v>312</v>
      </c>
      <c r="H157" s="184">
        <v>30</v>
      </c>
      <c r="I157" s="185"/>
      <c r="J157" s="186">
        <f t="shared" si="20"/>
        <v>0</v>
      </c>
      <c r="K157" s="182" t="s">
        <v>287</v>
      </c>
      <c r="L157" s="40"/>
      <c r="M157" s="187" t="s">
        <v>5</v>
      </c>
      <c r="N157" s="188" t="s">
        <v>46</v>
      </c>
      <c r="O157" s="41"/>
      <c r="P157" s="189">
        <f t="shared" si="21"/>
        <v>0</v>
      </c>
      <c r="Q157" s="189">
        <v>0.00012</v>
      </c>
      <c r="R157" s="189">
        <f t="shared" si="22"/>
        <v>0.0036</v>
      </c>
      <c r="S157" s="189">
        <v>0.02359</v>
      </c>
      <c r="T157" s="190">
        <f t="shared" si="23"/>
        <v>0.7077</v>
      </c>
      <c r="AR157" s="23" t="s">
        <v>272</v>
      </c>
      <c r="AT157" s="23" t="s">
        <v>191</v>
      </c>
      <c r="AU157" s="23" t="s">
        <v>84</v>
      </c>
      <c r="AY157" s="23" t="s">
        <v>189</v>
      </c>
      <c r="BE157" s="191">
        <f t="shared" si="24"/>
        <v>0</v>
      </c>
      <c r="BF157" s="191">
        <f t="shared" si="25"/>
        <v>0</v>
      </c>
      <c r="BG157" s="191">
        <f t="shared" si="26"/>
        <v>0</v>
      </c>
      <c r="BH157" s="191">
        <f t="shared" si="27"/>
        <v>0</v>
      </c>
      <c r="BI157" s="191">
        <f t="shared" si="28"/>
        <v>0</v>
      </c>
      <c r="BJ157" s="23" t="s">
        <v>82</v>
      </c>
      <c r="BK157" s="191">
        <f t="shared" si="29"/>
        <v>0</v>
      </c>
      <c r="BL157" s="23" t="s">
        <v>272</v>
      </c>
      <c r="BM157" s="23" t="s">
        <v>3461</v>
      </c>
    </row>
    <row r="158" spans="2:65" s="1" customFormat="1" ht="25.5" customHeight="1">
      <c r="B158" s="179"/>
      <c r="C158" s="180" t="s">
        <v>485</v>
      </c>
      <c r="D158" s="180" t="s">
        <v>191</v>
      </c>
      <c r="E158" s="181" t="s">
        <v>3462</v>
      </c>
      <c r="F158" s="182" t="s">
        <v>3463</v>
      </c>
      <c r="G158" s="183" t="s">
        <v>312</v>
      </c>
      <c r="H158" s="184">
        <v>34</v>
      </c>
      <c r="I158" s="185"/>
      <c r="J158" s="186">
        <f t="shared" si="20"/>
        <v>0</v>
      </c>
      <c r="K158" s="182" t="s">
        <v>287</v>
      </c>
      <c r="L158" s="40"/>
      <c r="M158" s="187" t="s">
        <v>5</v>
      </c>
      <c r="N158" s="188" t="s">
        <v>46</v>
      </c>
      <c r="O158" s="41"/>
      <c r="P158" s="189">
        <f t="shared" si="21"/>
        <v>0</v>
      </c>
      <c r="Q158" s="189">
        <v>0.01064</v>
      </c>
      <c r="R158" s="189">
        <f t="shared" si="22"/>
        <v>0.36176</v>
      </c>
      <c r="S158" s="189">
        <v>0</v>
      </c>
      <c r="T158" s="190">
        <f t="shared" si="23"/>
        <v>0</v>
      </c>
      <c r="AR158" s="23" t="s">
        <v>272</v>
      </c>
      <c r="AT158" s="23" t="s">
        <v>191</v>
      </c>
      <c r="AU158" s="23" t="s">
        <v>84</v>
      </c>
      <c r="AY158" s="23" t="s">
        <v>189</v>
      </c>
      <c r="BE158" s="191">
        <f t="shared" si="24"/>
        <v>0</v>
      </c>
      <c r="BF158" s="191">
        <f t="shared" si="25"/>
        <v>0</v>
      </c>
      <c r="BG158" s="191">
        <f t="shared" si="26"/>
        <v>0</v>
      </c>
      <c r="BH158" s="191">
        <f t="shared" si="27"/>
        <v>0</v>
      </c>
      <c r="BI158" s="191">
        <f t="shared" si="28"/>
        <v>0</v>
      </c>
      <c r="BJ158" s="23" t="s">
        <v>82</v>
      </c>
      <c r="BK158" s="191">
        <f t="shared" si="29"/>
        <v>0</v>
      </c>
      <c r="BL158" s="23" t="s">
        <v>272</v>
      </c>
      <c r="BM158" s="23" t="s">
        <v>3464</v>
      </c>
    </row>
    <row r="159" spans="2:65" s="1" customFormat="1" ht="25.5" customHeight="1">
      <c r="B159" s="179"/>
      <c r="C159" s="180" t="s">
        <v>489</v>
      </c>
      <c r="D159" s="180" t="s">
        <v>191</v>
      </c>
      <c r="E159" s="181" t="s">
        <v>3465</v>
      </c>
      <c r="F159" s="182" t="s">
        <v>3466</v>
      </c>
      <c r="G159" s="183" t="s">
        <v>312</v>
      </c>
      <c r="H159" s="184">
        <v>45</v>
      </c>
      <c r="I159" s="185"/>
      <c r="J159" s="186">
        <f t="shared" si="20"/>
        <v>0</v>
      </c>
      <c r="K159" s="182" t="s">
        <v>287</v>
      </c>
      <c r="L159" s="40"/>
      <c r="M159" s="187" t="s">
        <v>5</v>
      </c>
      <c r="N159" s="188" t="s">
        <v>46</v>
      </c>
      <c r="O159" s="41"/>
      <c r="P159" s="189">
        <f t="shared" si="21"/>
        <v>0</v>
      </c>
      <c r="Q159" s="189">
        <v>0.01312</v>
      </c>
      <c r="R159" s="189">
        <f t="shared" si="22"/>
        <v>0.5904</v>
      </c>
      <c r="S159" s="189">
        <v>0</v>
      </c>
      <c r="T159" s="190">
        <f t="shared" si="23"/>
        <v>0</v>
      </c>
      <c r="AR159" s="23" t="s">
        <v>272</v>
      </c>
      <c r="AT159" s="23" t="s">
        <v>191</v>
      </c>
      <c r="AU159" s="23" t="s">
        <v>84</v>
      </c>
      <c r="AY159" s="23" t="s">
        <v>189</v>
      </c>
      <c r="BE159" s="191">
        <f t="shared" si="24"/>
        <v>0</v>
      </c>
      <c r="BF159" s="191">
        <f t="shared" si="25"/>
        <v>0</v>
      </c>
      <c r="BG159" s="191">
        <f t="shared" si="26"/>
        <v>0</v>
      </c>
      <c r="BH159" s="191">
        <f t="shared" si="27"/>
        <v>0</v>
      </c>
      <c r="BI159" s="191">
        <f t="shared" si="28"/>
        <v>0</v>
      </c>
      <c r="BJ159" s="23" t="s">
        <v>82</v>
      </c>
      <c r="BK159" s="191">
        <f t="shared" si="29"/>
        <v>0</v>
      </c>
      <c r="BL159" s="23" t="s">
        <v>272</v>
      </c>
      <c r="BM159" s="23" t="s">
        <v>3467</v>
      </c>
    </row>
    <row r="160" spans="2:65" s="1" customFormat="1" ht="16.5" customHeight="1">
      <c r="B160" s="179"/>
      <c r="C160" s="180" t="s">
        <v>493</v>
      </c>
      <c r="D160" s="180" t="s">
        <v>191</v>
      </c>
      <c r="E160" s="181" t="s">
        <v>3468</v>
      </c>
      <c r="F160" s="182" t="s">
        <v>3469</v>
      </c>
      <c r="G160" s="183" t="s">
        <v>3470</v>
      </c>
      <c r="H160" s="184">
        <v>1800</v>
      </c>
      <c r="I160" s="185"/>
      <c r="J160" s="186">
        <f t="shared" si="20"/>
        <v>0</v>
      </c>
      <c r="K160" s="182" t="s">
        <v>5</v>
      </c>
      <c r="L160" s="40"/>
      <c r="M160" s="187" t="s">
        <v>5</v>
      </c>
      <c r="N160" s="188" t="s">
        <v>46</v>
      </c>
      <c r="O160" s="41"/>
      <c r="P160" s="189">
        <f t="shared" si="21"/>
        <v>0</v>
      </c>
      <c r="Q160" s="189">
        <v>0.00039</v>
      </c>
      <c r="R160" s="189">
        <f t="shared" si="22"/>
        <v>0.702</v>
      </c>
      <c r="S160" s="189">
        <v>0</v>
      </c>
      <c r="T160" s="190">
        <f t="shared" si="23"/>
        <v>0</v>
      </c>
      <c r="AR160" s="23" t="s">
        <v>272</v>
      </c>
      <c r="AT160" s="23" t="s">
        <v>191</v>
      </c>
      <c r="AU160" s="23" t="s">
        <v>84</v>
      </c>
      <c r="AY160" s="23" t="s">
        <v>189</v>
      </c>
      <c r="BE160" s="191">
        <f t="shared" si="24"/>
        <v>0</v>
      </c>
      <c r="BF160" s="191">
        <f t="shared" si="25"/>
        <v>0</v>
      </c>
      <c r="BG160" s="191">
        <f t="shared" si="26"/>
        <v>0</v>
      </c>
      <c r="BH160" s="191">
        <f t="shared" si="27"/>
        <v>0</v>
      </c>
      <c r="BI160" s="191">
        <f t="shared" si="28"/>
        <v>0</v>
      </c>
      <c r="BJ160" s="23" t="s">
        <v>82</v>
      </c>
      <c r="BK160" s="191">
        <f t="shared" si="29"/>
        <v>0</v>
      </c>
      <c r="BL160" s="23" t="s">
        <v>272</v>
      </c>
      <c r="BM160" s="23" t="s">
        <v>3471</v>
      </c>
    </row>
    <row r="161" spans="2:65" s="1" customFormat="1" ht="16.5" customHeight="1">
      <c r="B161" s="179"/>
      <c r="C161" s="180" t="s">
        <v>498</v>
      </c>
      <c r="D161" s="180" t="s">
        <v>191</v>
      </c>
      <c r="E161" s="181" t="s">
        <v>3472</v>
      </c>
      <c r="F161" s="182" t="s">
        <v>3473</v>
      </c>
      <c r="G161" s="183" t="s">
        <v>322</v>
      </c>
      <c r="H161" s="184">
        <v>92</v>
      </c>
      <c r="I161" s="185"/>
      <c r="J161" s="186">
        <f t="shared" si="20"/>
        <v>0</v>
      </c>
      <c r="K161" s="182" t="s">
        <v>5</v>
      </c>
      <c r="L161" s="40"/>
      <c r="M161" s="187" t="s">
        <v>5</v>
      </c>
      <c r="N161" s="188" t="s">
        <v>46</v>
      </c>
      <c r="O161" s="41"/>
      <c r="P161" s="189">
        <f t="shared" si="21"/>
        <v>0</v>
      </c>
      <c r="Q161" s="189">
        <v>0.01359</v>
      </c>
      <c r="R161" s="189">
        <f t="shared" si="22"/>
        <v>1.25028</v>
      </c>
      <c r="S161" s="189">
        <v>0</v>
      </c>
      <c r="T161" s="190">
        <f t="shared" si="23"/>
        <v>0</v>
      </c>
      <c r="AR161" s="23" t="s">
        <v>272</v>
      </c>
      <c r="AT161" s="23" t="s">
        <v>191</v>
      </c>
      <c r="AU161" s="23" t="s">
        <v>84</v>
      </c>
      <c r="AY161" s="23" t="s">
        <v>189</v>
      </c>
      <c r="BE161" s="191">
        <f t="shared" si="24"/>
        <v>0</v>
      </c>
      <c r="BF161" s="191">
        <f t="shared" si="25"/>
        <v>0</v>
      </c>
      <c r="BG161" s="191">
        <f t="shared" si="26"/>
        <v>0</v>
      </c>
      <c r="BH161" s="191">
        <f t="shared" si="27"/>
        <v>0</v>
      </c>
      <c r="BI161" s="191">
        <f t="shared" si="28"/>
        <v>0</v>
      </c>
      <c r="BJ161" s="23" t="s">
        <v>82</v>
      </c>
      <c r="BK161" s="191">
        <f t="shared" si="29"/>
        <v>0</v>
      </c>
      <c r="BL161" s="23" t="s">
        <v>272</v>
      </c>
      <c r="BM161" s="23" t="s">
        <v>3474</v>
      </c>
    </row>
    <row r="162" spans="2:65" s="1" customFormat="1" ht="16.5" customHeight="1">
      <c r="B162" s="179"/>
      <c r="C162" s="209" t="s">
        <v>503</v>
      </c>
      <c r="D162" s="209" t="s">
        <v>291</v>
      </c>
      <c r="E162" s="210" t="s">
        <v>3475</v>
      </c>
      <c r="F162" s="211" t="s">
        <v>3476</v>
      </c>
      <c r="G162" s="212" t="s">
        <v>322</v>
      </c>
      <c r="H162" s="213">
        <v>10</v>
      </c>
      <c r="I162" s="214"/>
      <c r="J162" s="215">
        <f t="shared" si="20"/>
        <v>0</v>
      </c>
      <c r="K162" s="211" t="s">
        <v>5</v>
      </c>
      <c r="L162" s="216"/>
      <c r="M162" s="217" t="s">
        <v>5</v>
      </c>
      <c r="N162" s="218" t="s">
        <v>46</v>
      </c>
      <c r="O162" s="41"/>
      <c r="P162" s="189">
        <f t="shared" si="21"/>
        <v>0</v>
      </c>
      <c r="Q162" s="189">
        <v>0.0014</v>
      </c>
      <c r="R162" s="189">
        <f t="shared" si="22"/>
        <v>0.014</v>
      </c>
      <c r="S162" s="189">
        <v>0</v>
      </c>
      <c r="T162" s="190">
        <f t="shared" si="23"/>
        <v>0</v>
      </c>
      <c r="AR162" s="23" t="s">
        <v>358</v>
      </c>
      <c r="AT162" s="23" t="s">
        <v>291</v>
      </c>
      <c r="AU162" s="23" t="s">
        <v>84</v>
      </c>
      <c r="AY162" s="23" t="s">
        <v>189</v>
      </c>
      <c r="BE162" s="191">
        <f t="shared" si="24"/>
        <v>0</v>
      </c>
      <c r="BF162" s="191">
        <f t="shared" si="25"/>
        <v>0</v>
      </c>
      <c r="BG162" s="191">
        <f t="shared" si="26"/>
        <v>0</v>
      </c>
      <c r="BH162" s="191">
        <f t="shared" si="27"/>
        <v>0</v>
      </c>
      <c r="BI162" s="191">
        <f t="shared" si="28"/>
        <v>0</v>
      </c>
      <c r="BJ162" s="23" t="s">
        <v>82</v>
      </c>
      <c r="BK162" s="191">
        <f t="shared" si="29"/>
        <v>0</v>
      </c>
      <c r="BL162" s="23" t="s">
        <v>272</v>
      </c>
      <c r="BM162" s="23" t="s">
        <v>3477</v>
      </c>
    </row>
    <row r="163" spans="2:65" s="1" customFormat="1" ht="16.5" customHeight="1">
      <c r="B163" s="179"/>
      <c r="C163" s="209" t="s">
        <v>508</v>
      </c>
      <c r="D163" s="209" t="s">
        <v>291</v>
      </c>
      <c r="E163" s="210" t="s">
        <v>3478</v>
      </c>
      <c r="F163" s="211" t="s">
        <v>3479</v>
      </c>
      <c r="G163" s="212" t="s">
        <v>322</v>
      </c>
      <c r="H163" s="213">
        <v>24</v>
      </c>
      <c r="I163" s="214"/>
      <c r="J163" s="215">
        <f t="shared" si="20"/>
        <v>0</v>
      </c>
      <c r="K163" s="211" t="s">
        <v>5</v>
      </c>
      <c r="L163" s="216"/>
      <c r="M163" s="217" t="s">
        <v>5</v>
      </c>
      <c r="N163" s="218" t="s">
        <v>46</v>
      </c>
      <c r="O163" s="41"/>
      <c r="P163" s="189">
        <f t="shared" si="21"/>
        <v>0</v>
      </c>
      <c r="Q163" s="189">
        <v>0.0014</v>
      </c>
      <c r="R163" s="189">
        <f t="shared" si="22"/>
        <v>0.0336</v>
      </c>
      <c r="S163" s="189">
        <v>0</v>
      </c>
      <c r="T163" s="190">
        <f t="shared" si="23"/>
        <v>0</v>
      </c>
      <c r="AR163" s="23" t="s">
        <v>358</v>
      </c>
      <c r="AT163" s="23" t="s">
        <v>291</v>
      </c>
      <c r="AU163" s="23" t="s">
        <v>84</v>
      </c>
      <c r="AY163" s="23" t="s">
        <v>189</v>
      </c>
      <c r="BE163" s="191">
        <f t="shared" si="24"/>
        <v>0</v>
      </c>
      <c r="BF163" s="191">
        <f t="shared" si="25"/>
        <v>0</v>
      </c>
      <c r="BG163" s="191">
        <f t="shared" si="26"/>
        <v>0</v>
      </c>
      <c r="BH163" s="191">
        <f t="shared" si="27"/>
        <v>0</v>
      </c>
      <c r="BI163" s="191">
        <f t="shared" si="28"/>
        <v>0</v>
      </c>
      <c r="BJ163" s="23" t="s">
        <v>82</v>
      </c>
      <c r="BK163" s="191">
        <f t="shared" si="29"/>
        <v>0</v>
      </c>
      <c r="BL163" s="23" t="s">
        <v>272</v>
      </c>
      <c r="BM163" s="23" t="s">
        <v>3480</v>
      </c>
    </row>
    <row r="164" spans="2:65" s="1" customFormat="1" ht="16.5" customHeight="1">
      <c r="B164" s="179"/>
      <c r="C164" s="209" t="s">
        <v>512</v>
      </c>
      <c r="D164" s="209" t="s">
        <v>291</v>
      </c>
      <c r="E164" s="210" t="s">
        <v>3481</v>
      </c>
      <c r="F164" s="211" t="s">
        <v>3482</v>
      </c>
      <c r="G164" s="212" t="s">
        <v>322</v>
      </c>
      <c r="H164" s="213">
        <v>22</v>
      </c>
      <c r="I164" s="214"/>
      <c r="J164" s="215">
        <f t="shared" si="20"/>
        <v>0</v>
      </c>
      <c r="K164" s="211" t="s">
        <v>5</v>
      </c>
      <c r="L164" s="216"/>
      <c r="M164" s="217" t="s">
        <v>5</v>
      </c>
      <c r="N164" s="218" t="s">
        <v>46</v>
      </c>
      <c r="O164" s="41"/>
      <c r="P164" s="189">
        <f t="shared" si="21"/>
        <v>0</v>
      </c>
      <c r="Q164" s="189">
        <v>0.0014</v>
      </c>
      <c r="R164" s="189">
        <f t="shared" si="22"/>
        <v>0.0308</v>
      </c>
      <c r="S164" s="189">
        <v>0</v>
      </c>
      <c r="T164" s="190">
        <f t="shared" si="23"/>
        <v>0</v>
      </c>
      <c r="AR164" s="23" t="s">
        <v>358</v>
      </c>
      <c r="AT164" s="23" t="s">
        <v>291</v>
      </c>
      <c r="AU164" s="23" t="s">
        <v>84</v>
      </c>
      <c r="AY164" s="23" t="s">
        <v>189</v>
      </c>
      <c r="BE164" s="191">
        <f t="shared" si="24"/>
        <v>0</v>
      </c>
      <c r="BF164" s="191">
        <f t="shared" si="25"/>
        <v>0</v>
      </c>
      <c r="BG164" s="191">
        <f t="shared" si="26"/>
        <v>0</v>
      </c>
      <c r="BH164" s="191">
        <f t="shared" si="27"/>
        <v>0</v>
      </c>
      <c r="BI164" s="191">
        <f t="shared" si="28"/>
        <v>0</v>
      </c>
      <c r="BJ164" s="23" t="s">
        <v>82</v>
      </c>
      <c r="BK164" s="191">
        <f t="shared" si="29"/>
        <v>0</v>
      </c>
      <c r="BL164" s="23" t="s">
        <v>272</v>
      </c>
      <c r="BM164" s="23" t="s">
        <v>3483</v>
      </c>
    </row>
    <row r="165" spans="2:65" s="1" customFormat="1" ht="16.5" customHeight="1">
      <c r="B165" s="179"/>
      <c r="C165" s="209" t="s">
        <v>517</v>
      </c>
      <c r="D165" s="209" t="s">
        <v>291</v>
      </c>
      <c r="E165" s="210" t="s">
        <v>3484</v>
      </c>
      <c r="F165" s="211" t="s">
        <v>3485</v>
      </c>
      <c r="G165" s="212" t="s">
        <v>322</v>
      </c>
      <c r="H165" s="213">
        <v>36</v>
      </c>
      <c r="I165" s="214"/>
      <c r="J165" s="215">
        <f t="shared" si="20"/>
        <v>0</v>
      </c>
      <c r="K165" s="211" t="s">
        <v>5</v>
      </c>
      <c r="L165" s="216"/>
      <c r="M165" s="217" t="s">
        <v>5</v>
      </c>
      <c r="N165" s="218" t="s">
        <v>46</v>
      </c>
      <c r="O165" s="41"/>
      <c r="P165" s="189">
        <f t="shared" si="21"/>
        <v>0</v>
      </c>
      <c r="Q165" s="189">
        <v>0.0014</v>
      </c>
      <c r="R165" s="189">
        <f t="shared" si="22"/>
        <v>0.0504</v>
      </c>
      <c r="S165" s="189">
        <v>0</v>
      </c>
      <c r="T165" s="190">
        <f t="shared" si="23"/>
        <v>0</v>
      </c>
      <c r="AR165" s="23" t="s">
        <v>358</v>
      </c>
      <c r="AT165" s="23" t="s">
        <v>291</v>
      </c>
      <c r="AU165" s="23" t="s">
        <v>84</v>
      </c>
      <c r="AY165" s="23" t="s">
        <v>189</v>
      </c>
      <c r="BE165" s="191">
        <f t="shared" si="24"/>
        <v>0</v>
      </c>
      <c r="BF165" s="191">
        <f t="shared" si="25"/>
        <v>0</v>
      </c>
      <c r="BG165" s="191">
        <f t="shared" si="26"/>
        <v>0</v>
      </c>
      <c r="BH165" s="191">
        <f t="shared" si="27"/>
        <v>0</v>
      </c>
      <c r="BI165" s="191">
        <f t="shared" si="28"/>
        <v>0</v>
      </c>
      <c r="BJ165" s="23" t="s">
        <v>82</v>
      </c>
      <c r="BK165" s="191">
        <f t="shared" si="29"/>
        <v>0</v>
      </c>
      <c r="BL165" s="23" t="s">
        <v>272</v>
      </c>
      <c r="BM165" s="23" t="s">
        <v>3486</v>
      </c>
    </row>
    <row r="166" spans="2:65" s="1" customFormat="1" ht="25.5" customHeight="1">
      <c r="B166" s="179"/>
      <c r="C166" s="180" t="s">
        <v>522</v>
      </c>
      <c r="D166" s="180" t="s">
        <v>191</v>
      </c>
      <c r="E166" s="181" t="s">
        <v>3487</v>
      </c>
      <c r="F166" s="182" t="s">
        <v>3488</v>
      </c>
      <c r="G166" s="183" t="s">
        <v>312</v>
      </c>
      <c r="H166" s="184">
        <v>5320</v>
      </c>
      <c r="I166" s="185"/>
      <c r="J166" s="186">
        <f t="shared" si="20"/>
        <v>0</v>
      </c>
      <c r="K166" s="182" t="s">
        <v>287</v>
      </c>
      <c r="L166" s="40"/>
      <c r="M166" s="187" t="s">
        <v>5</v>
      </c>
      <c r="N166" s="188" t="s">
        <v>46</v>
      </c>
      <c r="O166" s="41"/>
      <c r="P166" s="189">
        <f t="shared" si="21"/>
        <v>0</v>
      </c>
      <c r="Q166" s="189">
        <v>0</v>
      </c>
      <c r="R166" s="189">
        <f t="shared" si="22"/>
        <v>0</v>
      </c>
      <c r="S166" s="189">
        <v>0</v>
      </c>
      <c r="T166" s="190">
        <f t="shared" si="23"/>
        <v>0</v>
      </c>
      <c r="AR166" s="23" t="s">
        <v>272</v>
      </c>
      <c r="AT166" s="23" t="s">
        <v>191</v>
      </c>
      <c r="AU166" s="23" t="s">
        <v>84</v>
      </c>
      <c r="AY166" s="23" t="s">
        <v>189</v>
      </c>
      <c r="BE166" s="191">
        <f t="shared" si="24"/>
        <v>0</v>
      </c>
      <c r="BF166" s="191">
        <f t="shared" si="25"/>
        <v>0</v>
      </c>
      <c r="BG166" s="191">
        <f t="shared" si="26"/>
        <v>0</v>
      </c>
      <c r="BH166" s="191">
        <f t="shared" si="27"/>
        <v>0</v>
      </c>
      <c r="BI166" s="191">
        <f t="shared" si="28"/>
        <v>0</v>
      </c>
      <c r="BJ166" s="23" t="s">
        <v>82</v>
      </c>
      <c r="BK166" s="191">
        <f t="shared" si="29"/>
        <v>0</v>
      </c>
      <c r="BL166" s="23" t="s">
        <v>272</v>
      </c>
      <c r="BM166" s="23" t="s">
        <v>3489</v>
      </c>
    </row>
    <row r="167" spans="2:65" s="1" customFormat="1" ht="16.5" customHeight="1">
      <c r="B167" s="179"/>
      <c r="C167" s="180" t="s">
        <v>527</v>
      </c>
      <c r="D167" s="180" t="s">
        <v>191</v>
      </c>
      <c r="E167" s="181" t="s">
        <v>3490</v>
      </c>
      <c r="F167" s="182" t="s">
        <v>3491</v>
      </c>
      <c r="G167" s="183" t="s">
        <v>322</v>
      </c>
      <c r="H167" s="184">
        <v>2000</v>
      </c>
      <c r="I167" s="185"/>
      <c r="J167" s="186">
        <f t="shared" si="20"/>
        <v>0</v>
      </c>
      <c r="K167" s="182" t="s">
        <v>287</v>
      </c>
      <c r="L167" s="40"/>
      <c r="M167" s="187" t="s">
        <v>5</v>
      </c>
      <c r="N167" s="188" t="s">
        <v>46</v>
      </c>
      <c r="O167" s="41"/>
      <c r="P167" s="189">
        <f t="shared" si="21"/>
        <v>0</v>
      </c>
      <c r="Q167" s="189">
        <v>0</v>
      </c>
      <c r="R167" s="189">
        <f t="shared" si="22"/>
        <v>0</v>
      </c>
      <c r="S167" s="189">
        <v>0.00072</v>
      </c>
      <c r="T167" s="190">
        <f t="shared" si="23"/>
        <v>1.4400000000000002</v>
      </c>
      <c r="AR167" s="23" t="s">
        <v>272</v>
      </c>
      <c r="AT167" s="23" t="s">
        <v>191</v>
      </c>
      <c r="AU167" s="23" t="s">
        <v>84</v>
      </c>
      <c r="AY167" s="23" t="s">
        <v>189</v>
      </c>
      <c r="BE167" s="191">
        <f t="shared" si="24"/>
        <v>0</v>
      </c>
      <c r="BF167" s="191">
        <f t="shared" si="25"/>
        <v>0</v>
      </c>
      <c r="BG167" s="191">
        <f t="shared" si="26"/>
        <v>0</v>
      </c>
      <c r="BH167" s="191">
        <f t="shared" si="27"/>
        <v>0</v>
      </c>
      <c r="BI167" s="191">
        <f t="shared" si="28"/>
        <v>0</v>
      </c>
      <c r="BJ167" s="23" t="s">
        <v>82</v>
      </c>
      <c r="BK167" s="191">
        <f t="shared" si="29"/>
        <v>0</v>
      </c>
      <c r="BL167" s="23" t="s">
        <v>272</v>
      </c>
      <c r="BM167" s="23" t="s">
        <v>3492</v>
      </c>
    </row>
    <row r="168" spans="2:65" s="1" customFormat="1" ht="25.5" customHeight="1">
      <c r="B168" s="179"/>
      <c r="C168" s="180" t="s">
        <v>532</v>
      </c>
      <c r="D168" s="180" t="s">
        <v>191</v>
      </c>
      <c r="E168" s="181" t="s">
        <v>3493</v>
      </c>
      <c r="F168" s="182" t="s">
        <v>3494</v>
      </c>
      <c r="G168" s="183" t="s">
        <v>322</v>
      </c>
      <c r="H168" s="184">
        <v>55</v>
      </c>
      <c r="I168" s="185"/>
      <c r="J168" s="186">
        <f t="shared" si="20"/>
        <v>0</v>
      </c>
      <c r="K168" s="182" t="s">
        <v>287</v>
      </c>
      <c r="L168" s="40"/>
      <c r="M168" s="187" t="s">
        <v>5</v>
      </c>
      <c r="N168" s="188" t="s">
        <v>46</v>
      </c>
      <c r="O168" s="41"/>
      <c r="P168" s="189">
        <f t="shared" si="21"/>
        <v>0</v>
      </c>
      <c r="Q168" s="189">
        <v>3E-05</v>
      </c>
      <c r="R168" s="189">
        <f t="shared" si="22"/>
        <v>0.00165</v>
      </c>
      <c r="S168" s="189">
        <v>0.00747</v>
      </c>
      <c r="T168" s="190">
        <f t="shared" si="23"/>
        <v>0.41085</v>
      </c>
      <c r="AR168" s="23" t="s">
        <v>272</v>
      </c>
      <c r="AT168" s="23" t="s">
        <v>191</v>
      </c>
      <c r="AU168" s="23" t="s">
        <v>84</v>
      </c>
      <c r="AY168" s="23" t="s">
        <v>189</v>
      </c>
      <c r="BE168" s="191">
        <f t="shared" si="24"/>
        <v>0</v>
      </c>
      <c r="BF168" s="191">
        <f t="shared" si="25"/>
        <v>0</v>
      </c>
      <c r="BG168" s="191">
        <f t="shared" si="26"/>
        <v>0</v>
      </c>
      <c r="BH168" s="191">
        <f t="shared" si="27"/>
        <v>0</v>
      </c>
      <c r="BI168" s="191">
        <f t="shared" si="28"/>
        <v>0</v>
      </c>
      <c r="BJ168" s="23" t="s">
        <v>82</v>
      </c>
      <c r="BK168" s="191">
        <f t="shared" si="29"/>
        <v>0</v>
      </c>
      <c r="BL168" s="23" t="s">
        <v>272</v>
      </c>
      <c r="BM168" s="23" t="s">
        <v>3495</v>
      </c>
    </row>
    <row r="169" spans="2:65" s="1" customFormat="1" ht="16.5" customHeight="1">
      <c r="B169" s="179"/>
      <c r="C169" s="180" t="s">
        <v>537</v>
      </c>
      <c r="D169" s="180" t="s">
        <v>191</v>
      </c>
      <c r="E169" s="181" t="s">
        <v>3496</v>
      </c>
      <c r="F169" s="182" t="s">
        <v>3497</v>
      </c>
      <c r="G169" s="183" t="s">
        <v>312</v>
      </c>
      <c r="H169" s="184">
        <v>2495</v>
      </c>
      <c r="I169" s="185"/>
      <c r="J169" s="186">
        <f t="shared" si="20"/>
        <v>0</v>
      </c>
      <c r="K169" s="182" t="s">
        <v>5</v>
      </c>
      <c r="L169" s="40"/>
      <c r="M169" s="187" t="s">
        <v>5</v>
      </c>
      <c r="N169" s="188" t="s">
        <v>46</v>
      </c>
      <c r="O169" s="41"/>
      <c r="P169" s="189">
        <f t="shared" si="21"/>
        <v>0</v>
      </c>
      <c r="Q169" s="189">
        <v>0.00045</v>
      </c>
      <c r="R169" s="189">
        <f t="shared" si="22"/>
        <v>1.12275</v>
      </c>
      <c r="S169" s="189">
        <v>0</v>
      </c>
      <c r="T169" s="190">
        <f t="shared" si="23"/>
        <v>0</v>
      </c>
      <c r="AR169" s="23" t="s">
        <v>272</v>
      </c>
      <c r="AT169" s="23" t="s">
        <v>191</v>
      </c>
      <c r="AU169" s="23" t="s">
        <v>84</v>
      </c>
      <c r="AY169" s="23" t="s">
        <v>189</v>
      </c>
      <c r="BE169" s="191">
        <f t="shared" si="24"/>
        <v>0</v>
      </c>
      <c r="BF169" s="191">
        <f t="shared" si="25"/>
        <v>0</v>
      </c>
      <c r="BG169" s="191">
        <f t="shared" si="26"/>
        <v>0</v>
      </c>
      <c r="BH169" s="191">
        <f t="shared" si="27"/>
        <v>0</v>
      </c>
      <c r="BI169" s="191">
        <f t="shared" si="28"/>
        <v>0</v>
      </c>
      <c r="BJ169" s="23" t="s">
        <v>82</v>
      </c>
      <c r="BK169" s="191">
        <f t="shared" si="29"/>
        <v>0</v>
      </c>
      <c r="BL169" s="23" t="s">
        <v>272</v>
      </c>
      <c r="BM169" s="23" t="s">
        <v>3498</v>
      </c>
    </row>
    <row r="170" spans="2:65" s="1" customFormat="1" ht="16.5" customHeight="1">
      <c r="B170" s="179"/>
      <c r="C170" s="180" t="s">
        <v>542</v>
      </c>
      <c r="D170" s="180" t="s">
        <v>191</v>
      </c>
      <c r="E170" s="181" t="s">
        <v>3499</v>
      </c>
      <c r="F170" s="182" t="s">
        <v>3500</v>
      </c>
      <c r="G170" s="183" t="s">
        <v>312</v>
      </c>
      <c r="H170" s="184">
        <v>458</v>
      </c>
      <c r="I170" s="185"/>
      <c r="J170" s="186">
        <f t="shared" si="20"/>
        <v>0</v>
      </c>
      <c r="K170" s="182" t="s">
        <v>5</v>
      </c>
      <c r="L170" s="40"/>
      <c r="M170" s="187" t="s">
        <v>5</v>
      </c>
      <c r="N170" s="188" t="s">
        <v>46</v>
      </c>
      <c r="O170" s="41"/>
      <c r="P170" s="189">
        <f t="shared" si="21"/>
        <v>0</v>
      </c>
      <c r="Q170" s="189">
        <v>0.00056</v>
      </c>
      <c r="R170" s="189">
        <f t="shared" si="22"/>
        <v>0.25648</v>
      </c>
      <c r="S170" s="189">
        <v>0</v>
      </c>
      <c r="T170" s="190">
        <f t="shared" si="23"/>
        <v>0</v>
      </c>
      <c r="AR170" s="23" t="s">
        <v>272</v>
      </c>
      <c r="AT170" s="23" t="s">
        <v>191</v>
      </c>
      <c r="AU170" s="23" t="s">
        <v>84</v>
      </c>
      <c r="AY170" s="23" t="s">
        <v>189</v>
      </c>
      <c r="BE170" s="191">
        <f t="shared" si="24"/>
        <v>0</v>
      </c>
      <c r="BF170" s="191">
        <f t="shared" si="25"/>
        <v>0</v>
      </c>
      <c r="BG170" s="191">
        <f t="shared" si="26"/>
        <v>0</v>
      </c>
      <c r="BH170" s="191">
        <f t="shared" si="27"/>
        <v>0</v>
      </c>
      <c r="BI170" s="191">
        <f t="shared" si="28"/>
        <v>0</v>
      </c>
      <c r="BJ170" s="23" t="s">
        <v>82</v>
      </c>
      <c r="BK170" s="191">
        <f t="shared" si="29"/>
        <v>0</v>
      </c>
      <c r="BL170" s="23" t="s">
        <v>272</v>
      </c>
      <c r="BM170" s="23" t="s">
        <v>3501</v>
      </c>
    </row>
    <row r="171" spans="2:65" s="1" customFormat="1" ht="16.5" customHeight="1">
      <c r="B171" s="179"/>
      <c r="C171" s="180" t="s">
        <v>549</v>
      </c>
      <c r="D171" s="180" t="s">
        <v>191</v>
      </c>
      <c r="E171" s="181" t="s">
        <v>3502</v>
      </c>
      <c r="F171" s="182" t="s">
        <v>3503</v>
      </c>
      <c r="G171" s="183" t="s">
        <v>312</v>
      </c>
      <c r="H171" s="184">
        <v>359</v>
      </c>
      <c r="I171" s="185"/>
      <c r="J171" s="186">
        <f t="shared" si="20"/>
        <v>0</v>
      </c>
      <c r="K171" s="182" t="s">
        <v>5</v>
      </c>
      <c r="L171" s="40"/>
      <c r="M171" s="187" t="s">
        <v>5</v>
      </c>
      <c r="N171" s="188" t="s">
        <v>46</v>
      </c>
      <c r="O171" s="41"/>
      <c r="P171" s="189">
        <f t="shared" si="21"/>
        <v>0</v>
      </c>
      <c r="Q171" s="189">
        <v>0.00069</v>
      </c>
      <c r="R171" s="189">
        <f t="shared" si="22"/>
        <v>0.24770999999999999</v>
      </c>
      <c r="S171" s="189">
        <v>0</v>
      </c>
      <c r="T171" s="190">
        <f t="shared" si="23"/>
        <v>0</v>
      </c>
      <c r="AR171" s="23" t="s">
        <v>272</v>
      </c>
      <c r="AT171" s="23" t="s">
        <v>191</v>
      </c>
      <c r="AU171" s="23" t="s">
        <v>84</v>
      </c>
      <c r="AY171" s="23" t="s">
        <v>189</v>
      </c>
      <c r="BE171" s="191">
        <f t="shared" si="24"/>
        <v>0</v>
      </c>
      <c r="BF171" s="191">
        <f t="shared" si="25"/>
        <v>0</v>
      </c>
      <c r="BG171" s="191">
        <f t="shared" si="26"/>
        <v>0</v>
      </c>
      <c r="BH171" s="191">
        <f t="shared" si="27"/>
        <v>0</v>
      </c>
      <c r="BI171" s="191">
        <f t="shared" si="28"/>
        <v>0</v>
      </c>
      <c r="BJ171" s="23" t="s">
        <v>82</v>
      </c>
      <c r="BK171" s="191">
        <f t="shared" si="29"/>
        <v>0</v>
      </c>
      <c r="BL171" s="23" t="s">
        <v>272</v>
      </c>
      <c r="BM171" s="23" t="s">
        <v>3504</v>
      </c>
    </row>
    <row r="172" spans="2:65" s="1" customFormat="1" ht="16.5" customHeight="1">
      <c r="B172" s="179"/>
      <c r="C172" s="180" t="s">
        <v>554</v>
      </c>
      <c r="D172" s="180" t="s">
        <v>191</v>
      </c>
      <c r="E172" s="181" t="s">
        <v>3505</v>
      </c>
      <c r="F172" s="182" t="s">
        <v>3506</v>
      </c>
      <c r="G172" s="183" t="s">
        <v>312</v>
      </c>
      <c r="H172" s="184">
        <v>364</v>
      </c>
      <c r="I172" s="185"/>
      <c r="J172" s="186">
        <f t="shared" si="20"/>
        <v>0</v>
      </c>
      <c r="K172" s="182" t="s">
        <v>5</v>
      </c>
      <c r="L172" s="40"/>
      <c r="M172" s="187" t="s">
        <v>5</v>
      </c>
      <c r="N172" s="188" t="s">
        <v>46</v>
      </c>
      <c r="O172" s="41"/>
      <c r="P172" s="189">
        <f t="shared" si="21"/>
        <v>0</v>
      </c>
      <c r="Q172" s="189">
        <v>0.00104</v>
      </c>
      <c r="R172" s="189">
        <f t="shared" si="22"/>
        <v>0.37855999999999995</v>
      </c>
      <c r="S172" s="189">
        <v>0</v>
      </c>
      <c r="T172" s="190">
        <f t="shared" si="23"/>
        <v>0</v>
      </c>
      <c r="AR172" s="23" t="s">
        <v>272</v>
      </c>
      <c r="AT172" s="23" t="s">
        <v>191</v>
      </c>
      <c r="AU172" s="23" t="s">
        <v>84</v>
      </c>
      <c r="AY172" s="23" t="s">
        <v>189</v>
      </c>
      <c r="BE172" s="191">
        <f t="shared" si="24"/>
        <v>0</v>
      </c>
      <c r="BF172" s="191">
        <f t="shared" si="25"/>
        <v>0</v>
      </c>
      <c r="BG172" s="191">
        <f t="shared" si="26"/>
        <v>0</v>
      </c>
      <c r="BH172" s="191">
        <f t="shared" si="27"/>
        <v>0</v>
      </c>
      <c r="BI172" s="191">
        <f t="shared" si="28"/>
        <v>0</v>
      </c>
      <c r="BJ172" s="23" t="s">
        <v>82</v>
      </c>
      <c r="BK172" s="191">
        <f t="shared" si="29"/>
        <v>0</v>
      </c>
      <c r="BL172" s="23" t="s">
        <v>272</v>
      </c>
      <c r="BM172" s="23" t="s">
        <v>3507</v>
      </c>
    </row>
    <row r="173" spans="2:65" s="1" customFormat="1" ht="16.5" customHeight="1">
      <c r="B173" s="179"/>
      <c r="C173" s="180" t="s">
        <v>558</v>
      </c>
      <c r="D173" s="180" t="s">
        <v>191</v>
      </c>
      <c r="E173" s="181" t="s">
        <v>3508</v>
      </c>
      <c r="F173" s="182" t="s">
        <v>3509</v>
      </c>
      <c r="G173" s="183" t="s">
        <v>312</v>
      </c>
      <c r="H173" s="184">
        <v>234</v>
      </c>
      <c r="I173" s="185"/>
      <c r="J173" s="186">
        <f t="shared" si="20"/>
        <v>0</v>
      </c>
      <c r="K173" s="182" t="s">
        <v>5</v>
      </c>
      <c r="L173" s="40"/>
      <c r="M173" s="187" t="s">
        <v>5</v>
      </c>
      <c r="N173" s="188" t="s">
        <v>46</v>
      </c>
      <c r="O173" s="41"/>
      <c r="P173" s="189">
        <f t="shared" si="21"/>
        <v>0</v>
      </c>
      <c r="Q173" s="189">
        <v>0.00158</v>
      </c>
      <c r="R173" s="189">
        <f t="shared" si="22"/>
        <v>0.36972</v>
      </c>
      <c r="S173" s="189">
        <v>0</v>
      </c>
      <c r="T173" s="190">
        <f t="shared" si="23"/>
        <v>0</v>
      </c>
      <c r="AR173" s="23" t="s">
        <v>272</v>
      </c>
      <c r="AT173" s="23" t="s">
        <v>191</v>
      </c>
      <c r="AU173" s="23" t="s">
        <v>84</v>
      </c>
      <c r="AY173" s="23" t="s">
        <v>189</v>
      </c>
      <c r="BE173" s="191">
        <f t="shared" si="24"/>
        <v>0</v>
      </c>
      <c r="BF173" s="191">
        <f t="shared" si="25"/>
        <v>0</v>
      </c>
      <c r="BG173" s="191">
        <f t="shared" si="26"/>
        <v>0</v>
      </c>
      <c r="BH173" s="191">
        <f t="shared" si="27"/>
        <v>0</v>
      </c>
      <c r="BI173" s="191">
        <f t="shared" si="28"/>
        <v>0</v>
      </c>
      <c r="BJ173" s="23" t="s">
        <v>82</v>
      </c>
      <c r="BK173" s="191">
        <f t="shared" si="29"/>
        <v>0</v>
      </c>
      <c r="BL173" s="23" t="s">
        <v>272</v>
      </c>
      <c r="BM173" s="23" t="s">
        <v>3510</v>
      </c>
    </row>
    <row r="174" spans="2:65" s="1" customFormat="1" ht="16.5" customHeight="1">
      <c r="B174" s="179"/>
      <c r="C174" s="180" t="s">
        <v>563</v>
      </c>
      <c r="D174" s="180" t="s">
        <v>191</v>
      </c>
      <c r="E174" s="181" t="s">
        <v>3511</v>
      </c>
      <c r="F174" s="182" t="s">
        <v>3512</v>
      </c>
      <c r="G174" s="183" t="s">
        <v>312</v>
      </c>
      <c r="H174" s="184">
        <v>604</v>
      </c>
      <c r="I174" s="185"/>
      <c r="J174" s="186">
        <f t="shared" si="20"/>
        <v>0</v>
      </c>
      <c r="K174" s="182" t="s">
        <v>5</v>
      </c>
      <c r="L174" s="40"/>
      <c r="M174" s="187" t="s">
        <v>5</v>
      </c>
      <c r="N174" s="188" t="s">
        <v>46</v>
      </c>
      <c r="O174" s="41"/>
      <c r="P174" s="189">
        <f t="shared" si="21"/>
        <v>0</v>
      </c>
      <c r="Q174" s="189">
        <v>0.00196</v>
      </c>
      <c r="R174" s="189">
        <f t="shared" si="22"/>
        <v>1.18384</v>
      </c>
      <c r="S174" s="189">
        <v>0</v>
      </c>
      <c r="T174" s="190">
        <f t="shared" si="23"/>
        <v>0</v>
      </c>
      <c r="AR174" s="23" t="s">
        <v>272</v>
      </c>
      <c r="AT174" s="23" t="s">
        <v>191</v>
      </c>
      <c r="AU174" s="23" t="s">
        <v>84</v>
      </c>
      <c r="AY174" s="23" t="s">
        <v>189</v>
      </c>
      <c r="BE174" s="191">
        <f t="shared" si="24"/>
        <v>0</v>
      </c>
      <c r="BF174" s="191">
        <f t="shared" si="25"/>
        <v>0</v>
      </c>
      <c r="BG174" s="191">
        <f t="shared" si="26"/>
        <v>0</v>
      </c>
      <c r="BH174" s="191">
        <f t="shared" si="27"/>
        <v>0</v>
      </c>
      <c r="BI174" s="191">
        <f t="shared" si="28"/>
        <v>0</v>
      </c>
      <c r="BJ174" s="23" t="s">
        <v>82</v>
      </c>
      <c r="BK174" s="191">
        <f t="shared" si="29"/>
        <v>0</v>
      </c>
      <c r="BL174" s="23" t="s">
        <v>272</v>
      </c>
      <c r="BM174" s="23" t="s">
        <v>3513</v>
      </c>
    </row>
    <row r="175" spans="2:65" s="1" customFormat="1" ht="16.5" customHeight="1">
      <c r="B175" s="179"/>
      <c r="C175" s="180" t="s">
        <v>569</v>
      </c>
      <c r="D175" s="180" t="s">
        <v>191</v>
      </c>
      <c r="E175" s="181" t="s">
        <v>3514</v>
      </c>
      <c r="F175" s="182" t="s">
        <v>3515</v>
      </c>
      <c r="G175" s="183" t="s">
        <v>312</v>
      </c>
      <c r="H175" s="184">
        <v>806</v>
      </c>
      <c r="I175" s="185"/>
      <c r="J175" s="186">
        <f t="shared" si="20"/>
        <v>0</v>
      </c>
      <c r="K175" s="182" t="s">
        <v>5</v>
      </c>
      <c r="L175" s="40"/>
      <c r="M175" s="187" t="s">
        <v>5</v>
      </c>
      <c r="N175" s="188" t="s">
        <v>46</v>
      </c>
      <c r="O175" s="41"/>
      <c r="P175" s="189">
        <f t="shared" si="21"/>
        <v>0</v>
      </c>
      <c r="Q175" s="189">
        <v>0.00339</v>
      </c>
      <c r="R175" s="189">
        <f t="shared" si="22"/>
        <v>2.7323399999999998</v>
      </c>
      <c r="S175" s="189">
        <v>0</v>
      </c>
      <c r="T175" s="190">
        <f t="shared" si="23"/>
        <v>0</v>
      </c>
      <c r="AR175" s="23" t="s">
        <v>272</v>
      </c>
      <c r="AT175" s="23" t="s">
        <v>191</v>
      </c>
      <c r="AU175" s="23" t="s">
        <v>84</v>
      </c>
      <c r="AY175" s="23" t="s">
        <v>189</v>
      </c>
      <c r="BE175" s="191">
        <f t="shared" si="24"/>
        <v>0</v>
      </c>
      <c r="BF175" s="191">
        <f t="shared" si="25"/>
        <v>0</v>
      </c>
      <c r="BG175" s="191">
        <f t="shared" si="26"/>
        <v>0</v>
      </c>
      <c r="BH175" s="191">
        <f t="shared" si="27"/>
        <v>0</v>
      </c>
      <c r="BI175" s="191">
        <f t="shared" si="28"/>
        <v>0</v>
      </c>
      <c r="BJ175" s="23" t="s">
        <v>82</v>
      </c>
      <c r="BK175" s="191">
        <f t="shared" si="29"/>
        <v>0</v>
      </c>
      <c r="BL175" s="23" t="s">
        <v>272</v>
      </c>
      <c r="BM175" s="23" t="s">
        <v>3516</v>
      </c>
    </row>
    <row r="176" spans="2:65" s="1" customFormat="1" ht="16.5" customHeight="1">
      <c r="B176" s="179"/>
      <c r="C176" s="180" t="s">
        <v>577</v>
      </c>
      <c r="D176" s="180" t="s">
        <v>191</v>
      </c>
      <c r="E176" s="181" t="s">
        <v>3517</v>
      </c>
      <c r="F176" s="182" t="s">
        <v>3518</v>
      </c>
      <c r="G176" s="183" t="s">
        <v>322</v>
      </c>
      <c r="H176" s="184">
        <v>1224</v>
      </c>
      <c r="I176" s="185"/>
      <c r="J176" s="186">
        <f t="shared" si="20"/>
        <v>0</v>
      </c>
      <c r="K176" s="182" t="s">
        <v>5</v>
      </c>
      <c r="L176" s="40"/>
      <c r="M176" s="187" t="s">
        <v>5</v>
      </c>
      <c r="N176" s="188" t="s">
        <v>46</v>
      </c>
      <c r="O176" s="41"/>
      <c r="P176" s="189">
        <f t="shared" si="21"/>
        <v>0</v>
      </c>
      <c r="Q176" s="189">
        <v>0.00038</v>
      </c>
      <c r="R176" s="189">
        <f t="shared" si="22"/>
        <v>0.46512000000000003</v>
      </c>
      <c r="S176" s="189">
        <v>0</v>
      </c>
      <c r="T176" s="190">
        <f t="shared" si="23"/>
        <v>0</v>
      </c>
      <c r="AR176" s="23" t="s">
        <v>272</v>
      </c>
      <c r="AT176" s="23" t="s">
        <v>191</v>
      </c>
      <c r="AU176" s="23" t="s">
        <v>84</v>
      </c>
      <c r="AY176" s="23" t="s">
        <v>189</v>
      </c>
      <c r="BE176" s="191">
        <f t="shared" si="24"/>
        <v>0</v>
      </c>
      <c r="BF176" s="191">
        <f t="shared" si="25"/>
        <v>0</v>
      </c>
      <c r="BG176" s="191">
        <f t="shared" si="26"/>
        <v>0</v>
      </c>
      <c r="BH176" s="191">
        <f t="shared" si="27"/>
        <v>0</v>
      </c>
      <c r="BI176" s="191">
        <f t="shared" si="28"/>
        <v>0</v>
      </c>
      <c r="BJ176" s="23" t="s">
        <v>82</v>
      </c>
      <c r="BK176" s="191">
        <f t="shared" si="29"/>
        <v>0</v>
      </c>
      <c r="BL176" s="23" t="s">
        <v>272</v>
      </c>
      <c r="BM176" s="23" t="s">
        <v>3519</v>
      </c>
    </row>
    <row r="177" spans="2:65" s="1" customFormat="1" ht="25.5" customHeight="1">
      <c r="B177" s="179"/>
      <c r="C177" s="180" t="s">
        <v>582</v>
      </c>
      <c r="D177" s="180" t="s">
        <v>191</v>
      </c>
      <c r="E177" s="181" t="s">
        <v>3520</v>
      </c>
      <c r="F177" s="182" t="s">
        <v>3521</v>
      </c>
      <c r="G177" s="183" t="s">
        <v>232</v>
      </c>
      <c r="H177" s="184">
        <v>17</v>
      </c>
      <c r="I177" s="185"/>
      <c r="J177" s="186">
        <f t="shared" si="20"/>
        <v>0</v>
      </c>
      <c r="K177" s="182" t="s">
        <v>287</v>
      </c>
      <c r="L177" s="40"/>
      <c r="M177" s="187" t="s">
        <v>5</v>
      </c>
      <c r="N177" s="188" t="s">
        <v>46</v>
      </c>
      <c r="O177" s="41"/>
      <c r="P177" s="189">
        <f t="shared" si="21"/>
        <v>0</v>
      </c>
      <c r="Q177" s="189">
        <v>0</v>
      </c>
      <c r="R177" s="189">
        <f t="shared" si="22"/>
        <v>0</v>
      </c>
      <c r="S177" s="189">
        <v>0</v>
      </c>
      <c r="T177" s="190">
        <f t="shared" si="23"/>
        <v>0</v>
      </c>
      <c r="AR177" s="23" t="s">
        <v>272</v>
      </c>
      <c r="AT177" s="23" t="s">
        <v>191</v>
      </c>
      <c r="AU177" s="23" t="s">
        <v>84</v>
      </c>
      <c r="AY177" s="23" t="s">
        <v>189</v>
      </c>
      <c r="BE177" s="191">
        <f t="shared" si="24"/>
        <v>0</v>
      </c>
      <c r="BF177" s="191">
        <f t="shared" si="25"/>
        <v>0</v>
      </c>
      <c r="BG177" s="191">
        <f t="shared" si="26"/>
        <v>0</v>
      </c>
      <c r="BH177" s="191">
        <f t="shared" si="27"/>
        <v>0</v>
      </c>
      <c r="BI177" s="191">
        <f t="shared" si="28"/>
        <v>0</v>
      </c>
      <c r="BJ177" s="23" t="s">
        <v>82</v>
      </c>
      <c r="BK177" s="191">
        <f t="shared" si="29"/>
        <v>0</v>
      </c>
      <c r="BL177" s="23" t="s">
        <v>272</v>
      </c>
      <c r="BM177" s="23" t="s">
        <v>3522</v>
      </c>
    </row>
    <row r="178" spans="2:65" s="1" customFormat="1" ht="38.25" customHeight="1">
      <c r="B178" s="179"/>
      <c r="C178" s="180" t="s">
        <v>587</v>
      </c>
      <c r="D178" s="180" t="s">
        <v>191</v>
      </c>
      <c r="E178" s="181" t="s">
        <v>3523</v>
      </c>
      <c r="F178" s="182" t="s">
        <v>3524</v>
      </c>
      <c r="G178" s="183" t="s">
        <v>621</v>
      </c>
      <c r="H178" s="219"/>
      <c r="I178" s="185"/>
      <c r="J178" s="186">
        <f t="shared" si="20"/>
        <v>0</v>
      </c>
      <c r="K178" s="182" t="s">
        <v>287</v>
      </c>
      <c r="L178" s="40"/>
      <c r="M178" s="187" t="s">
        <v>5</v>
      </c>
      <c r="N178" s="188" t="s">
        <v>46</v>
      </c>
      <c r="O178" s="41"/>
      <c r="P178" s="189">
        <f t="shared" si="21"/>
        <v>0</v>
      </c>
      <c r="Q178" s="189">
        <v>0</v>
      </c>
      <c r="R178" s="189">
        <f t="shared" si="22"/>
        <v>0</v>
      </c>
      <c r="S178" s="189">
        <v>0</v>
      </c>
      <c r="T178" s="190">
        <f t="shared" si="23"/>
        <v>0</v>
      </c>
      <c r="AR178" s="23" t="s">
        <v>272</v>
      </c>
      <c r="AT178" s="23" t="s">
        <v>191</v>
      </c>
      <c r="AU178" s="23" t="s">
        <v>84</v>
      </c>
      <c r="AY178" s="23" t="s">
        <v>189</v>
      </c>
      <c r="BE178" s="191">
        <f t="shared" si="24"/>
        <v>0</v>
      </c>
      <c r="BF178" s="191">
        <f t="shared" si="25"/>
        <v>0</v>
      </c>
      <c r="BG178" s="191">
        <f t="shared" si="26"/>
        <v>0</v>
      </c>
      <c r="BH178" s="191">
        <f t="shared" si="27"/>
        <v>0</v>
      </c>
      <c r="BI178" s="191">
        <f t="shared" si="28"/>
        <v>0</v>
      </c>
      <c r="BJ178" s="23" t="s">
        <v>82</v>
      </c>
      <c r="BK178" s="191">
        <f t="shared" si="29"/>
        <v>0</v>
      </c>
      <c r="BL178" s="23" t="s">
        <v>272</v>
      </c>
      <c r="BM178" s="23" t="s">
        <v>3525</v>
      </c>
    </row>
    <row r="179" spans="2:63" s="11" customFormat="1" ht="29.85" customHeight="1">
      <c r="B179" s="166"/>
      <c r="D179" s="167" t="s">
        <v>74</v>
      </c>
      <c r="E179" s="177" t="s">
        <v>3526</v>
      </c>
      <c r="F179" s="177" t="s">
        <v>3527</v>
      </c>
      <c r="I179" s="169"/>
      <c r="J179" s="178">
        <f>BK179</f>
        <v>0</v>
      </c>
      <c r="L179" s="166"/>
      <c r="M179" s="171"/>
      <c r="N179" s="172"/>
      <c r="O179" s="172"/>
      <c r="P179" s="173">
        <f>SUM(P180:P208)</f>
        <v>0</v>
      </c>
      <c r="Q179" s="172"/>
      <c r="R179" s="173">
        <f>SUM(R180:R208)</f>
        <v>0.53518</v>
      </c>
      <c r="S179" s="172"/>
      <c r="T179" s="174">
        <f>SUM(T180:T208)</f>
        <v>0.58828</v>
      </c>
      <c r="AR179" s="167" t="s">
        <v>84</v>
      </c>
      <c r="AT179" s="175" t="s">
        <v>74</v>
      </c>
      <c r="AU179" s="175" t="s">
        <v>82</v>
      </c>
      <c r="AY179" s="167" t="s">
        <v>189</v>
      </c>
      <c r="BK179" s="176">
        <f>SUM(BK180:BK208)</f>
        <v>0</v>
      </c>
    </row>
    <row r="180" spans="2:65" s="1" customFormat="1" ht="16.5" customHeight="1">
      <c r="B180" s="179"/>
      <c r="C180" s="180" t="s">
        <v>592</v>
      </c>
      <c r="D180" s="180" t="s">
        <v>191</v>
      </c>
      <c r="E180" s="181" t="s">
        <v>3528</v>
      </c>
      <c r="F180" s="182" t="s">
        <v>3529</v>
      </c>
      <c r="G180" s="183" t="s">
        <v>322</v>
      </c>
      <c r="H180" s="184">
        <v>2</v>
      </c>
      <c r="I180" s="185"/>
      <c r="J180" s="186">
        <f aca="true" t="shared" si="30" ref="J180:J208">ROUND(I180*H180,2)</f>
        <v>0</v>
      </c>
      <c r="K180" s="182" t="s">
        <v>5</v>
      </c>
      <c r="L180" s="40"/>
      <c r="M180" s="187" t="s">
        <v>5</v>
      </c>
      <c r="N180" s="188" t="s">
        <v>46</v>
      </c>
      <c r="O180" s="41"/>
      <c r="P180" s="189">
        <f aca="true" t="shared" si="31" ref="P180:P208">O180*H180</f>
        <v>0</v>
      </c>
      <c r="Q180" s="189">
        <v>0.00416</v>
      </c>
      <c r="R180" s="189">
        <f aca="true" t="shared" si="32" ref="R180:R208">Q180*H180</f>
        <v>0.00832</v>
      </c>
      <c r="S180" s="189">
        <v>0</v>
      </c>
      <c r="T180" s="190">
        <f aca="true" t="shared" si="33" ref="T180:T208">S180*H180</f>
        <v>0</v>
      </c>
      <c r="AR180" s="23" t="s">
        <v>272</v>
      </c>
      <c r="AT180" s="23" t="s">
        <v>191</v>
      </c>
      <c r="AU180" s="23" t="s">
        <v>84</v>
      </c>
      <c r="AY180" s="23" t="s">
        <v>189</v>
      </c>
      <c r="BE180" s="191">
        <f aca="true" t="shared" si="34" ref="BE180:BE208">IF(N180="základní",J180,0)</f>
        <v>0</v>
      </c>
      <c r="BF180" s="191">
        <f aca="true" t="shared" si="35" ref="BF180:BF208">IF(N180="snížená",J180,0)</f>
        <v>0</v>
      </c>
      <c r="BG180" s="191">
        <f aca="true" t="shared" si="36" ref="BG180:BG208">IF(N180="zákl. přenesená",J180,0)</f>
        <v>0</v>
      </c>
      <c r="BH180" s="191">
        <f aca="true" t="shared" si="37" ref="BH180:BH208">IF(N180="sníž. přenesená",J180,0)</f>
        <v>0</v>
      </c>
      <c r="BI180" s="191">
        <f aca="true" t="shared" si="38" ref="BI180:BI208">IF(N180="nulová",J180,0)</f>
        <v>0</v>
      </c>
      <c r="BJ180" s="23" t="s">
        <v>82</v>
      </c>
      <c r="BK180" s="191">
        <f aca="true" t="shared" si="39" ref="BK180:BK208">ROUND(I180*H180,2)</f>
        <v>0</v>
      </c>
      <c r="BL180" s="23" t="s">
        <v>272</v>
      </c>
      <c r="BM180" s="23" t="s">
        <v>3530</v>
      </c>
    </row>
    <row r="181" spans="2:65" s="1" customFormat="1" ht="16.5" customHeight="1">
      <c r="B181" s="179"/>
      <c r="C181" s="180" t="s">
        <v>596</v>
      </c>
      <c r="D181" s="180" t="s">
        <v>191</v>
      </c>
      <c r="E181" s="181" t="s">
        <v>3531</v>
      </c>
      <c r="F181" s="182" t="s">
        <v>3532</v>
      </c>
      <c r="G181" s="183" t="s">
        <v>238</v>
      </c>
      <c r="H181" s="184">
        <v>2</v>
      </c>
      <c r="I181" s="185"/>
      <c r="J181" s="186">
        <f t="shared" si="30"/>
        <v>0</v>
      </c>
      <c r="K181" s="182" t="s">
        <v>5</v>
      </c>
      <c r="L181" s="40"/>
      <c r="M181" s="187" t="s">
        <v>5</v>
      </c>
      <c r="N181" s="188" t="s">
        <v>46</v>
      </c>
      <c r="O181" s="41"/>
      <c r="P181" s="189">
        <f t="shared" si="31"/>
        <v>0</v>
      </c>
      <c r="Q181" s="189">
        <v>0.02121</v>
      </c>
      <c r="R181" s="189">
        <f t="shared" si="32"/>
        <v>0.04242</v>
      </c>
      <c r="S181" s="189">
        <v>0</v>
      </c>
      <c r="T181" s="190">
        <f t="shared" si="33"/>
        <v>0</v>
      </c>
      <c r="AR181" s="23" t="s">
        <v>272</v>
      </c>
      <c r="AT181" s="23" t="s">
        <v>191</v>
      </c>
      <c r="AU181" s="23" t="s">
        <v>84</v>
      </c>
      <c r="AY181" s="23" t="s">
        <v>189</v>
      </c>
      <c r="BE181" s="191">
        <f t="shared" si="34"/>
        <v>0</v>
      </c>
      <c r="BF181" s="191">
        <f t="shared" si="35"/>
        <v>0</v>
      </c>
      <c r="BG181" s="191">
        <f t="shared" si="36"/>
        <v>0</v>
      </c>
      <c r="BH181" s="191">
        <f t="shared" si="37"/>
        <v>0</v>
      </c>
      <c r="BI181" s="191">
        <f t="shared" si="38"/>
        <v>0</v>
      </c>
      <c r="BJ181" s="23" t="s">
        <v>82</v>
      </c>
      <c r="BK181" s="191">
        <f t="shared" si="39"/>
        <v>0</v>
      </c>
      <c r="BL181" s="23" t="s">
        <v>272</v>
      </c>
      <c r="BM181" s="23" t="s">
        <v>3533</v>
      </c>
    </row>
    <row r="182" spans="2:65" s="1" customFormat="1" ht="16.5" customHeight="1">
      <c r="B182" s="179"/>
      <c r="C182" s="180" t="s">
        <v>598</v>
      </c>
      <c r="D182" s="180" t="s">
        <v>191</v>
      </c>
      <c r="E182" s="181" t="s">
        <v>3534</v>
      </c>
      <c r="F182" s="182" t="s">
        <v>3535</v>
      </c>
      <c r="G182" s="183" t="s">
        <v>238</v>
      </c>
      <c r="H182" s="184">
        <v>2</v>
      </c>
      <c r="I182" s="185"/>
      <c r="J182" s="186">
        <f t="shared" si="30"/>
        <v>0</v>
      </c>
      <c r="K182" s="182" t="s">
        <v>5</v>
      </c>
      <c r="L182" s="40"/>
      <c r="M182" s="187" t="s">
        <v>5</v>
      </c>
      <c r="N182" s="188" t="s">
        <v>46</v>
      </c>
      <c r="O182" s="41"/>
      <c r="P182" s="189">
        <f t="shared" si="31"/>
        <v>0</v>
      </c>
      <c r="Q182" s="189">
        <v>0.01258</v>
      </c>
      <c r="R182" s="189">
        <f t="shared" si="32"/>
        <v>0.02516</v>
      </c>
      <c r="S182" s="189">
        <v>0</v>
      </c>
      <c r="T182" s="190">
        <f t="shared" si="33"/>
        <v>0</v>
      </c>
      <c r="AR182" s="23" t="s">
        <v>272</v>
      </c>
      <c r="AT182" s="23" t="s">
        <v>191</v>
      </c>
      <c r="AU182" s="23" t="s">
        <v>84</v>
      </c>
      <c r="AY182" s="23" t="s">
        <v>189</v>
      </c>
      <c r="BE182" s="191">
        <f t="shared" si="34"/>
        <v>0</v>
      </c>
      <c r="BF182" s="191">
        <f t="shared" si="35"/>
        <v>0</v>
      </c>
      <c r="BG182" s="191">
        <f t="shared" si="36"/>
        <v>0</v>
      </c>
      <c r="BH182" s="191">
        <f t="shared" si="37"/>
        <v>0</v>
      </c>
      <c r="BI182" s="191">
        <f t="shared" si="38"/>
        <v>0</v>
      </c>
      <c r="BJ182" s="23" t="s">
        <v>82</v>
      </c>
      <c r="BK182" s="191">
        <f t="shared" si="39"/>
        <v>0</v>
      </c>
      <c r="BL182" s="23" t="s">
        <v>272</v>
      </c>
      <c r="BM182" s="23" t="s">
        <v>3536</v>
      </c>
    </row>
    <row r="183" spans="2:65" s="1" customFormat="1" ht="16.5" customHeight="1">
      <c r="B183" s="179"/>
      <c r="C183" s="180" t="s">
        <v>603</v>
      </c>
      <c r="D183" s="180" t="s">
        <v>191</v>
      </c>
      <c r="E183" s="181" t="s">
        <v>3537</v>
      </c>
      <c r="F183" s="182" t="s">
        <v>3538</v>
      </c>
      <c r="G183" s="183" t="s">
        <v>238</v>
      </c>
      <c r="H183" s="184">
        <v>5</v>
      </c>
      <c r="I183" s="185"/>
      <c r="J183" s="186">
        <f t="shared" si="30"/>
        <v>0</v>
      </c>
      <c r="K183" s="182" t="s">
        <v>5</v>
      </c>
      <c r="L183" s="40"/>
      <c r="M183" s="187" t="s">
        <v>5</v>
      </c>
      <c r="N183" s="188" t="s">
        <v>46</v>
      </c>
      <c r="O183" s="41"/>
      <c r="P183" s="189">
        <f t="shared" si="31"/>
        <v>0</v>
      </c>
      <c r="Q183" s="189">
        <v>0.01258</v>
      </c>
      <c r="R183" s="189">
        <f t="shared" si="32"/>
        <v>0.0629</v>
      </c>
      <c r="S183" s="189">
        <v>0</v>
      </c>
      <c r="T183" s="190">
        <f t="shared" si="33"/>
        <v>0</v>
      </c>
      <c r="AR183" s="23" t="s">
        <v>272</v>
      </c>
      <c r="AT183" s="23" t="s">
        <v>191</v>
      </c>
      <c r="AU183" s="23" t="s">
        <v>84</v>
      </c>
      <c r="AY183" s="23" t="s">
        <v>189</v>
      </c>
      <c r="BE183" s="191">
        <f t="shared" si="34"/>
        <v>0</v>
      </c>
      <c r="BF183" s="191">
        <f t="shared" si="35"/>
        <v>0</v>
      </c>
      <c r="BG183" s="191">
        <f t="shared" si="36"/>
        <v>0</v>
      </c>
      <c r="BH183" s="191">
        <f t="shared" si="37"/>
        <v>0</v>
      </c>
      <c r="BI183" s="191">
        <f t="shared" si="38"/>
        <v>0</v>
      </c>
      <c r="BJ183" s="23" t="s">
        <v>82</v>
      </c>
      <c r="BK183" s="191">
        <f t="shared" si="39"/>
        <v>0</v>
      </c>
      <c r="BL183" s="23" t="s">
        <v>272</v>
      </c>
      <c r="BM183" s="23" t="s">
        <v>3539</v>
      </c>
    </row>
    <row r="184" spans="2:65" s="1" customFormat="1" ht="16.5" customHeight="1">
      <c r="B184" s="179"/>
      <c r="C184" s="180" t="s">
        <v>608</v>
      </c>
      <c r="D184" s="180" t="s">
        <v>191</v>
      </c>
      <c r="E184" s="181" t="s">
        <v>3540</v>
      </c>
      <c r="F184" s="182" t="s">
        <v>3541</v>
      </c>
      <c r="G184" s="183" t="s">
        <v>238</v>
      </c>
      <c r="H184" s="184">
        <v>5</v>
      </c>
      <c r="I184" s="185"/>
      <c r="J184" s="186">
        <f t="shared" si="30"/>
        <v>0</v>
      </c>
      <c r="K184" s="182" t="s">
        <v>5</v>
      </c>
      <c r="L184" s="40"/>
      <c r="M184" s="187" t="s">
        <v>5</v>
      </c>
      <c r="N184" s="188" t="s">
        <v>46</v>
      </c>
      <c r="O184" s="41"/>
      <c r="P184" s="189">
        <f t="shared" si="31"/>
        <v>0</v>
      </c>
      <c r="Q184" s="189">
        <v>0.01258</v>
      </c>
      <c r="R184" s="189">
        <f t="shared" si="32"/>
        <v>0.0629</v>
      </c>
      <c r="S184" s="189">
        <v>0</v>
      </c>
      <c r="T184" s="190">
        <f t="shared" si="33"/>
        <v>0</v>
      </c>
      <c r="AR184" s="23" t="s">
        <v>272</v>
      </c>
      <c r="AT184" s="23" t="s">
        <v>191</v>
      </c>
      <c r="AU184" s="23" t="s">
        <v>84</v>
      </c>
      <c r="AY184" s="23" t="s">
        <v>189</v>
      </c>
      <c r="BE184" s="191">
        <f t="shared" si="34"/>
        <v>0</v>
      </c>
      <c r="BF184" s="191">
        <f t="shared" si="35"/>
        <v>0</v>
      </c>
      <c r="BG184" s="191">
        <f t="shared" si="36"/>
        <v>0</v>
      </c>
      <c r="BH184" s="191">
        <f t="shared" si="37"/>
        <v>0</v>
      </c>
      <c r="BI184" s="191">
        <f t="shared" si="38"/>
        <v>0</v>
      </c>
      <c r="BJ184" s="23" t="s">
        <v>82</v>
      </c>
      <c r="BK184" s="191">
        <f t="shared" si="39"/>
        <v>0</v>
      </c>
      <c r="BL184" s="23" t="s">
        <v>272</v>
      </c>
      <c r="BM184" s="23" t="s">
        <v>3542</v>
      </c>
    </row>
    <row r="185" spans="2:65" s="1" customFormat="1" ht="16.5" customHeight="1">
      <c r="B185" s="179"/>
      <c r="C185" s="180" t="s">
        <v>613</v>
      </c>
      <c r="D185" s="180" t="s">
        <v>191</v>
      </c>
      <c r="E185" s="181" t="s">
        <v>3543</v>
      </c>
      <c r="F185" s="182" t="s">
        <v>3544</v>
      </c>
      <c r="G185" s="183" t="s">
        <v>322</v>
      </c>
      <c r="H185" s="184">
        <v>512</v>
      </c>
      <c r="I185" s="185"/>
      <c r="J185" s="186">
        <f t="shared" si="30"/>
        <v>0</v>
      </c>
      <c r="K185" s="182" t="s">
        <v>287</v>
      </c>
      <c r="L185" s="40"/>
      <c r="M185" s="187" t="s">
        <v>5</v>
      </c>
      <c r="N185" s="188" t="s">
        <v>46</v>
      </c>
      <c r="O185" s="41"/>
      <c r="P185" s="189">
        <f t="shared" si="31"/>
        <v>0</v>
      </c>
      <c r="Q185" s="189">
        <v>0.00013</v>
      </c>
      <c r="R185" s="189">
        <f t="shared" si="32"/>
        <v>0.06656</v>
      </c>
      <c r="S185" s="189">
        <v>0.0011</v>
      </c>
      <c r="T185" s="190">
        <f t="shared" si="33"/>
        <v>0.5632</v>
      </c>
      <c r="AR185" s="23" t="s">
        <v>272</v>
      </c>
      <c r="AT185" s="23" t="s">
        <v>191</v>
      </c>
      <c r="AU185" s="23" t="s">
        <v>84</v>
      </c>
      <c r="AY185" s="23" t="s">
        <v>189</v>
      </c>
      <c r="BE185" s="191">
        <f t="shared" si="34"/>
        <v>0</v>
      </c>
      <c r="BF185" s="191">
        <f t="shared" si="35"/>
        <v>0</v>
      </c>
      <c r="BG185" s="191">
        <f t="shared" si="36"/>
        <v>0</v>
      </c>
      <c r="BH185" s="191">
        <f t="shared" si="37"/>
        <v>0</v>
      </c>
      <c r="BI185" s="191">
        <f t="shared" si="38"/>
        <v>0</v>
      </c>
      <c r="BJ185" s="23" t="s">
        <v>82</v>
      </c>
      <c r="BK185" s="191">
        <f t="shared" si="39"/>
        <v>0</v>
      </c>
      <c r="BL185" s="23" t="s">
        <v>272</v>
      </c>
      <c r="BM185" s="23" t="s">
        <v>3545</v>
      </c>
    </row>
    <row r="186" spans="2:65" s="1" customFormat="1" ht="16.5" customHeight="1">
      <c r="B186" s="179"/>
      <c r="C186" s="180" t="s">
        <v>618</v>
      </c>
      <c r="D186" s="180" t="s">
        <v>191</v>
      </c>
      <c r="E186" s="181" t="s">
        <v>3546</v>
      </c>
      <c r="F186" s="182" t="s">
        <v>3547</v>
      </c>
      <c r="G186" s="183" t="s">
        <v>322</v>
      </c>
      <c r="H186" s="184">
        <v>306</v>
      </c>
      <c r="I186" s="185"/>
      <c r="J186" s="186">
        <f t="shared" si="30"/>
        <v>0</v>
      </c>
      <c r="K186" s="182" t="s">
        <v>287</v>
      </c>
      <c r="L186" s="40"/>
      <c r="M186" s="187" t="s">
        <v>5</v>
      </c>
      <c r="N186" s="188" t="s">
        <v>46</v>
      </c>
      <c r="O186" s="41"/>
      <c r="P186" s="189">
        <f t="shared" si="31"/>
        <v>0</v>
      </c>
      <c r="Q186" s="189">
        <v>3E-05</v>
      </c>
      <c r="R186" s="189">
        <f t="shared" si="32"/>
        <v>0.00918</v>
      </c>
      <c r="S186" s="189">
        <v>0</v>
      </c>
      <c r="T186" s="190">
        <f t="shared" si="33"/>
        <v>0</v>
      </c>
      <c r="AR186" s="23" t="s">
        <v>272</v>
      </c>
      <c r="AT186" s="23" t="s">
        <v>191</v>
      </c>
      <c r="AU186" s="23" t="s">
        <v>84</v>
      </c>
      <c r="AY186" s="23" t="s">
        <v>189</v>
      </c>
      <c r="BE186" s="191">
        <f t="shared" si="34"/>
        <v>0</v>
      </c>
      <c r="BF186" s="191">
        <f t="shared" si="35"/>
        <v>0</v>
      </c>
      <c r="BG186" s="191">
        <f t="shared" si="36"/>
        <v>0</v>
      </c>
      <c r="BH186" s="191">
        <f t="shared" si="37"/>
        <v>0</v>
      </c>
      <c r="BI186" s="191">
        <f t="shared" si="38"/>
        <v>0</v>
      </c>
      <c r="BJ186" s="23" t="s">
        <v>82</v>
      </c>
      <c r="BK186" s="191">
        <f t="shared" si="39"/>
        <v>0</v>
      </c>
      <c r="BL186" s="23" t="s">
        <v>272</v>
      </c>
      <c r="BM186" s="23" t="s">
        <v>3548</v>
      </c>
    </row>
    <row r="187" spans="2:65" s="1" customFormat="1" ht="16.5" customHeight="1">
      <c r="B187" s="179"/>
      <c r="C187" s="180" t="s">
        <v>625</v>
      </c>
      <c r="D187" s="180" t="s">
        <v>191</v>
      </c>
      <c r="E187" s="181" t="s">
        <v>3549</v>
      </c>
      <c r="F187" s="182" t="s">
        <v>3550</v>
      </c>
      <c r="G187" s="183" t="s">
        <v>322</v>
      </c>
      <c r="H187" s="184">
        <v>58</v>
      </c>
      <c r="I187" s="185"/>
      <c r="J187" s="186">
        <f t="shared" si="30"/>
        <v>0</v>
      </c>
      <c r="K187" s="182" t="s">
        <v>5</v>
      </c>
      <c r="L187" s="40"/>
      <c r="M187" s="187" t="s">
        <v>5</v>
      </c>
      <c r="N187" s="188" t="s">
        <v>46</v>
      </c>
      <c r="O187" s="41"/>
      <c r="P187" s="189">
        <f t="shared" si="31"/>
        <v>0</v>
      </c>
      <c r="Q187" s="189">
        <v>0.00023</v>
      </c>
      <c r="R187" s="189">
        <f t="shared" si="32"/>
        <v>0.013340000000000001</v>
      </c>
      <c r="S187" s="189">
        <v>0</v>
      </c>
      <c r="T187" s="190">
        <f t="shared" si="33"/>
        <v>0</v>
      </c>
      <c r="AR187" s="23" t="s">
        <v>272</v>
      </c>
      <c r="AT187" s="23" t="s">
        <v>191</v>
      </c>
      <c r="AU187" s="23" t="s">
        <v>84</v>
      </c>
      <c r="AY187" s="23" t="s">
        <v>189</v>
      </c>
      <c r="BE187" s="191">
        <f t="shared" si="34"/>
        <v>0</v>
      </c>
      <c r="BF187" s="191">
        <f t="shared" si="35"/>
        <v>0</v>
      </c>
      <c r="BG187" s="191">
        <f t="shared" si="36"/>
        <v>0</v>
      </c>
      <c r="BH187" s="191">
        <f t="shared" si="37"/>
        <v>0</v>
      </c>
      <c r="BI187" s="191">
        <f t="shared" si="38"/>
        <v>0</v>
      </c>
      <c r="BJ187" s="23" t="s">
        <v>82</v>
      </c>
      <c r="BK187" s="191">
        <f t="shared" si="39"/>
        <v>0</v>
      </c>
      <c r="BL187" s="23" t="s">
        <v>272</v>
      </c>
      <c r="BM187" s="23" t="s">
        <v>3551</v>
      </c>
    </row>
    <row r="188" spans="2:65" s="1" customFormat="1" ht="16.5" customHeight="1">
      <c r="B188" s="179"/>
      <c r="C188" s="180" t="s">
        <v>629</v>
      </c>
      <c r="D188" s="180" t="s">
        <v>191</v>
      </c>
      <c r="E188" s="181" t="s">
        <v>3552</v>
      </c>
      <c r="F188" s="182" t="s">
        <v>3553</v>
      </c>
      <c r="G188" s="183" t="s">
        <v>322</v>
      </c>
      <c r="H188" s="184">
        <v>4</v>
      </c>
      <c r="I188" s="185"/>
      <c r="J188" s="186">
        <f t="shared" si="30"/>
        <v>0</v>
      </c>
      <c r="K188" s="182" t="s">
        <v>287</v>
      </c>
      <c r="L188" s="40"/>
      <c r="M188" s="187" t="s">
        <v>5</v>
      </c>
      <c r="N188" s="188" t="s">
        <v>46</v>
      </c>
      <c r="O188" s="41"/>
      <c r="P188" s="189">
        <f t="shared" si="31"/>
        <v>0</v>
      </c>
      <c r="Q188" s="189">
        <v>0.00045</v>
      </c>
      <c r="R188" s="189">
        <f t="shared" si="32"/>
        <v>0.0018</v>
      </c>
      <c r="S188" s="189">
        <v>0</v>
      </c>
      <c r="T188" s="190">
        <f t="shared" si="33"/>
        <v>0</v>
      </c>
      <c r="AR188" s="23" t="s">
        <v>272</v>
      </c>
      <c r="AT188" s="23" t="s">
        <v>191</v>
      </c>
      <c r="AU188" s="23" t="s">
        <v>84</v>
      </c>
      <c r="AY188" s="23" t="s">
        <v>189</v>
      </c>
      <c r="BE188" s="191">
        <f t="shared" si="34"/>
        <v>0</v>
      </c>
      <c r="BF188" s="191">
        <f t="shared" si="35"/>
        <v>0</v>
      </c>
      <c r="BG188" s="191">
        <f t="shared" si="36"/>
        <v>0</v>
      </c>
      <c r="BH188" s="191">
        <f t="shared" si="37"/>
        <v>0</v>
      </c>
      <c r="BI188" s="191">
        <f t="shared" si="38"/>
        <v>0</v>
      </c>
      <c r="BJ188" s="23" t="s">
        <v>82</v>
      </c>
      <c r="BK188" s="191">
        <f t="shared" si="39"/>
        <v>0</v>
      </c>
      <c r="BL188" s="23" t="s">
        <v>272</v>
      </c>
      <c r="BM188" s="23" t="s">
        <v>3554</v>
      </c>
    </row>
    <row r="189" spans="2:65" s="1" customFormat="1" ht="16.5" customHeight="1">
      <c r="B189" s="179"/>
      <c r="C189" s="180" t="s">
        <v>633</v>
      </c>
      <c r="D189" s="180" t="s">
        <v>191</v>
      </c>
      <c r="E189" s="181" t="s">
        <v>3555</v>
      </c>
      <c r="F189" s="182" t="s">
        <v>3556</v>
      </c>
      <c r="G189" s="183" t="s">
        <v>322</v>
      </c>
      <c r="H189" s="184">
        <v>12</v>
      </c>
      <c r="I189" s="185"/>
      <c r="J189" s="186">
        <f t="shared" si="30"/>
        <v>0</v>
      </c>
      <c r="K189" s="182" t="s">
        <v>287</v>
      </c>
      <c r="L189" s="40"/>
      <c r="M189" s="187" t="s">
        <v>5</v>
      </c>
      <c r="N189" s="188" t="s">
        <v>46</v>
      </c>
      <c r="O189" s="41"/>
      <c r="P189" s="189">
        <f t="shared" si="31"/>
        <v>0</v>
      </c>
      <c r="Q189" s="189">
        <v>0.00129</v>
      </c>
      <c r="R189" s="189">
        <f t="shared" si="32"/>
        <v>0.015479999999999999</v>
      </c>
      <c r="S189" s="189">
        <v>0</v>
      </c>
      <c r="T189" s="190">
        <f t="shared" si="33"/>
        <v>0</v>
      </c>
      <c r="AR189" s="23" t="s">
        <v>272</v>
      </c>
      <c r="AT189" s="23" t="s">
        <v>191</v>
      </c>
      <c r="AU189" s="23" t="s">
        <v>84</v>
      </c>
      <c r="AY189" s="23" t="s">
        <v>189</v>
      </c>
      <c r="BE189" s="191">
        <f t="shared" si="34"/>
        <v>0</v>
      </c>
      <c r="BF189" s="191">
        <f t="shared" si="35"/>
        <v>0</v>
      </c>
      <c r="BG189" s="191">
        <f t="shared" si="36"/>
        <v>0</v>
      </c>
      <c r="BH189" s="191">
        <f t="shared" si="37"/>
        <v>0</v>
      </c>
      <c r="BI189" s="191">
        <f t="shared" si="38"/>
        <v>0</v>
      </c>
      <c r="BJ189" s="23" t="s">
        <v>82</v>
      </c>
      <c r="BK189" s="191">
        <f t="shared" si="39"/>
        <v>0</v>
      </c>
      <c r="BL189" s="23" t="s">
        <v>272</v>
      </c>
      <c r="BM189" s="23" t="s">
        <v>3557</v>
      </c>
    </row>
    <row r="190" spans="2:65" s="1" customFormat="1" ht="16.5" customHeight="1">
      <c r="B190" s="179"/>
      <c r="C190" s="180" t="s">
        <v>637</v>
      </c>
      <c r="D190" s="180" t="s">
        <v>191</v>
      </c>
      <c r="E190" s="181" t="s">
        <v>3558</v>
      </c>
      <c r="F190" s="182" t="s">
        <v>3559</v>
      </c>
      <c r="G190" s="183" t="s">
        <v>322</v>
      </c>
      <c r="H190" s="184">
        <v>10</v>
      </c>
      <c r="I190" s="185"/>
      <c r="J190" s="186">
        <f t="shared" si="30"/>
        <v>0</v>
      </c>
      <c r="K190" s="182" t="s">
        <v>287</v>
      </c>
      <c r="L190" s="40"/>
      <c r="M190" s="187" t="s">
        <v>5</v>
      </c>
      <c r="N190" s="188" t="s">
        <v>46</v>
      </c>
      <c r="O190" s="41"/>
      <c r="P190" s="189">
        <f t="shared" si="31"/>
        <v>0</v>
      </c>
      <c r="Q190" s="189">
        <v>0.00182</v>
      </c>
      <c r="R190" s="189">
        <f t="shared" si="32"/>
        <v>0.0182</v>
      </c>
      <c r="S190" s="189">
        <v>0</v>
      </c>
      <c r="T190" s="190">
        <f t="shared" si="33"/>
        <v>0</v>
      </c>
      <c r="AR190" s="23" t="s">
        <v>272</v>
      </c>
      <c r="AT190" s="23" t="s">
        <v>191</v>
      </c>
      <c r="AU190" s="23" t="s">
        <v>84</v>
      </c>
      <c r="AY190" s="23" t="s">
        <v>189</v>
      </c>
      <c r="BE190" s="191">
        <f t="shared" si="34"/>
        <v>0</v>
      </c>
      <c r="BF190" s="191">
        <f t="shared" si="35"/>
        <v>0</v>
      </c>
      <c r="BG190" s="191">
        <f t="shared" si="36"/>
        <v>0</v>
      </c>
      <c r="BH190" s="191">
        <f t="shared" si="37"/>
        <v>0</v>
      </c>
      <c r="BI190" s="191">
        <f t="shared" si="38"/>
        <v>0</v>
      </c>
      <c r="BJ190" s="23" t="s">
        <v>82</v>
      </c>
      <c r="BK190" s="191">
        <f t="shared" si="39"/>
        <v>0</v>
      </c>
      <c r="BL190" s="23" t="s">
        <v>272</v>
      </c>
      <c r="BM190" s="23" t="s">
        <v>3560</v>
      </c>
    </row>
    <row r="191" spans="2:65" s="1" customFormat="1" ht="16.5" customHeight="1">
      <c r="B191" s="179"/>
      <c r="C191" s="180" t="s">
        <v>641</v>
      </c>
      <c r="D191" s="180" t="s">
        <v>191</v>
      </c>
      <c r="E191" s="181" t="s">
        <v>3561</v>
      </c>
      <c r="F191" s="182" t="s">
        <v>3562</v>
      </c>
      <c r="G191" s="183" t="s">
        <v>322</v>
      </c>
      <c r="H191" s="184">
        <v>306</v>
      </c>
      <c r="I191" s="185"/>
      <c r="J191" s="186">
        <f t="shared" si="30"/>
        <v>0</v>
      </c>
      <c r="K191" s="182" t="s">
        <v>5</v>
      </c>
      <c r="L191" s="40"/>
      <c r="M191" s="187" t="s">
        <v>5</v>
      </c>
      <c r="N191" s="188" t="s">
        <v>46</v>
      </c>
      <c r="O191" s="41"/>
      <c r="P191" s="189">
        <f t="shared" si="31"/>
        <v>0</v>
      </c>
      <c r="Q191" s="189">
        <v>0.0002</v>
      </c>
      <c r="R191" s="189">
        <f t="shared" si="32"/>
        <v>0.061200000000000004</v>
      </c>
      <c r="S191" s="189">
        <v>0</v>
      </c>
      <c r="T191" s="190">
        <f t="shared" si="33"/>
        <v>0</v>
      </c>
      <c r="AR191" s="23" t="s">
        <v>272</v>
      </c>
      <c r="AT191" s="23" t="s">
        <v>191</v>
      </c>
      <c r="AU191" s="23" t="s">
        <v>84</v>
      </c>
      <c r="AY191" s="23" t="s">
        <v>189</v>
      </c>
      <c r="BE191" s="191">
        <f t="shared" si="34"/>
        <v>0</v>
      </c>
      <c r="BF191" s="191">
        <f t="shared" si="35"/>
        <v>0</v>
      </c>
      <c r="BG191" s="191">
        <f t="shared" si="36"/>
        <v>0</v>
      </c>
      <c r="BH191" s="191">
        <f t="shared" si="37"/>
        <v>0</v>
      </c>
      <c r="BI191" s="191">
        <f t="shared" si="38"/>
        <v>0</v>
      </c>
      <c r="BJ191" s="23" t="s">
        <v>82</v>
      </c>
      <c r="BK191" s="191">
        <f t="shared" si="39"/>
        <v>0</v>
      </c>
      <c r="BL191" s="23" t="s">
        <v>272</v>
      </c>
      <c r="BM191" s="23" t="s">
        <v>3563</v>
      </c>
    </row>
    <row r="192" spans="2:65" s="1" customFormat="1" ht="16.5" customHeight="1">
      <c r="B192" s="179"/>
      <c r="C192" s="209" t="s">
        <v>647</v>
      </c>
      <c r="D192" s="209" t="s">
        <v>291</v>
      </c>
      <c r="E192" s="210" t="s">
        <v>3564</v>
      </c>
      <c r="F192" s="211" t="s">
        <v>3565</v>
      </c>
      <c r="G192" s="212" t="s">
        <v>322</v>
      </c>
      <c r="H192" s="213">
        <v>306</v>
      </c>
      <c r="I192" s="214"/>
      <c r="J192" s="215">
        <f t="shared" si="30"/>
        <v>0</v>
      </c>
      <c r="K192" s="211" t="s">
        <v>5</v>
      </c>
      <c r="L192" s="216"/>
      <c r="M192" s="217" t="s">
        <v>5</v>
      </c>
      <c r="N192" s="218" t="s">
        <v>46</v>
      </c>
      <c r="O192" s="41"/>
      <c r="P192" s="189">
        <f t="shared" si="31"/>
        <v>0</v>
      </c>
      <c r="Q192" s="189">
        <v>0.00019</v>
      </c>
      <c r="R192" s="189">
        <f t="shared" si="32"/>
        <v>0.058140000000000004</v>
      </c>
      <c r="S192" s="189">
        <v>0</v>
      </c>
      <c r="T192" s="190">
        <f t="shared" si="33"/>
        <v>0</v>
      </c>
      <c r="AR192" s="23" t="s">
        <v>358</v>
      </c>
      <c r="AT192" s="23" t="s">
        <v>291</v>
      </c>
      <c r="AU192" s="23" t="s">
        <v>84</v>
      </c>
      <c r="AY192" s="23" t="s">
        <v>189</v>
      </c>
      <c r="BE192" s="191">
        <f t="shared" si="34"/>
        <v>0</v>
      </c>
      <c r="BF192" s="191">
        <f t="shared" si="35"/>
        <v>0</v>
      </c>
      <c r="BG192" s="191">
        <f t="shared" si="36"/>
        <v>0</v>
      </c>
      <c r="BH192" s="191">
        <f t="shared" si="37"/>
        <v>0</v>
      </c>
      <c r="BI192" s="191">
        <f t="shared" si="38"/>
        <v>0</v>
      </c>
      <c r="BJ192" s="23" t="s">
        <v>82</v>
      </c>
      <c r="BK192" s="191">
        <f t="shared" si="39"/>
        <v>0</v>
      </c>
      <c r="BL192" s="23" t="s">
        <v>272</v>
      </c>
      <c r="BM192" s="23" t="s">
        <v>3566</v>
      </c>
    </row>
    <row r="193" spans="2:65" s="1" customFormat="1" ht="25.5" customHeight="1">
      <c r="B193" s="179"/>
      <c r="C193" s="180" t="s">
        <v>651</v>
      </c>
      <c r="D193" s="180" t="s">
        <v>191</v>
      </c>
      <c r="E193" s="181" t="s">
        <v>3567</v>
      </c>
      <c r="F193" s="182" t="s">
        <v>3568</v>
      </c>
      <c r="G193" s="183" t="s">
        <v>322</v>
      </c>
      <c r="H193" s="184">
        <v>6</v>
      </c>
      <c r="I193" s="185"/>
      <c r="J193" s="186">
        <f t="shared" si="30"/>
        <v>0</v>
      </c>
      <c r="K193" s="182" t="s">
        <v>287</v>
      </c>
      <c r="L193" s="40"/>
      <c r="M193" s="187" t="s">
        <v>5</v>
      </c>
      <c r="N193" s="188" t="s">
        <v>46</v>
      </c>
      <c r="O193" s="41"/>
      <c r="P193" s="189">
        <f t="shared" si="31"/>
        <v>0</v>
      </c>
      <c r="Q193" s="189">
        <v>1E-05</v>
      </c>
      <c r="R193" s="189">
        <f t="shared" si="32"/>
        <v>6.000000000000001E-05</v>
      </c>
      <c r="S193" s="189">
        <v>0.00338</v>
      </c>
      <c r="T193" s="190">
        <f t="shared" si="33"/>
        <v>0.02028</v>
      </c>
      <c r="AR193" s="23" t="s">
        <v>272</v>
      </c>
      <c r="AT193" s="23" t="s">
        <v>191</v>
      </c>
      <c r="AU193" s="23" t="s">
        <v>84</v>
      </c>
      <c r="AY193" s="23" t="s">
        <v>189</v>
      </c>
      <c r="BE193" s="191">
        <f t="shared" si="34"/>
        <v>0</v>
      </c>
      <c r="BF193" s="191">
        <f t="shared" si="35"/>
        <v>0</v>
      </c>
      <c r="BG193" s="191">
        <f t="shared" si="36"/>
        <v>0</v>
      </c>
      <c r="BH193" s="191">
        <f t="shared" si="37"/>
        <v>0</v>
      </c>
      <c r="BI193" s="191">
        <f t="shared" si="38"/>
        <v>0</v>
      </c>
      <c r="BJ193" s="23" t="s">
        <v>82</v>
      </c>
      <c r="BK193" s="191">
        <f t="shared" si="39"/>
        <v>0</v>
      </c>
      <c r="BL193" s="23" t="s">
        <v>272</v>
      </c>
      <c r="BM193" s="23" t="s">
        <v>3569</v>
      </c>
    </row>
    <row r="194" spans="2:65" s="1" customFormat="1" ht="16.5" customHeight="1">
      <c r="B194" s="179"/>
      <c r="C194" s="180" t="s">
        <v>657</v>
      </c>
      <c r="D194" s="180" t="s">
        <v>191</v>
      </c>
      <c r="E194" s="181" t="s">
        <v>3570</v>
      </c>
      <c r="F194" s="182" t="s">
        <v>3571</v>
      </c>
      <c r="G194" s="183" t="s">
        <v>322</v>
      </c>
      <c r="H194" s="184">
        <v>46</v>
      </c>
      <c r="I194" s="185"/>
      <c r="J194" s="186">
        <f t="shared" si="30"/>
        <v>0</v>
      </c>
      <c r="K194" s="182" t="s">
        <v>287</v>
      </c>
      <c r="L194" s="40"/>
      <c r="M194" s="187" t="s">
        <v>5</v>
      </c>
      <c r="N194" s="188" t="s">
        <v>46</v>
      </c>
      <c r="O194" s="41"/>
      <c r="P194" s="189">
        <f t="shared" si="31"/>
        <v>0</v>
      </c>
      <c r="Q194" s="189">
        <v>0.00022</v>
      </c>
      <c r="R194" s="189">
        <f t="shared" si="32"/>
        <v>0.01012</v>
      </c>
      <c r="S194" s="189">
        <v>0</v>
      </c>
      <c r="T194" s="190">
        <f t="shared" si="33"/>
        <v>0</v>
      </c>
      <c r="AR194" s="23" t="s">
        <v>272</v>
      </c>
      <c r="AT194" s="23" t="s">
        <v>191</v>
      </c>
      <c r="AU194" s="23" t="s">
        <v>84</v>
      </c>
      <c r="AY194" s="23" t="s">
        <v>189</v>
      </c>
      <c r="BE194" s="191">
        <f t="shared" si="34"/>
        <v>0</v>
      </c>
      <c r="BF194" s="191">
        <f t="shared" si="35"/>
        <v>0</v>
      </c>
      <c r="BG194" s="191">
        <f t="shared" si="36"/>
        <v>0</v>
      </c>
      <c r="BH194" s="191">
        <f t="shared" si="37"/>
        <v>0</v>
      </c>
      <c r="BI194" s="191">
        <f t="shared" si="38"/>
        <v>0</v>
      </c>
      <c r="BJ194" s="23" t="s">
        <v>82</v>
      </c>
      <c r="BK194" s="191">
        <f t="shared" si="39"/>
        <v>0</v>
      </c>
      <c r="BL194" s="23" t="s">
        <v>272</v>
      </c>
      <c r="BM194" s="23" t="s">
        <v>3572</v>
      </c>
    </row>
    <row r="195" spans="2:65" s="1" customFormat="1" ht="25.5" customHeight="1">
      <c r="B195" s="179"/>
      <c r="C195" s="180" t="s">
        <v>661</v>
      </c>
      <c r="D195" s="180" t="s">
        <v>191</v>
      </c>
      <c r="E195" s="181" t="s">
        <v>3573</v>
      </c>
      <c r="F195" s="182" t="s">
        <v>3574</v>
      </c>
      <c r="G195" s="183" t="s">
        <v>322</v>
      </c>
      <c r="H195" s="184">
        <v>25</v>
      </c>
      <c r="I195" s="185"/>
      <c r="J195" s="186">
        <f t="shared" si="30"/>
        <v>0</v>
      </c>
      <c r="K195" s="182" t="s">
        <v>287</v>
      </c>
      <c r="L195" s="40"/>
      <c r="M195" s="187" t="s">
        <v>5</v>
      </c>
      <c r="N195" s="188" t="s">
        <v>46</v>
      </c>
      <c r="O195" s="41"/>
      <c r="P195" s="189">
        <f t="shared" si="31"/>
        <v>0</v>
      </c>
      <c r="Q195" s="189">
        <v>0.00057</v>
      </c>
      <c r="R195" s="189">
        <f t="shared" si="32"/>
        <v>0.014249999999999999</v>
      </c>
      <c r="S195" s="189">
        <v>0</v>
      </c>
      <c r="T195" s="190">
        <f t="shared" si="33"/>
        <v>0</v>
      </c>
      <c r="AR195" s="23" t="s">
        <v>272</v>
      </c>
      <c r="AT195" s="23" t="s">
        <v>191</v>
      </c>
      <c r="AU195" s="23" t="s">
        <v>84</v>
      </c>
      <c r="AY195" s="23" t="s">
        <v>189</v>
      </c>
      <c r="BE195" s="191">
        <f t="shared" si="34"/>
        <v>0</v>
      </c>
      <c r="BF195" s="191">
        <f t="shared" si="35"/>
        <v>0</v>
      </c>
      <c r="BG195" s="191">
        <f t="shared" si="36"/>
        <v>0</v>
      </c>
      <c r="BH195" s="191">
        <f t="shared" si="37"/>
        <v>0</v>
      </c>
      <c r="BI195" s="191">
        <f t="shared" si="38"/>
        <v>0</v>
      </c>
      <c r="BJ195" s="23" t="s">
        <v>82</v>
      </c>
      <c r="BK195" s="191">
        <f t="shared" si="39"/>
        <v>0</v>
      </c>
      <c r="BL195" s="23" t="s">
        <v>272</v>
      </c>
      <c r="BM195" s="23" t="s">
        <v>3575</v>
      </c>
    </row>
    <row r="196" spans="2:65" s="1" customFormat="1" ht="25.5" customHeight="1">
      <c r="B196" s="179"/>
      <c r="C196" s="180" t="s">
        <v>666</v>
      </c>
      <c r="D196" s="180" t="s">
        <v>191</v>
      </c>
      <c r="E196" s="181" t="s">
        <v>3576</v>
      </c>
      <c r="F196" s="182" t="s">
        <v>3577</v>
      </c>
      <c r="G196" s="183" t="s">
        <v>322</v>
      </c>
      <c r="H196" s="184">
        <v>5</v>
      </c>
      <c r="I196" s="185"/>
      <c r="J196" s="186">
        <f t="shared" si="30"/>
        <v>0</v>
      </c>
      <c r="K196" s="182" t="s">
        <v>287</v>
      </c>
      <c r="L196" s="40"/>
      <c r="M196" s="187" t="s">
        <v>5</v>
      </c>
      <c r="N196" s="188" t="s">
        <v>46</v>
      </c>
      <c r="O196" s="41"/>
      <c r="P196" s="189">
        <f t="shared" si="31"/>
        <v>0</v>
      </c>
      <c r="Q196" s="189">
        <v>0.00124</v>
      </c>
      <c r="R196" s="189">
        <f t="shared" si="32"/>
        <v>0.0062</v>
      </c>
      <c r="S196" s="189">
        <v>0</v>
      </c>
      <c r="T196" s="190">
        <f t="shared" si="33"/>
        <v>0</v>
      </c>
      <c r="AR196" s="23" t="s">
        <v>272</v>
      </c>
      <c r="AT196" s="23" t="s">
        <v>191</v>
      </c>
      <c r="AU196" s="23" t="s">
        <v>84</v>
      </c>
      <c r="AY196" s="23" t="s">
        <v>189</v>
      </c>
      <c r="BE196" s="191">
        <f t="shared" si="34"/>
        <v>0</v>
      </c>
      <c r="BF196" s="191">
        <f t="shared" si="35"/>
        <v>0</v>
      </c>
      <c r="BG196" s="191">
        <f t="shared" si="36"/>
        <v>0</v>
      </c>
      <c r="BH196" s="191">
        <f t="shared" si="37"/>
        <v>0</v>
      </c>
      <c r="BI196" s="191">
        <f t="shared" si="38"/>
        <v>0</v>
      </c>
      <c r="BJ196" s="23" t="s">
        <v>82</v>
      </c>
      <c r="BK196" s="191">
        <f t="shared" si="39"/>
        <v>0</v>
      </c>
      <c r="BL196" s="23" t="s">
        <v>272</v>
      </c>
      <c r="BM196" s="23" t="s">
        <v>3578</v>
      </c>
    </row>
    <row r="197" spans="2:65" s="1" customFormat="1" ht="25.5" customHeight="1">
      <c r="B197" s="179"/>
      <c r="C197" s="180" t="s">
        <v>670</v>
      </c>
      <c r="D197" s="180" t="s">
        <v>191</v>
      </c>
      <c r="E197" s="181" t="s">
        <v>3579</v>
      </c>
      <c r="F197" s="182" t="s">
        <v>3580</v>
      </c>
      <c r="G197" s="183" t="s">
        <v>322</v>
      </c>
      <c r="H197" s="184">
        <v>5</v>
      </c>
      <c r="I197" s="185"/>
      <c r="J197" s="186">
        <f t="shared" si="30"/>
        <v>0</v>
      </c>
      <c r="K197" s="182" t="s">
        <v>287</v>
      </c>
      <c r="L197" s="40"/>
      <c r="M197" s="187" t="s">
        <v>5</v>
      </c>
      <c r="N197" s="188" t="s">
        <v>46</v>
      </c>
      <c r="O197" s="41"/>
      <c r="P197" s="189">
        <f t="shared" si="31"/>
        <v>0</v>
      </c>
      <c r="Q197" s="189">
        <v>0.00173</v>
      </c>
      <c r="R197" s="189">
        <f t="shared" si="32"/>
        <v>0.00865</v>
      </c>
      <c r="S197" s="189">
        <v>0</v>
      </c>
      <c r="T197" s="190">
        <f t="shared" si="33"/>
        <v>0</v>
      </c>
      <c r="AR197" s="23" t="s">
        <v>272</v>
      </c>
      <c r="AT197" s="23" t="s">
        <v>191</v>
      </c>
      <c r="AU197" s="23" t="s">
        <v>84</v>
      </c>
      <c r="AY197" s="23" t="s">
        <v>189</v>
      </c>
      <c r="BE197" s="191">
        <f t="shared" si="34"/>
        <v>0</v>
      </c>
      <c r="BF197" s="191">
        <f t="shared" si="35"/>
        <v>0</v>
      </c>
      <c r="BG197" s="191">
        <f t="shared" si="36"/>
        <v>0</v>
      </c>
      <c r="BH197" s="191">
        <f t="shared" si="37"/>
        <v>0</v>
      </c>
      <c r="BI197" s="191">
        <f t="shared" si="38"/>
        <v>0</v>
      </c>
      <c r="BJ197" s="23" t="s">
        <v>82</v>
      </c>
      <c r="BK197" s="191">
        <f t="shared" si="39"/>
        <v>0</v>
      </c>
      <c r="BL197" s="23" t="s">
        <v>272</v>
      </c>
      <c r="BM197" s="23" t="s">
        <v>3581</v>
      </c>
    </row>
    <row r="198" spans="2:65" s="1" customFormat="1" ht="16.5" customHeight="1">
      <c r="B198" s="179"/>
      <c r="C198" s="180" t="s">
        <v>675</v>
      </c>
      <c r="D198" s="180" t="s">
        <v>191</v>
      </c>
      <c r="E198" s="181" t="s">
        <v>3582</v>
      </c>
      <c r="F198" s="182" t="s">
        <v>3583</v>
      </c>
      <c r="G198" s="183" t="s">
        <v>322</v>
      </c>
      <c r="H198" s="184">
        <v>8</v>
      </c>
      <c r="I198" s="185"/>
      <c r="J198" s="186">
        <f t="shared" si="30"/>
        <v>0</v>
      </c>
      <c r="K198" s="182" t="s">
        <v>5</v>
      </c>
      <c r="L198" s="40"/>
      <c r="M198" s="187" t="s">
        <v>5</v>
      </c>
      <c r="N198" s="188" t="s">
        <v>46</v>
      </c>
      <c r="O198" s="41"/>
      <c r="P198" s="189">
        <f t="shared" si="31"/>
        <v>0</v>
      </c>
      <c r="Q198" s="189">
        <v>0.0001</v>
      </c>
      <c r="R198" s="189">
        <f t="shared" si="32"/>
        <v>0.0008</v>
      </c>
      <c r="S198" s="189">
        <v>0</v>
      </c>
      <c r="T198" s="190">
        <f t="shared" si="33"/>
        <v>0</v>
      </c>
      <c r="AR198" s="23" t="s">
        <v>272</v>
      </c>
      <c r="AT198" s="23" t="s">
        <v>191</v>
      </c>
      <c r="AU198" s="23" t="s">
        <v>84</v>
      </c>
      <c r="AY198" s="23" t="s">
        <v>189</v>
      </c>
      <c r="BE198" s="191">
        <f t="shared" si="34"/>
        <v>0</v>
      </c>
      <c r="BF198" s="191">
        <f t="shared" si="35"/>
        <v>0</v>
      </c>
      <c r="BG198" s="191">
        <f t="shared" si="36"/>
        <v>0</v>
      </c>
      <c r="BH198" s="191">
        <f t="shared" si="37"/>
        <v>0</v>
      </c>
      <c r="BI198" s="191">
        <f t="shared" si="38"/>
        <v>0</v>
      </c>
      <c r="BJ198" s="23" t="s">
        <v>82</v>
      </c>
      <c r="BK198" s="191">
        <f t="shared" si="39"/>
        <v>0</v>
      </c>
      <c r="BL198" s="23" t="s">
        <v>272</v>
      </c>
      <c r="BM198" s="23" t="s">
        <v>3584</v>
      </c>
    </row>
    <row r="199" spans="2:65" s="1" customFormat="1" ht="16.5" customHeight="1">
      <c r="B199" s="179"/>
      <c r="C199" s="180" t="s">
        <v>680</v>
      </c>
      <c r="D199" s="180" t="s">
        <v>191</v>
      </c>
      <c r="E199" s="181" t="s">
        <v>3585</v>
      </c>
      <c r="F199" s="182" t="s">
        <v>3586</v>
      </c>
      <c r="G199" s="183" t="s">
        <v>322</v>
      </c>
      <c r="H199" s="184">
        <v>23</v>
      </c>
      <c r="I199" s="185"/>
      <c r="J199" s="186">
        <f t="shared" si="30"/>
        <v>0</v>
      </c>
      <c r="K199" s="182" t="s">
        <v>5</v>
      </c>
      <c r="L199" s="40"/>
      <c r="M199" s="187" t="s">
        <v>5</v>
      </c>
      <c r="N199" s="188" t="s">
        <v>46</v>
      </c>
      <c r="O199" s="41"/>
      <c r="P199" s="189">
        <f t="shared" si="31"/>
        <v>0</v>
      </c>
      <c r="Q199" s="189">
        <v>0.0001</v>
      </c>
      <c r="R199" s="189">
        <f t="shared" si="32"/>
        <v>0.0023</v>
      </c>
      <c r="S199" s="189">
        <v>0</v>
      </c>
      <c r="T199" s="190">
        <f t="shared" si="33"/>
        <v>0</v>
      </c>
      <c r="AR199" s="23" t="s">
        <v>272</v>
      </c>
      <c r="AT199" s="23" t="s">
        <v>191</v>
      </c>
      <c r="AU199" s="23" t="s">
        <v>84</v>
      </c>
      <c r="AY199" s="23" t="s">
        <v>189</v>
      </c>
      <c r="BE199" s="191">
        <f t="shared" si="34"/>
        <v>0</v>
      </c>
      <c r="BF199" s="191">
        <f t="shared" si="35"/>
        <v>0</v>
      </c>
      <c r="BG199" s="191">
        <f t="shared" si="36"/>
        <v>0</v>
      </c>
      <c r="BH199" s="191">
        <f t="shared" si="37"/>
        <v>0</v>
      </c>
      <c r="BI199" s="191">
        <f t="shared" si="38"/>
        <v>0</v>
      </c>
      <c r="BJ199" s="23" t="s">
        <v>82</v>
      </c>
      <c r="BK199" s="191">
        <f t="shared" si="39"/>
        <v>0</v>
      </c>
      <c r="BL199" s="23" t="s">
        <v>272</v>
      </c>
      <c r="BM199" s="23" t="s">
        <v>3587</v>
      </c>
    </row>
    <row r="200" spans="2:65" s="1" customFormat="1" ht="16.5" customHeight="1">
      <c r="B200" s="179"/>
      <c r="C200" s="180" t="s">
        <v>686</v>
      </c>
      <c r="D200" s="180" t="s">
        <v>191</v>
      </c>
      <c r="E200" s="181" t="s">
        <v>3588</v>
      </c>
      <c r="F200" s="182" t="s">
        <v>3589</v>
      </c>
      <c r="G200" s="183" t="s">
        <v>322</v>
      </c>
      <c r="H200" s="184">
        <v>21</v>
      </c>
      <c r="I200" s="185"/>
      <c r="J200" s="186">
        <f t="shared" si="30"/>
        <v>0</v>
      </c>
      <c r="K200" s="182" t="s">
        <v>5</v>
      </c>
      <c r="L200" s="40"/>
      <c r="M200" s="187" t="s">
        <v>5</v>
      </c>
      <c r="N200" s="188" t="s">
        <v>46</v>
      </c>
      <c r="O200" s="41"/>
      <c r="P200" s="189">
        <f t="shared" si="31"/>
        <v>0</v>
      </c>
      <c r="Q200" s="189">
        <v>0.0001</v>
      </c>
      <c r="R200" s="189">
        <f t="shared" si="32"/>
        <v>0.0021000000000000003</v>
      </c>
      <c r="S200" s="189">
        <v>0</v>
      </c>
      <c r="T200" s="190">
        <f t="shared" si="33"/>
        <v>0</v>
      </c>
      <c r="AR200" s="23" t="s">
        <v>272</v>
      </c>
      <c r="AT200" s="23" t="s">
        <v>191</v>
      </c>
      <c r="AU200" s="23" t="s">
        <v>84</v>
      </c>
      <c r="AY200" s="23" t="s">
        <v>189</v>
      </c>
      <c r="BE200" s="191">
        <f t="shared" si="34"/>
        <v>0</v>
      </c>
      <c r="BF200" s="191">
        <f t="shared" si="35"/>
        <v>0</v>
      </c>
      <c r="BG200" s="191">
        <f t="shared" si="36"/>
        <v>0</v>
      </c>
      <c r="BH200" s="191">
        <f t="shared" si="37"/>
        <v>0</v>
      </c>
      <c r="BI200" s="191">
        <f t="shared" si="38"/>
        <v>0</v>
      </c>
      <c r="BJ200" s="23" t="s">
        <v>82</v>
      </c>
      <c r="BK200" s="191">
        <f t="shared" si="39"/>
        <v>0</v>
      </c>
      <c r="BL200" s="23" t="s">
        <v>272</v>
      </c>
      <c r="BM200" s="23" t="s">
        <v>3590</v>
      </c>
    </row>
    <row r="201" spans="2:65" s="1" customFormat="1" ht="16.5" customHeight="1">
      <c r="B201" s="179"/>
      <c r="C201" s="180" t="s">
        <v>690</v>
      </c>
      <c r="D201" s="180" t="s">
        <v>191</v>
      </c>
      <c r="E201" s="181" t="s">
        <v>3591</v>
      </c>
      <c r="F201" s="182" t="s">
        <v>3592</v>
      </c>
      <c r="G201" s="183" t="s">
        <v>322</v>
      </c>
      <c r="H201" s="184">
        <v>2</v>
      </c>
      <c r="I201" s="185"/>
      <c r="J201" s="186">
        <f t="shared" si="30"/>
        <v>0</v>
      </c>
      <c r="K201" s="182" t="s">
        <v>287</v>
      </c>
      <c r="L201" s="40"/>
      <c r="M201" s="187" t="s">
        <v>5</v>
      </c>
      <c r="N201" s="188" t="s">
        <v>46</v>
      </c>
      <c r="O201" s="41"/>
      <c r="P201" s="189">
        <f t="shared" si="31"/>
        <v>0</v>
      </c>
      <c r="Q201" s="189">
        <v>0.00155</v>
      </c>
      <c r="R201" s="189">
        <f t="shared" si="32"/>
        <v>0.0031</v>
      </c>
      <c r="S201" s="189">
        <v>0</v>
      </c>
      <c r="T201" s="190">
        <f t="shared" si="33"/>
        <v>0</v>
      </c>
      <c r="AR201" s="23" t="s">
        <v>272</v>
      </c>
      <c r="AT201" s="23" t="s">
        <v>191</v>
      </c>
      <c r="AU201" s="23" t="s">
        <v>84</v>
      </c>
      <c r="AY201" s="23" t="s">
        <v>189</v>
      </c>
      <c r="BE201" s="191">
        <f t="shared" si="34"/>
        <v>0</v>
      </c>
      <c r="BF201" s="191">
        <f t="shared" si="35"/>
        <v>0</v>
      </c>
      <c r="BG201" s="191">
        <f t="shared" si="36"/>
        <v>0</v>
      </c>
      <c r="BH201" s="191">
        <f t="shared" si="37"/>
        <v>0</v>
      </c>
      <c r="BI201" s="191">
        <f t="shared" si="38"/>
        <v>0</v>
      </c>
      <c r="BJ201" s="23" t="s">
        <v>82</v>
      </c>
      <c r="BK201" s="191">
        <f t="shared" si="39"/>
        <v>0</v>
      </c>
      <c r="BL201" s="23" t="s">
        <v>272</v>
      </c>
      <c r="BM201" s="23" t="s">
        <v>3593</v>
      </c>
    </row>
    <row r="202" spans="2:65" s="1" customFormat="1" ht="16.5" customHeight="1">
      <c r="B202" s="179"/>
      <c r="C202" s="180" t="s">
        <v>695</v>
      </c>
      <c r="D202" s="180" t="s">
        <v>191</v>
      </c>
      <c r="E202" s="181" t="s">
        <v>3594</v>
      </c>
      <c r="F202" s="182" t="s">
        <v>3595</v>
      </c>
      <c r="G202" s="183" t="s">
        <v>322</v>
      </c>
      <c r="H202" s="184">
        <v>2</v>
      </c>
      <c r="I202" s="185"/>
      <c r="J202" s="186">
        <f t="shared" si="30"/>
        <v>0</v>
      </c>
      <c r="K202" s="182" t="s">
        <v>287</v>
      </c>
      <c r="L202" s="40"/>
      <c r="M202" s="187" t="s">
        <v>5</v>
      </c>
      <c r="N202" s="188" t="s">
        <v>46</v>
      </c>
      <c r="O202" s="41"/>
      <c r="P202" s="189">
        <f t="shared" si="31"/>
        <v>0</v>
      </c>
      <c r="Q202" s="189">
        <v>0.00174</v>
      </c>
      <c r="R202" s="189">
        <f t="shared" si="32"/>
        <v>0.00348</v>
      </c>
      <c r="S202" s="189">
        <v>0</v>
      </c>
      <c r="T202" s="190">
        <f t="shared" si="33"/>
        <v>0</v>
      </c>
      <c r="AR202" s="23" t="s">
        <v>272</v>
      </c>
      <c r="AT202" s="23" t="s">
        <v>191</v>
      </c>
      <c r="AU202" s="23" t="s">
        <v>84</v>
      </c>
      <c r="AY202" s="23" t="s">
        <v>189</v>
      </c>
      <c r="BE202" s="191">
        <f t="shared" si="34"/>
        <v>0</v>
      </c>
      <c r="BF202" s="191">
        <f t="shared" si="35"/>
        <v>0</v>
      </c>
      <c r="BG202" s="191">
        <f t="shared" si="36"/>
        <v>0</v>
      </c>
      <c r="BH202" s="191">
        <f t="shared" si="37"/>
        <v>0</v>
      </c>
      <c r="BI202" s="191">
        <f t="shared" si="38"/>
        <v>0</v>
      </c>
      <c r="BJ202" s="23" t="s">
        <v>82</v>
      </c>
      <c r="BK202" s="191">
        <f t="shared" si="39"/>
        <v>0</v>
      </c>
      <c r="BL202" s="23" t="s">
        <v>272</v>
      </c>
      <c r="BM202" s="23" t="s">
        <v>3596</v>
      </c>
    </row>
    <row r="203" spans="2:65" s="1" customFormat="1" ht="16.5" customHeight="1">
      <c r="B203" s="179"/>
      <c r="C203" s="180" t="s">
        <v>700</v>
      </c>
      <c r="D203" s="180" t="s">
        <v>191</v>
      </c>
      <c r="E203" s="181" t="s">
        <v>3597</v>
      </c>
      <c r="F203" s="182" t="s">
        <v>3598</v>
      </c>
      <c r="G203" s="183" t="s">
        <v>322</v>
      </c>
      <c r="H203" s="184">
        <v>6</v>
      </c>
      <c r="I203" s="185"/>
      <c r="J203" s="186">
        <f t="shared" si="30"/>
        <v>0</v>
      </c>
      <c r="K203" s="182" t="s">
        <v>287</v>
      </c>
      <c r="L203" s="40"/>
      <c r="M203" s="187" t="s">
        <v>5</v>
      </c>
      <c r="N203" s="188" t="s">
        <v>46</v>
      </c>
      <c r="O203" s="41"/>
      <c r="P203" s="189">
        <f t="shared" si="31"/>
        <v>0</v>
      </c>
      <c r="Q203" s="189">
        <v>0.0038</v>
      </c>
      <c r="R203" s="189">
        <f t="shared" si="32"/>
        <v>0.0228</v>
      </c>
      <c r="S203" s="189">
        <v>0</v>
      </c>
      <c r="T203" s="190">
        <f t="shared" si="33"/>
        <v>0</v>
      </c>
      <c r="AR203" s="23" t="s">
        <v>272</v>
      </c>
      <c r="AT203" s="23" t="s">
        <v>191</v>
      </c>
      <c r="AU203" s="23" t="s">
        <v>84</v>
      </c>
      <c r="AY203" s="23" t="s">
        <v>189</v>
      </c>
      <c r="BE203" s="191">
        <f t="shared" si="34"/>
        <v>0</v>
      </c>
      <c r="BF203" s="191">
        <f t="shared" si="35"/>
        <v>0</v>
      </c>
      <c r="BG203" s="191">
        <f t="shared" si="36"/>
        <v>0</v>
      </c>
      <c r="BH203" s="191">
        <f t="shared" si="37"/>
        <v>0</v>
      </c>
      <c r="BI203" s="191">
        <f t="shared" si="38"/>
        <v>0</v>
      </c>
      <c r="BJ203" s="23" t="s">
        <v>82</v>
      </c>
      <c r="BK203" s="191">
        <f t="shared" si="39"/>
        <v>0</v>
      </c>
      <c r="BL203" s="23" t="s">
        <v>272</v>
      </c>
      <c r="BM203" s="23" t="s">
        <v>3599</v>
      </c>
    </row>
    <row r="204" spans="2:65" s="1" customFormat="1" ht="16.5" customHeight="1">
      <c r="B204" s="179"/>
      <c r="C204" s="180" t="s">
        <v>705</v>
      </c>
      <c r="D204" s="180" t="s">
        <v>191</v>
      </c>
      <c r="E204" s="181" t="s">
        <v>3600</v>
      </c>
      <c r="F204" s="182" t="s">
        <v>3601</v>
      </c>
      <c r="G204" s="183" t="s">
        <v>322</v>
      </c>
      <c r="H204" s="184">
        <v>12</v>
      </c>
      <c r="I204" s="185"/>
      <c r="J204" s="186">
        <f t="shared" si="30"/>
        <v>0</v>
      </c>
      <c r="K204" s="182" t="s">
        <v>287</v>
      </c>
      <c r="L204" s="40"/>
      <c r="M204" s="187" t="s">
        <v>5</v>
      </c>
      <c r="N204" s="188" t="s">
        <v>46</v>
      </c>
      <c r="O204" s="41"/>
      <c r="P204" s="189">
        <f t="shared" si="31"/>
        <v>0</v>
      </c>
      <c r="Q204" s="189">
        <v>1E-05</v>
      </c>
      <c r="R204" s="189">
        <f t="shared" si="32"/>
        <v>0.00012000000000000002</v>
      </c>
      <c r="S204" s="189">
        <v>0.0004</v>
      </c>
      <c r="T204" s="190">
        <f t="shared" si="33"/>
        <v>0.0048000000000000004</v>
      </c>
      <c r="AR204" s="23" t="s">
        <v>272</v>
      </c>
      <c r="AT204" s="23" t="s">
        <v>191</v>
      </c>
      <c r="AU204" s="23" t="s">
        <v>84</v>
      </c>
      <c r="AY204" s="23" t="s">
        <v>189</v>
      </c>
      <c r="BE204" s="191">
        <f t="shared" si="34"/>
        <v>0</v>
      </c>
      <c r="BF204" s="191">
        <f t="shared" si="35"/>
        <v>0</v>
      </c>
      <c r="BG204" s="191">
        <f t="shared" si="36"/>
        <v>0</v>
      </c>
      <c r="BH204" s="191">
        <f t="shared" si="37"/>
        <v>0</v>
      </c>
      <c r="BI204" s="191">
        <f t="shared" si="38"/>
        <v>0</v>
      </c>
      <c r="BJ204" s="23" t="s">
        <v>82</v>
      </c>
      <c r="BK204" s="191">
        <f t="shared" si="39"/>
        <v>0</v>
      </c>
      <c r="BL204" s="23" t="s">
        <v>272</v>
      </c>
      <c r="BM204" s="23" t="s">
        <v>3602</v>
      </c>
    </row>
    <row r="205" spans="2:65" s="1" customFormat="1" ht="16.5" customHeight="1">
      <c r="B205" s="179"/>
      <c r="C205" s="180" t="s">
        <v>709</v>
      </c>
      <c r="D205" s="180" t="s">
        <v>191</v>
      </c>
      <c r="E205" s="181" t="s">
        <v>3603</v>
      </c>
      <c r="F205" s="182" t="s">
        <v>3604</v>
      </c>
      <c r="G205" s="183" t="s">
        <v>322</v>
      </c>
      <c r="H205" s="184">
        <v>26</v>
      </c>
      <c r="I205" s="185"/>
      <c r="J205" s="186">
        <f t="shared" si="30"/>
        <v>0</v>
      </c>
      <c r="K205" s="182" t="s">
        <v>5</v>
      </c>
      <c r="L205" s="40"/>
      <c r="M205" s="187" t="s">
        <v>5</v>
      </c>
      <c r="N205" s="188" t="s">
        <v>46</v>
      </c>
      <c r="O205" s="41"/>
      <c r="P205" s="189">
        <f t="shared" si="31"/>
        <v>0</v>
      </c>
      <c r="Q205" s="189">
        <v>0.00052</v>
      </c>
      <c r="R205" s="189">
        <f t="shared" si="32"/>
        <v>0.013519999999999999</v>
      </c>
      <c r="S205" s="189">
        <v>0</v>
      </c>
      <c r="T205" s="190">
        <f t="shared" si="33"/>
        <v>0</v>
      </c>
      <c r="AR205" s="23" t="s">
        <v>272</v>
      </c>
      <c r="AT205" s="23" t="s">
        <v>191</v>
      </c>
      <c r="AU205" s="23" t="s">
        <v>84</v>
      </c>
      <c r="AY205" s="23" t="s">
        <v>189</v>
      </c>
      <c r="BE205" s="191">
        <f t="shared" si="34"/>
        <v>0</v>
      </c>
      <c r="BF205" s="191">
        <f t="shared" si="35"/>
        <v>0</v>
      </c>
      <c r="BG205" s="191">
        <f t="shared" si="36"/>
        <v>0</v>
      </c>
      <c r="BH205" s="191">
        <f t="shared" si="37"/>
        <v>0</v>
      </c>
      <c r="BI205" s="191">
        <f t="shared" si="38"/>
        <v>0</v>
      </c>
      <c r="BJ205" s="23" t="s">
        <v>82</v>
      </c>
      <c r="BK205" s="191">
        <f t="shared" si="39"/>
        <v>0</v>
      </c>
      <c r="BL205" s="23" t="s">
        <v>272</v>
      </c>
      <c r="BM205" s="23" t="s">
        <v>3605</v>
      </c>
    </row>
    <row r="206" spans="2:65" s="1" customFormat="1" ht="16.5" customHeight="1">
      <c r="B206" s="179"/>
      <c r="C206" s="180" t="s">
        <v>713</v>
      </c>
      <c r="D206" s="180" t="s">
        <v>191</v>
      </c>
      <c r="E206" s="181" t="s">
        <v>3606</v>
      </c>
      <c r="F206" s="182" t="s">
        <v>3607</v>
      </c>
      <c r="G206" s="183" t="s">
        <v>322</v>
      </c>
      <c r="H206" s="184">
        <v>4</v>
      </c>
      <c r="I206" s="185"/>
      <c r="J206" s="186">
        <f t="shared" si="30"/>
        <v>0</v>
      </c>
      <c r="K206" s="182" t="s">
        <v>5</v>
      </c>
      <c r="L206" s="40"/>
      <c r="M206" s="187" t="s">
        <v>5</v>
      </c>
      <c r="N206" s="188" t="s">
        <v>46</v>
      </c>
      <c r="O206" s="41"/>
      <c r="P206" s="189">
        <f t="shared" si="31"/>
        <v>0</v>
      </c>
      <c r="Q206" s="189">
        <v>0.00052</v>
      </c>
      <c r="R206" s="189">
        <f t="shared" si="32"/>
        <v>0.00208</v>
      </c>
      <c r="S206" s="189">
        <v>0</v>
      </c>
      <c r="T206" s="190">
        <f t="shared" si="33"/>
        <v>0</v>
      </c>
      <c r="AR206" s="23" t="s">
        <v>272</v>
      </c>
      <c r="AT206" s="23" t="s">
        <v>191</v>
      </c>
      <c r="AU206" s="23" t="s">
        <v>84</v>
      </c>
      <c r="AY206" s="23" t="s">
        <v>189</v>
      </c>
      <c r="BE206" s="191">
        <f t="shared" si="34"/>
        <v>0</v>
      </c>
      <c r="BF206" s="191">
        <f t="shared" si="35"/>
        <v>0</v>
      </c>
      <c r="BG206" s="191">
        <f t="shared" si="36"/>
        <v>0</v>
      </c>
      <c r="BH206" s="191">
        <f t="shared" si="37"/>
        <v>0</v>
      </c>
      <c r="BI206" s="191">
        <f t="shared" si="38"/>
        <v>0</v>
      </c>
      <c r="BJ206" s="23" t="s">
        <v>82</v>
      </c>
      <c r="BK206" s="191">
        <f t="shared" si="39"/>
        <v>0</v>
      </c>
      <c r="BL206" s="23" t="s">
        <v>272</v>
      </c>
      <c r="BM206" s="23" t="s">
        <v>3608</v>
      </c>
    </row>
    <row r="207" spans="2:65" s="1" customFormat="1" ht="25.5" customHeight="1">
      <c r="B207" s="179"/>
      <c r="C207" s="180" t="s">
        <v>717</v>
      </c>
      <c r="D207" s="180" t="s">
        <v>191</v>
      </c>
      <c r="E207" s="181" t="s">
        <v>3609</v>
      </c>
      <c r="F207" s="182" t="s">
        <v>3610</v>
      </c>
      <c r="G207" s="183" t="s">
        <v>232</v>
      </c>
      <c r="H207" s="184">
        <v>0.8</v>
      </c>
      <c r="I207" s="185"/>
      <c r="J207" s="186">
        <f t="shared" si="30"/>
        <v>0</v>
      </c>
      <c r="K207" s="182" t="s">
        <v>287</v>
      </c>
      <c r="L207" s="40"/>
      <c r="M207" s="187" t="s">
        <v>5</v>
      </c>
      <c r="N207" s="188" t="s">
        <v>46</v>
      </c>
      <c r="O207" s="41"/>
      <c r="P207" s="189">
        <f t="shared" si="31"/>
        <v>0</v>
      </c>
      <c r="Q207" s="189">
        <v>0</v>
      </c>
      <c r="R207" s="189">
        <f t="shared" si="32"/>
        <v>0</v>
      </c>
      <c r="S207" s="189">
        <v>0</v>
      </c>
      <c r="T207" s="190">
        <f t="shared" si="33"/>
        <v>0</v>
      </c>
      <c r="AR207" s="23" t="s">
        <v>272</v>
      </c>
      <c r="AT207" s="23" t="s">
        <v>191</v>
      </c>
      <c r="AU207" s="23" t="s">
        <v>84</v>
      </c>
      <c r="AY207" s="23" t="s">
        <v>189</v>
      </c>
      <c r="BE207" s="191">
        <f t="shared" si="34"/>
        <v>0</v>
      </c>
      <c r="BF207" s="191">
        <f t="shared" si="35"/>
        <v>0</v>
      </c>
      <c r="BG207" s="191">
        <f t="shared" si="36"/>
        <v>0</v>
      </c>
      <c r="BH207" s="191">
        <f t="shared" si="37"/>
        <v>0</v>
      </c>
      <c r="BI207" s="191">
        <f t="shared" si="38"/>
        <v>0</v>
      </c>
      <c r="BJ207" s="23" t="s">
        <v>82</v>
      </c>
      <c r="BK207" s="191">
        <f t="shared" si="39"/>
        <v>0</v>
      </c>
      <c r="BL207" s="23" t="s">
        <v>272</v>
      </c>
      <c r="BM207" s="23" t="s">
        <v>3611</v>
      </c>
    </row>
    <row r="208" spans="2:65" s="1" customFormat="1" ht="38.25" customHeight="1">
      <c r="B208" s="179"/>
      <c r="C208" s="180" t="s">
        <v>722</v>
      </c>
      <c r="D208" s="180" t="s">
        <v>191</v>
      </c>
      <c r="E208" s="181" t="s">
        <v>3612</v>
      </c>
      <c r="F208" s="182" t="s">
        <v>3613</v>
      </c>
      <c r="G208" s="183" t="s">
        <v>621</v>
      </c>
      <c r="H208" s="219"/>
      <c r="I208" s="185"/>
      <c r="J208" s="186">
        <f t="shared" si="30"/>
        <v>0</v>
      </c>
      <c r="K208" s="182" t="s">
        <v>287</v>
      </c>
      <c r="L208" s="40"/>
      <c r="M208" s="187" t="s">
        <v>5</v>
      </c>
      <c r="N208" s="188" t="s">
        <v>46</v>
      </c>
      <c r="O208" s="41"/>
      <c r="P208" s="189">
        <f t="shared" si="31"/>
        <v>0</v>
      </c>
      <c r="Q208" s="189">
        <v>0</v>
      </c>
      <c r="R208" s="189">
        <f t="shared" si="32"/>
        <v>0</v>
      </c>
      <c r="S208" s="189">
        <v>0</v>
      </c>
      <c r="T208" s="190">
        <f t="shared" si="33"/>
        <v>0</v>
      </c>
      <c r="AR208" s="23" t="s">
        <v>272</v>
      </c>
      <c r="AT208" s="23" t="s">
        <v>191</v>
      </c>
      <c r="AU208" s="23" t="s">
        <v>84</v>
      </c>
      <c r="AY208" s="23" t="s">
        <v>189</v>
      </c>
      <c r="BE208" s="191">
        <f t="shared" si="34"/>
        <v>0</v>
      </c>
      <c r="BF208" s="191">
        <f t="shared" si="35"/>
        <v>0</v>
      </c>
      <c r="BG208" s="191">
        <f t="shared" si="36"/>
        <v>0</v>
      </c>
      <c r="BH208" s="191">
        <f t="shared" si="37"/>
        <v>0</v>
      </c>
      <c r="BI208" s="191">
        <f t="shared" si="38"/>
        <v>0</v>
      </c>
      <c r="BJ208" s="23" t="s">
        <v>82</v>
      </c>
      <c r="BK208" s="191">
        <f t="shared" si="39"/>
        <v>0</v>
      </c>
      <c r="BL208" s="23" t="s">
        <v>272</v>
      </c>
      <c r="BM208" s="23" t="s">
        <v>3614</v>
      </c>
    </row>
    <row r="209" spans="2:63" s="11" customFormat="1" ht="29.85" customHeight="1">
      <c r="B209" s="166"/>
      <c r="D209" s="167" t="s">
        <v>74</v>
      </c>
      <c r="E209" s="177" t="s">
        <v>3615</v>
      </c>
      <c r="F209" s="177" t="s">
        <v>3616</v>
      </c>
      <c r="I209" s="169"/>
      <c r="J209" s="178">
        <f>BK209</f>
        <v>0</v>
      </c>
      <c r="L209" s="166"/>
      <c r="M209" s="171"/>
      <c r="N209" s="172"/>
      <c r="O209" s="172"/>
      <c r="P209" s="173">
        <f>SUM(P210:P262)</f>
        <v>0</v>
      </c>
      <c r="Q209" s="172"/>
      <c r="R209" s="173">
        <f>SUM(R210:R262)</f>
        <v>12.17851</v>
      </c>
      <c r="S209" s="172"/>
      <c r="T209" s="174">
        <f>SUM(T210:T262)</f>
        <v>12.448</v>
      </c>
      <c r="AR209" s="167" t="s">
        <v>84</v>
      </c>
      <c r="AT209" s="175" t="s">
        <v>74</v>
      </c>
      <c r="AU209" s="175" t="s">
        <v>82</v>
      </c>
      <c r="AY209" s="167" t="s">
        <v>189</v>
      </c>
      <c r="BK209" s="176">
        <f>SUM(BK210:BK262)</f>
        <v>0</v>
      </c>
    </row>
    <row r="210" spans="2:65" s="1" customFormat="1" ht="25.5" customHeight="1">
      <c r="B210" s="179"/>
      <c r="C210" s="180" t="s">
        <v>727</v>
      </c>
      <c r="D210" s="180" t="s">
        <v>191</v>
      </c>
      <c r="E210" s="181" t="s">
        <v>3617</v>
      </c>
      <c r="F210" s="182" t="s">
        <v>3618</v>
      </c>
      <c r="G210" s="183" t="s">
        <v>322</v>
      </c>
      <c r="H210" s="184">
        <v>306</v>
      </c>
      <c r="I210" s="185"/>
      <c r="J210" s="186">
        <f aca="true" t="shared" si="40" ref="J210:J241">ROUND(I210*H210,2)</f>
        <v>0</v>
      </c>
      <c r="K210" s="182" t="s">
        <v>287</v>
      </c>
      <c r="L210" s="40"/>
      <c r="M210" s="187" t="s">
        <v>5</v>
      </c>
      <c r="N210" s="188" t="s">
        <v>46</v>
      </c>
      <c r="O210" s="41"/>
      <c r="P210" s="189">
        <f aca="true" t="shared" si="41" ref="P210:P241">O210*H210</f>
        <v>0</v>
      </c>
      <c r="Q210" s="189">
        <v>0</v>
      </c>
      <c r="R210" s="189">
        <f aca="true" t="shared" si="42" ref="R210:R241">Q210*H210</f>
        <v>0</v>
      </c>
      <c r="S210" s="189">
        <v>0</v>
      </c>
      <c r="T210" s="190">
        <f aca="true" t="shared" si="43" ref="T210:T241">S210*H210</f>
        <v>0</v>
      </c>
      <c r="AR210" s="23" t="s">
        <v>272</v>
      </c>
      <c r="AT210" s="23" t="s">
        <v>191</v>
      </c>
      <c r="AU210" s="23" t="s">
        <v>84</v>
      </c>
      <c r="AY210" s="23" t="s">
        <v>189</v>
      </c>
      <c r="BE210" s="191">
        <f aca="true" t="shared" si="44" ref="BE210:BE241">IF(N210="základní",J210,0)</f>
        <v>0</v>
      </c>
      <c r="BF210" s="191">
        <f aca="true" t="shared" si="45" ref="BF210:BF241">IF(N210="snížená",J210,0)</f>
        <v>0</v>
      </c>
      <c r="BG210" s="191">
        <f aca="true" t="shared" si="46" ref="BG210:BG241">IF(N210="zákl. přenesená",J210,0)</f>
        <v>0</v>
      </c>
      <c r="BH210" s="191">
        <f aca="true" t="shared" si="47" ref="BH210:BH241">IF(N210="sníž. přenesená",J210,0)</f>
        <v>0</v>
      </c>
      <c r="BI210" s="191">
        <f aca="true" t="shared" si="48" ref="BI210:BI241">IF(N210="nulová",J210,0)</f>
        <v>0</v>
      </c>
      <c r="BJ210" s="23" t="s">
        <v>82</v>
      </c>
      <c r="BK210" s="191">
        <f aca="true" t="shared" si="49" ref="BK210:BK241">ROUND(I210*H210,2)</f>
        <v>0</v>
      </c>
      <c r="BL210" s="23" t="s">
        <v>272</v>
      </c>
      <c r="BM210" s="23" t="s">
        <v>3619</v>
      </c>
    </row>
    <row r="211" spans="2:65" s="1" customFormat="1" ht="25.5" customHeight="1">
      <c r="B211" s="179"/>
      <c r="C211" s="180" t="s">
        <v>731</v>
      </c>
      <c r="D211" s="180" t="s">
        <v>191</v>
      </c>
      <c r="E211" s="181" t="s">
        <v>3620</v>
      </c>
      <c r="F211" s="182" t="s">
        <v>3621</v>
      </c>
      <c r="G211" s="183" t="s">
        <v>322</v>
      </c>
      <c r="H211" s="184">
        <v>4</v>
      </c>
      <c r="I211" s="185"/>
      <c r="J211" s="186">
        <f t="shared" si="40"/>
        <v>0</v>
      </c>
      <c r="K211" s="182" t="s">
        <v>5</v>
      </c>
      <c r="L211" s="40"/>
      <c r="M211" s="187" t="s">
        <v>5</v>
      </c>
      <c r="N211" s="188" t="s">
        <v>46</v>
      </c>
      <c r="O211" s="41"/>
      <c r="P211" s="189">
        <f t="shared" si="41"/>
        <v>0</v>
      </c>
      <c r="Q211" s="189">
        <v>0.01035</v>
      </c>
      <c r="R211" s="189">
        <f t="shared" si="42"/>
        <v>0.0414</v>
      </c>
      <c r="S211" s="189">
        <v>0</v>
      </c>
      <c r="T211" s="190">
        <f t="shared" si="43"/>
        <v>0</v>
      </c>
      <c r="AR211" s="23" t="s">
        <v>272</v>
      </c>
      <c r="AT211" s="23" t="s">
        <v>191</v>
      </c>
      <c r="AU211" s="23" t="s">
        <v>84</v>
      </c>
      <c r="AY211" s="23" t="s">
        <v>189</v>
      </c>
      <c r="BE211" s="191">
        <f t="shared" si="44"/>
        <v>0</v>
      </c>
      <c r="BF211" s="191">
        <f t="shared" si="45"/>
        <v>0</v>
      </c>
      <c r="BG211" s="191">
        <f t="shared" si="46"/>
        <v>0</v>
      </c>
      <c r="BH211" s="191">
        <f t="shared" si="47"/>
        <v>0</v>
      </c>
      <c r="BI211" s="191">
        <f t="shared" si="48"/>
        <v>0</v>
      </c>
      <c r="BJ211" s="23" t="s">
        <v>82</v>
      </c>
      <c r="BK211" s="191">
        <f t="shared" si="49"/>
        <v>0</v>
      </c>
      <c r="BL211" s="23" t="s">
        <v>272</v>
      </c>
      <c r="BM211" s="23" t="s">
        <v>3622</v>
      </c>
    </row>
    <row r="212" spans="2:65" s="1" customFormat="1" ht="25.5" customHeight="1">
      <c r="B212" s="179"/>
      <c r="C212" s="180" t="s">
        <v>735</v>
      </c>
      <c r="D212" s="180" t="s">
        <v>191</v>
      </c>
      <c r="E212" s="181" t="s">
        <v>3623</v>
      </c>
      <c r="F212" s="182" t="s">
        <v>3624</v>
      </c>
      <c r="G212" s="183" t="s">
        <v>322</v>
      </c>
      <c r="H212" s="184">
        <v>1</v>
      </c>
      <c r="I212" s="185"/>
      <c r="J212" s="186">
        <f t="shared" si="40"/>
        <v>0</v>
      </c>
      <c r="K212" s="182" t="s">
        <v>5</v>
      </c>
      <c r="L212" s="40"/>
      <c r="M212" s="187" t="s">
        <v>5</v>
      </c>
      <c r="N212" s="188" t="s">
        <v>46</v>
      </c>
      <c r="O212" s="41"/>
      <c r="P212" s="189">
        <f t="shared" si="41"/>
        <v>0</v>
      </c>
      <c r="Q212" s="189">
        <v>0.01035</v>
      </c>
      <c r="R212" s="189">
        <f t="shared" si="42"/>
        <v>0.01035</v>
      </c>
      <c r="S212" s="189">
        <v>0</v>
      </c>
      <c r="T212" s="190">
        <f t="shared" si="43"/>
        <v>0</v>
      </c>
      <c r="AR212" s="23" t="s">
        <v>272</v>
      </c>
      <c r="AT212" s="23" t="s">
        <v>191</v>
      </c>
      <c r="AU212" s="23" t="s">
        <v>84</v>
      </c>
      <c r="AY212" s="23" t="s">
        <v>189</v>
      </c>
      <c r="BE212" s="191">
        <f t="shared" si="44"/>
        <v>0</v>
      </c>
      <c r="BF212" s="191">
        <f t="shared" si="45"/>
        <v>0</v>
      </c>
      <c r="BG212" s="191">
        <f t="shared" si="46"/>
        <v>0</v>
      </c>
      <c r="BH212" s="191">
        <f t="shared" si="47"/>
        <v>0</v>
      </c>
      <c r="BI212" s="191">
        <f t="shared" si="48"/>
        <v>0</v>
      </c>
      <c r="BJ212" s="23" t="s">
        <v>82</v>
      </c>
      <c r="BK212" s="191">
        <f t="shared" si="49"/>
        <v>0</v>
      </c>
      <c r="BL212" s="23" t="s">
        <v>272</v>
      </c>
      <c r="BM212" s="23" t="s">
        <v>3625</v>
      </c>
    </row>
    <row r="213" spans="2:65" s="1" customFormat="1" ht="25.5" customHeight="1">
      <c r="B213" s="179"/>
      <c r="C213" s="180" t="s">
        <v>739</v>
      </c>
      <c r="D213" s="180" t="s">
        <v>191</v>
      </c>
      <c r="E213" s="181" t="s">
        <v>3623</v>
      </c>
      <c r="F213" s="182" t="s">
        <v>3624</v>
      </c>
      <c r="G213" s="183" t="s">
        <v>322</v>
      </c>
      <c r="H213" s="184">
        <v>2</v>
      </c>
      <c r="I213" s="185"/>
      <c r="J213" s="186">
        <f t="shared" si="40"/>
        <v>0</v>
      </c>
      <c r="K213" s="182" t="s">
        <v>5</v>
      </c>
      <c r="L213" s="40"/>
      <c r="M213" s="187" t="s">
        <v>5</v>
      </c>
      <c r="N213" s="188" t="s">
        <v>46</v>
      </c>
      <c r="O213" s="41"/>
      <c r="P213" s="189">
        <f t="shared" si="41"/>
        <v>0</v>
      </c>
      <c r="Q213" s="189">
        <v>0.01035</v>
      </c>
      <c r="R213" s="189">
        <f t="shared" si="42"/>
        <v>0.0207</v>
      </c>
      <c r="S213" s="189">
        <v>0</v>
      </c>
      <c r="T213" s="190">
        <f t="shared" si="43"/>
        <v>0</v>
      </c>
      <c r="AR213" s="23" t="s">
        <v>272</v>
      </c>
      <c r="AT213" s="23" t="s">
        <v>191</v>
      </c>
      <c r="AU213" s="23" t="s">
        <v>84</v>
      </c>
      <c r="AY213" s="23" t="s">
        <v>189</v>
      </c>
      <c r="BE213" s="191">
        <f t="shared" si="44"/>
        <v>0</v>
      </c>
      <c r="BF213" s="191">
        <f t="shared" si="45"/>
        <v>0</v>
      </c>
      <c r="BG213" s="191">
        <f t="shared" si="46"/>
        <v>0</v>
      </c>
      <c r="BH213" s="191">
        <f t="shared" si="47"/>
        <v>0</v>
      </c>
      <c r="BI213" s="191">
        <f t="shared" si="48"/>
        <v>0</v>
      </c>
      <c r="BJ213" s="23" t="s">
        <v>82</v>
      </c>
      <c r="BK213" s="191">
        <f t="shared" si="49"/>
        <v>0</v>
      </c>
      <c r="BL213" s="23" t="s">
        <v>272</v>
      </c>
      <c r="BM213" s="23" t="s">
        <v>3626</v>
      </c>
    </row>
    <row r="214" spans="2:65" s="1" customFormat="1" ht="25.5" customHeight="1">
      <c r="B214" s="179"/>
      <c r="C214" s="180" t="s">
        <v>745</v>
      </c>
      <c r="D214" s="180" t="s">
        <v>191</v>
      </c>
      <c r="E214" s="181" t="s">
        <v>3627</v>
      </c>
      <c r="F214" s="182" t="s">
        <v>3628</v>
      </c>
      <c r="G214" s="183" t="s">
        <v>322</v>
      </c>
      <c r="H214" s="184">
        <v>10</v>
      </c>
      <c r="I214" s="185"/>
      <c r="J214" s="186">
        <f t="shared" si="40"/>
        <v>0</v>
      </c>
      <c r="K214" s="182" t="s">
        <v>5</v>
      </c>
      <c r="L214" s="40"/>
      <c r="M214" s="187" t="s">
        <v>5</v>
      </c>
      <c r="N214" s="188" t="s">
        <v>46</v>
      </c>
      <c r="O214" s="41"/>
      <c r="P214" s="189">
        <f t="shared" si="41"/>
        <v>0</v>
      </c>
      <c r="Q214" s="189">
        <v>0.01655</v>
      </c>
      <c r="R214" s="189">
        <f t="shared" si="42"/>
        <v>0.16549999999999998</v>
      </c>
      <c r="S214" s="189">
        <v>0</v>
      </c>
      <c r="T214" s="190">
        <f t="shared" si="43"/>
        <v>0</v>
      </c>
      <c r="AR214" s="23" t="s">
        <v>272</v>
      </c>
      <c r="AT214" s="23" t="s">
        <v>191</v>
      </c>
      <c r="AU214" s="23" t="s">
        <v>84</v>
      </c>
      <c r="AY214" s="23" t="s">
        <v>189</v>
      </c>
      <c r="BE214" s="191">
        <f t="shared" si="44"/>
        <v>0</v>
      </c>
      <c r="BF214" s="191">
        <f t="shared" si="45"/>
        <v>0</v>
      </c>
      <c r="BG214" s="191">
        <f t="shared" si="46"/>
        <v>0</v>
      </c>
      <c r="BH214" s="191">
        <f t="shared" si="47"/>
        <v>0</v>
      </c>
      <c r="BI214" s="191">
        <f t="shared" si="48"/>
        <v>0</v>
      </c>
      <c r="BJ214" s="23" t="s">
        <v>82</v>
      </c>
      <c r="BK214" s="191">
        <f t="shared" si="49"/>
        <v>0</v>
      </c>
      <c r="BL214" s="23" t="s">
        <v>272</v>
      </c>
      <c r="BM214" s="23" t="s">
        <v>3629</v>
      </c>
    </row>
    <row r="215" spans="2:65" s="1" customFormat="1" ht="25.5" customHeight="1">
      <c r="B215" s="179"/>
      <c r="C215" s="180" t="s">
        <v>749</v>
      </c>
      <c r="D215" s="180" t="s">
        <v>191</v>
      </c>
      <c r="E215" s="181" t="s">
        <v>3630</v>
      </c>
      <c r="F215" s="182" t="s">
        <v>3631</v>
      </c>
      <c r="G215" s="183" t="s">
        <v>322</v>
      </c>
      <c r="H215" s="184">
        <v>3</v>
      </c>
      <c r="I215" s="185"/>
      <c r="J215" s="186">
        <f t="shared" si="40"/>
        <v>0</v>
      </c>
      <c r="K215" s="182" t="s">
        <v>5</v>
      </c>
      <c r="L215" s="40"/>
      <c r="M215" s="187" t="s">
        <v>5</v>
      </c>
      <c r="N215" s="188" t="s">
        <v>46</v>
      </c>
      <c r="O215" s="41"/>
      <c r="P215" s="189">
        <f t="shared" si="41"/>
        <v>0</v>
      </c>
      <c r="Q215" s="189">
        <v>0.0227</v>
      </c>
      <c r="R215" s="189">
        <f t="shared" si="42"/>
        <v>0.06810000000000001</v>
      </c>
      <c r="S215" s="189">
        <v>0</v>
      </c>
      <c r="T215" s="190">
        <f t="shared" si="43"/>
        <v>0</v>
      </c>
      <c r="AR215" s="23" t="s">
        <v>272</v>
      </c>
      <c r="AT215" s="23" t="s">
        <v>191</v>
      </c>
      <c r="AU215" s="23" t="s">
        <v>84</v>
      </c>
      <c r="AY215" s="23" t="s">
        <v>189</v>
      </c>
      <c r="BE215" s="191">
        <f t="shared" si="44"/>
        <v>0</v>
      </c>
      <c r="BF215" s="191">
        <f t="shared" si="45"/>
        <v>0</v>
      </c>
      <c r="BG215" s="191">
        <f t="shared" si="46"/>
        <v>0</v>
      </c>
      <c r="BH215" s="191">
        <f t="shared" si="47"/>
        <v>0</v>
      </c>
      <c r="BI215" s="191">
        <f t="shared" si="48"/>
        <v>0</v>
      </c>
      <c r="BJ215" s="23" t="s">
        <v>82</v>
      </c>
      <c r="BK215" s="191">
        <f t="shared" si="49"/>
        <v>0</v>
      </c>
      <c r="BL215" s="23" t="s">
        <v>272</v>
      </c>
      <c r="BM215" s="23" t="s">
        <v>3632</v>
      </c>
    </row>
    <row r="216" spans="2:65" s="1" customFormat="1" ht="25.5" customHeight="1">
      <c r="B216" s="179"/>
      <c r="C216" s="180" t="s">
        <v>754</v>
      </c>
      <c r="D216" s="180" t="s">
        <v>191</v>
      </c>
      <c r="E216" s="181" t="s">
        <v>3633</v>
      </c>
      <c r="F216" s="182" t="s">
        <v>3634</v>
      </c>
      <c r="G216" s="183" t="s">
        <v>322</v>
      </c>
      <c r="H216" s="184">
        <v>30</v>
      </c>
      <c r="I216" s="185"/>
      <c r="J216" s="186">
        <f t="shared" si="40"/>
        <v>0</v>
      </c>
      <c r="K216" s="182" t="s">
        <v>5</v>
      </c>
      <c r="L216" s="40"/>
      <c r="M216" s="187" t="s">
        <v>5</v>
      </c>
      <c r="N216" s="188" t="s">
        <v>46</v>
      </c>
      <c r="O216" s="41"/>
      <c r="P216" s="189">
        <f t="shared" si="41"/>
        <v>0</v>
      </c>
      <c r="Q216" s="189">
        <v>0.0309</v>
      </c>
      <c r="R216" s="189">
        <f t="shared" si="42"/>
        <v>0.927</v>
      </c>
      <c r="S216" s="189">
        <v>0</v>
      </c>
      <c r="T216" s="190">
        <f t="shared" si="43"/>
        <v>0</v>
      </c>
      <c r="AR216" s="23" t="s">
        <v>272</v>
      </c>
      <c r="AT216" s="23" t="s">
        <v>191</v>
      </c>
      <c r="AU216" s="23" t="s">
        <v>84</v>
      </c>
      <c r="AY216" s="23" t="s">
        <v>189</v>
      </c>
      <c r="BE216" s="191">
        <f t="shared" si="44"/>
        <v>0</v>
      </c>
      <c r="BF216" s="191">
        <f t="shared" si="45"/>
        <v>0</v>
      </c>
      <c r="BG216" s="191">
        <f t="shared" si="46"/>
        <v>0</v>
      </c>
      <c r="BH216" s="191">
        <f t="shared" si="47"/>
        <v>0</v>
      </c>
      <c r="BI216" s="191">
        <f t="shared" si="48"/>
        <v>0</v>
      </c>
      <c r="BJ216" s="23" t="s">
        <v>82</v>
      </c>
      <c r="BK216" s="191">
        <f t="shared" si="49"/>
        <v>0</v>
      </c>
      <c r="BL216" s="23" t="s">
        <v>272</v>
      </c>
      <c r="BM216" s="23" t="s">
        <v>3635</v>
      </c>
    </row>
    <row r="217" spans="2:65" s="1" customFormat="1" ht="25.5" customHeight="1">
      <c r="B217" s="179"/>
      <c r="C217" s="180" t="s">
        <v>759</v>
      </c>
      <c r="D217" s="180" t="s">
        <v>191</v>
      </c>
      <c r="E217" s="181" t="s">
        <v>3633</v>
      </c>
      <c r="F217" s="182" t="s">
        <v>3634</v>
      </c>
      <c r="G217" s="183" t="s">
        <v>322</v>
      </c>
      <c r="H217" s="184">
        <v>29</v>
      </c>
      <c r="I217" s="185"/>
      <c r="J217" s="186">
        <f t="shared" si="40"/>
        <v>0</v>
      </c>
      <c r="K217" s="182" t="s">
        <v>5</v>
      </c>
      <c r="L217" s="40"/>
      <c r="M217" s="187" t="s">
        <v>5</v>
      </c>
      <c r="N217" s="188" t="s">
        <v>46</v>
      </c>
      <c r="O217" s="41"/>
      <c r="P217" s="189">
        <f t="shared" si="41"/>
        <v>0</v>
      </c>
      <c r="Q217" s="189">
        <v>0.0309</v>
      </c>
      <c r="R217" s="189">
        <f t="shared" si="42"/>
        <v>0.8961</v>
      </c>
      <c r="S217" s="189">
        <v>0</v>
      </c>
      <c r="T217" s="190">
        <f t="shared" si="43"/>
        <v>0</v>
      </c>
      <c r="AR217" s="23" t="s">
        <v>272</v>
      </c>
      <c r="AT217" s="23" t="s">
        <v>191</v>
      </c>
      <c r="AU217" s="23" t="s">
        <v>84</v>
      </c>
      <c r="AY217" s="23" t="s">
        <v>189</v>
      </c>
      <c r="BE217" s="191">
        <f t="shared" si="44"/>
        <v>0</v>
      </c>
      <c r="BF217" s="191">
        <f t="shared" si="45"/>
        <v>0</v>
      </c>
      <c r="BG217" s="191">
        <f t="shared" si="46"/>
        <v>0</v>
      </c>
      <c r="BH217" s="191">
        <f t="shared" si="47"/>
        <v>0</v>
      </c>
      <c r="BI217" s="191">
        <f t="shared" si="48"/>
        <v>0</v>
      </c>
      <c r="BJ217" s="23" t="s">
        <v>82</v>
      </c>
      <c r="BK217" s="191">
        <f t="shared" si="49"/>
        <v>0</v>
      </c>
      <c r="BL217" s="23" t="s">
        <v>272</v>
      </c>
      <c r="BM217" s="23" t="s">
        <v>3636</v>
      </c>
    </row>
    <row r="218" spans="2:65" s="1" customFormat="1" ht="25.5" customHeight="1">
      <c r="B218" s="179"/>
      <c r="C218" s="180" t="s">
        <v>763</v>
      </c>
      <c r="D218" s="180" t="s">
        <v>191</v>
      </c>
      <c r="E218" s="181" t="s">
        <v>3637</v>
      </c>
      <c r="F218" s="182" t="s">
        <v>3638</v>
      </c>
      <c r="G218" s="183" t="s">
        <v>322</v>
      </c>
      <c r="H218" s="184">
        <v>21</v>
      </c>
      <c r="I218" s="185"/>
      <c r="J218" s="186">
        <f t="shared" si="40"/>
        <v>0</v>
      </c>
      <c r="K218" s="182" t="s">
        <v>5</v>
      </c>
      <c r="L218" s="40"/>
      <c r="M218" s="187" t="s">
        <v>5</v>
      </c>
      <c r="N218" s="188" t="s">
        <v>46</v>
      </c>
      <c r="O218" s="41"/>
      <c r="P218" s="189">
        <f t="shared" si="41"/>
        <v>0</v>
      </c>
      <c r="Q218" s="189">
        <v>0.0134</v>
      </c>
      <c r="R218" s="189">
        <f t="shared" si="42"/>
        <v>0.2814</v>
      </c>
      <c r="S218" s="189">
        <v>0</v>
      </c>
      <c r="T218" s="190">
        <f t="shared" si="43"/>
        <v>0</v>
      </c>
      <c r="AR218" s="23" t="s">
        <v>272</v>
      </c>
      <c r="AT218" s="23" t="s">
        <v>191</v>
      </c>
      <c r="AU218" s="23" t="s">
        <v>84</v>
      </c>
      <c r="AY218" s="23" t="s">
        <v>189</v>
      </c>
      <c r="BE218" s="191">
        <f t="shared" si="44"/>
        <v>0</v>
      </c>
      <c r="BF218" s="191">
        <f t="shared" si="45"/>
        <v>0</v>
      </c>
      <c r="BG218" s="191">
        <f t="shared" si="46"/>
        <v>0</v>
      </c>
      <c r="BH218" s="191">
        <f t="shared" si="47"/>
        <v>0</v>
      </c>
      <c r="BI218" s="191">
        <f t="shared" si="48"/>
        <v>0</v>
      </c>
      <c r="BJ218" s="23" t="s">
        <v>82</v>
      </c>
      <c r="BK218" s="191">
        <f t="shared" si="49"/>
        <v>0</v>
      </c>
      <c r="BL218" s="23" t="s">
        <v>272</v>
      </c>
      <c r="BM218" s="23" t="s">
        <v>3639</v>
      </c>
    </row>
    <row r="219" spans="2:65" s="1" customFormat="1" ht="25.5" customHeight="1">
      <c r="B219" s="179"/>
      <c r="C219" s="180" t="s">
        <v>767</v>
      </c>
      <c r="D219" s="180" t="s">
        <v>191</v>
      </c>
      <c r="E219" s="181" t="s">
        <v>3637</v>
      </c>
      <c r="F219" s="182" t="s">
        <v>3638</v>
      </c>
      <c r="G219" s="183" t="s">
        <v>322</v>
      </c>
      <c r="H219" s="184">
        <v>4</v>
      </c>
      <c r="I219" s="185"/>
      <c r="J219" s="186">
        <f t="shared" si="40"/>
        <v>0</v>
      </c>
      <c r="K219" s="182" t="s">
        <v>5</v>
      </c>
      <c r="L219" s="40"/>
      <c r="M219" s="187" t="s">
        <v>5</v>
      </c>
      <c r="N219" s="188" t="s">
        <v>46</v>
      </c>
      <c r="O219" s="41"/>
      <c r="P219" s="189">
        <f t="shared" si="41"/>
        <v>0</v>
      </c>
      <c r="Q219" s="189">
        <v>0.0134</v>
      </c>
      <c r="R219" s="189">
        <f t="shared" si="42"/>
        <v>0.0536</v>
      </c>
      <c r="S219" s="189">
        <v>0</v>
      </c>
      <c r="T219" s="190">
        <f t="shared" si="43"/>
        <v>0</v>
      </c>
      <c r="AR219" s="23" t="s">
        <v>272</v>
      </c>
      <c r="AT219" s="23" t="s">
        <v>191</v>
      </c>
      <c r="AU219" s="23" t="s">
        <v>84</v>
      </c>
      <c r="AY219" s="23" t="s">
        <v>189</v>
      </c>
      <c r="BE219" s="191">
        <f t="shared" si="44"/>
        <v>0</v>
      </c>
      <c r="BF219" s="191">
        <f t="shared" si="45"/>
        <v>0</v>
      </c>
      <c r="BG219" s="191">
        <f t="shared" si="46"/>
        <v>0</v>
      </c>
      <c r="BH219" s="191">
        <f t="shared" si="47"/>
        <v>0</v>
      </c>
      <c r="BI219" s="191">
        <f t="shared" si="48"/>
        <v>0</v>
      </c>
      <c r="BJ219" s="23" t="s">
        <v>82</v>
      </c>
      <c r="BK219" s="191">
        <f t="shared" si="49"/>
        <v>0</v>
      </c>
      <c r="BL219" s="23" t="s">
        <v>272</v>
      </c>
      <c r="BM219" s="23" t="s">
        <v>3640</v>
      </c>
    </row>
    <row r="220" spans="2:65" s="1" customFormat="1" ht="25.5" customHeight="1">
      <c r="B220" s="179"/>
      <c r="C220" s="180" t="s">
        <v>771</v>
      </c>
      <c r="D220" s="180" t="s">
        <v>191</v>
      </c>
      <c r="E220" s="181" t="s">
        <v>3641</v>
      </c>
      <c r="F220" s="182" t="s">
        <v>3642</v>
      </c>
      <c r="G220" s="183" t="s">
        <v>322</v>
      </c>
      <c r="H220" s="184">
        <v>1</v>
      </c>
      <c r="I220" s="185"/>
      <c r="J220" s="186">
        <f t="shared" si="40"/>
        <v>0</v>
      </c>
      <c r="K220" s="182" t="s">
        <v>287</v>
      </c>
      <c r="L220" s="40"/>
      <c r="M220" s="187" t="s">
        <v>5</v>
      </c>
      <c r="N220" s="188" t="s">
        <v>46</v>
      </c>
      <c r="O220" s="41"/>
      <c r="P220" s="189">
        <f t="shared" si="41"/>
        <v>0</v>
      </c>
      <c r="Q220" s="189">
        <v>0.01655</v>
      </c>
      <c r="R220" s="189">
        <f t="shared" si="42"/>
        <v>0.01655</v>
      </c>
      <c r="S220" s="189">
        <v>0</v>
      </c>
      <c r="T220" s="190">
        <f t="shared" si="43"/>
        <v>0</v>
      </c>
      <c r="AR220" s="23" t="s">
        <v>272</v>
      </c>
      <c r="AT220" s="23" t="s">
        <v>191</v>
      </c>
      <c r="AU220" s="23" t="s">
        <v>84</v>
      </c>
      <c r="AY220" s="23" t="s">
        <v>189</v>
      </c>
      <c r="BE220" s="191">
        <f t="shared" si="44"/>
        <v>0</v>
      </c>
      <c r="BF220" s="191">
        <f t="shared" si="45"/>
        <v>0</v>
      </c>
      <c r="BG220" s="191">
        <f t="shared" si="46"/>
        <v>0</v>
      </c>
      <c r="BH220" s="191">
        <f t="shared" si="47"/>
        <v>0</v>
      </c>
      <c r="BI220" s="191">
        <f t="shared" si="48"/>
        <v>0</v>
      </c>
      <c r="BJ220" s="23" t="s">
        <v>82</v>
      </c>
      <c r="BK220" s="191">
        <f t="shared" si="49"/>
        <v>0</v>
      </c>
      <c r="BL220" s="23" t="s">
        <v>272</v>
      </c>
      <c r="BM220" s="23" t="s">
        <v>3643</v>
      </c>
    </row>
    <row r="221" spans="2:65" s="1" customFormat="1" ht="25.5" customHeight="1">
      <c r="B221" s="179"/>
      <c r="C221" s="180" t="s">
        <v>775</v>
      </c>
      <c r="D221" s="180" t="s">
        <v>191</v>
      </c>
      <c r="E221" s="181" t="s">
        <v>3644</v>
      </c>
      <c r="F221" s="182" t="s">
        <v>3645</v>
      </c>
      <c r="G221" s="183" t="s">
        <v>322</v>
      </c>
      <c r="H221" s="184">
        <v>12</v>
      </c>
      <c r="I221" s="185"/>
      <c r="J221" s="186">
        <f t="shared" si="40"/>
        <v>0</v>
      </c>
      <c r="K221" s="182" t="s">
        <v>5</v>
      </c>
      <c r="L221" s="40"/>
      <c r="M221" s="187" t="s">
        <v>5</v>
      </c>
      <c r="N221" s="188" t="s">
        <v>46</v>
      </c>
      <c r="O221" s="41"/>
      <c r="P221" s="189">
        <f t="shared" si="41"/>
        <v>0</v>
      </c>
      <c r="Q221" s="189">
        <v>0.01942</v>
      </c>
      <c r="R221" s="189">
        <f t="shared" si="42"/>
        <v>0.23304</v>
      </c>
      <c r="S221" s="189">
        <v>0</v>
      </c>
      <c r="T221" s="190">
        <f t="shared" si="43"/>
        <v>0</v>
      </c>
      <c r="AR221" s="23" t="s">
        <v>272</v>
      </c>
      <c r="AT221" s="23" t="s">
        <v>191</v>
      </c>
      <c r="AU221" s="23" t="s">
        <v>84</v>
      </c>
      <c r="AY221" s="23" t="s">
        <v>189</v>
      </c>
      <c r="BE221" s="191">
        <f t="shared" si="44"/>
        <v>0</v>
      </c>
      <c r="BF221" s="191">
        <f t="shared" si="45"/>
        <v>0</v>
      </c>
      <c r="BG221" s="191">
        <f t="shared" si="46"/>
        <v>0</v>
      </c>
      <c r="BH221" s="191">
        <f t="shared" si="47"/>
        <v>0</v>
      </c>
      <c r="BI221" s="191">
        <f t="shared" si="48"/>
        <v>0</v>
      </c>
      <c r="BJ221" s="23" t="s">
        <v>82</v>
      </c>
      <c r="BK221" s="191">
        <f t="shared" si="49"/>
        <v>0</v>
      </c>
      <c r="BL221" s="23" t="s">
        <v>272</v>
      </c>
      <c r="BM221" s="23" t="s">
        <v>3646</v>
      </c>
    </row>
    <row r="222" spans="2:65" s="1" customFormat="1" ht="16.5" customHeight="1">
      <c r="B222" s="179"/>
      <c r="C222" s="180" t="s">
        <v>780</v>
      </c>
      <c r="D222" s="180" t="s">
        <v>191</v>
      </c>
      <c r="E222" s="181" t="s">
        <v>3647</v>
      </c>
      <c r="F222" s="182" t="s">
        <v>3648</v>
      </c>
      <c r="G222" s="183" t="s">
        <v>322</v>
      </c>
      <c r="H222" s="184">
        <v>4</v>
      </c>
      <c r="I222" s="185"/>
      <c r="J222" s="186">
        <f t="shared" si="40"/>
        <v>0</v>
      </c>
      <c r="K222" s="182" t="s">
        <v>5</v>
      </c>
      <c r="L222" s="40"/>
      <c r="M222" s="187" t="s">
        <v>5</v>
      </c>
      <c r="N222" s="188" t="s">
        <v>46</v>
      </c>
      <c r="O222" s="41"/>
      <c r="P222" s="189">
        <f t="shared" si="41"/>
        <v>0</v>
      </c>
      <c r="Q222" s="189">
        <v>0.02516</v>
      </c>
      <c r="R222" s="189">
        <f t="shared" si="42"/>
        <v>0.10064</v>
      </c>
      <c r="S222" s="189">
        <v>0</v>
      </c>
      <c r="T222" s="190">
        <f t="shared" si="43"/>
        <v>0</v>
      </c>
      <c r="AR222" s="23" t="s">
        <v>272</v>
      </c>
      <c r="AT222" s="23" t="s">
        <v>191</v>
      </c>
      <c r="AU222" s="23" t="s">
        <v>84</v>
      </c>
      <c r="AY222" s="23" t="s">
        <v>189</v>
      </c>
      <c r="BE222" s="191">
        <f t="shared" si="44"/>
        <v>0</v>
      </c>
      <c r="BF222" s="191">
        <f t="shared" si="45"/>
        <v>0</v>
      </c>
      <c r="BG222" s="191">
        <f t="shared" si="46"/>
        <v>0</v>
      </c>
      <c r="BH222" s="191">
        <f t="shared" si="47"/>
        <v>0</v>
      </c>
      <c r="BI222" s="191">
        <f t="shared" si="48"/>
        <v>0</v>
      </c>
      <c r="BJ222" s="23" t="s">
        <v>82</v>
      </c>
      <c r="BK222" s="191">
        <f t="shared" si="49"/>
        <v>0</v>
      </c>
      <c r="BL222" s="23" t="s">
        <v>272</v>
      </c>
      <c r="BM222" s="23" t="s">
        <v>3649</v>
      </c>
    </row>
    <row r="223" spans="2:65" s="1" customFormat="1" ht="25.5" customHeight="1">
      <c r="B223" s="179"/>
      <c r="C223" s="180" t="s">
        <v>786</v>
      </c>
      <c r="D223" s="180" t="s">
        <v>191</v>
      </c>
      <c r="E223" s="181" t="s">
        <v>3650</v>
      </c>
      <c r="F223" s="182" t="s">
        <v>3651</v>
      </c>
      <c r="G223" s="183" t="s">
        <v>322</v>
      </c>
      <c r="H223" s="184">
        <v>2</v>
      </c>
      <c r="I223" s="185"/>
      <c r="J223" s="186">
        <f t="shared" si="40"/>
        <v>0</v>
      </c>
      <c r="K223" s="182" t="s">
        <v>287</v>
      </c>
      <c r="L223" s="40"/>
      <c r="M223" s="187" t="s">
        <v>5</v>
      </c>
      <c r="N223" s="188" t="s">
        <v>46</v>
      </c>
      <c r="O223" s="41"/>
      <c r="P223" s="189">
        <f t="shared" si="41"/>
        <v>0</v>
      </c>
      <c r="Q223" s="189">
        <v>0.02803</v>
      </c>
      <c r="R223" s="189">
        <f t="shared" si="42"/>
        <v>0.05606</v>
      </c>
      <c r="S223" s="189">
        <v>0</v>
      </c>
      <c r="T223" s="190">
        <f t="shared" si="43"/>
        <v>0</v>
      </c>
      <c r="AR223" s="23" t="s">
        <v>272</v>
      </c>
      <c r="AT223" s="23" t="s">
        <v>191</v>
      </c>
      <c r="AU223" s="23" t="s">
        <v>84</v>
      </c>
      <c r="AY223" s="23" t="s">
        <v>189</v>
      </c>
      <c r="BE223" s="191">
        <f t="shared" si="44"/>
        <v>0</v>
      </c>
      <c r="BF223" s="191">
        <f t="shared" si="45"/>
        <v>0</v>
      </c>
      <c r="BG223" s="191">
        <f t="shared" si="46"/>
        <v>0</v>
      </c>
      <c r="BH223" s="191">
        <f t="shared" si="47"/>
        <v>0</v>
      </c>
      <c r="BI223" s="191">
        <f t="shared" si="48"/>
        <v>0</v>
      </c>
      <c r="BJ223" s="23" t="s">
        <v>82</v>
      </c>
      <c r="BK223" s="191">
        <f t="shared" si="49"/>
        <v>0</v>
      </c>
      <c r="BL223" s="23" t="s">
        <v>272</v>
      </c>
      <c r="BM223" s="23" t="s">
        <v>3652</v>
      </c>
    </row>
    <row r="224" spans="2:65" s="1" customFormat="1" ht="25.5" customHeight="1">
      <c r="B224" s="179"/>
      <c r="C224" s="180" t="s">
        <v>790</v>
      </c>
      <c r="D224" s="180" t="s">
        <v>191</v>
      </c>
      <c r="E224" s="181" t="s">
        <v>3653</v>
      </c>
      <c r="F224" s="182" t="s">
        <v>3654</v>
      </c>
      <c r="G224" s="183" t="s">
        <v>322</v>
      </c>
      <c r="H224" s="184">
        <v>16</v>
      </c>
      <c r="I224" s="185"/>
      <c r="J224" s="186">
        <f t="shared" si="40"/>
        <v>0</v>
      </c>
      <c r="K224" s="182" t="s">
        <v>5</v>
      </c>
      <c r="L224" s="40"/>
      <c r="M224" s="187" t="s">
        <v>5</v>
      </c>
      <c r="N224" s="188" t="s">
        <v>46</v>
      </c>
      <c r="O224" s="41"/>
      <c r="P224" s="189">
        <f t="shared" si="41"/>
        <v>0</v>
      </c>
      <c r="Q224" s="189">
        <v>0.03664</v>
      </c>
      <c r="R224" s="189">
        <f t="shared" si="42"/>
        <v>0.58624</v>
      </c>
      <c r="S224" s="189">
        <v>0</v>
      </c>
      <c r="T224" s="190">
        <f t="shared" si="43"/>
        <v>0</v>
      </c>
      <c r="AR224" s="23" t="s">
        <v>272</v>
      </c>
      <c r="AT224" s="23" t="s">
        <v>191</v>
      </c>
      <c r="AU224" s="23" t="s">
        <v>84</v>
      </c>
      <c r="AY224" s="23" t="s">
        <v>189</v>
      </c>
      <c r="BE224" s="191">
        <f t="shared" si="44"/>
        <v>0</v>
      </c>
      <c r="BF224" s="191">
        <f t="shared" si="45"/>
        <v>0</v>
      </c>
      <c r="BG224" s="191">
        <f t="shared" si="46"/>
        <v>0</v>
      </c>
      <c r="BH224" s="191">
        <f t="shared" si="47"/>
        <v>0</v>
      </c>
      <c r="BI224" s="191">
        <f t="shared" si="48"/>
        <v>0</v>
      </c>
      <c r="BJ224" s="23" t="s">
        <v>82</v>
      </c>
      <c r="BK224" s="191">
        <f t="shared" si="49"/>
        <v>0</v>
      </c>
      <c r="BL224" s="23" t="s">
        <v>272</v>
      </c>
      <c r="BM224" s="23" t="s">
        <v>3655</v>
      </c>
    </row>
    <row r="225" spans="2:65" s="1" customFormat="1" ht="25.5" customHeight="1">
      <c r="B225" s="179"/>
      <c r="C225" s="180" t="s">
        <v>794</v>
      </c>
      <c r="D225" s="180" t="s">
        <v>191</v>
      </c>
      <c r="E225" s="181" t="s">
        <v>3653</v>
      </c>
      <c r="F225" s="182" t="s">
        <v>3654</v>
      </c>
      <c r="G225" s="183" t="s">
        <v>322</v>
      </c>
      <c r="H225" s="184">
        <v>2</v>
      </c>
      <c r="I225" s="185"/>
      <c r="J225" s="186">
        <f t="shared" si="40"/>
        <v>0</v>
      </c>
      <c r="K225" s="182" t="s">
        <v>5</v>
      </c>
      <c r="L225" s="40"/>
      <c r="M225" s="187" t="s">
        <v>5</v>
      </c>
      <c r="N225" s="188" t="s">
        <v>46</v>
      </c>
      <c r="O225" s="41"/>
      <c r="P225" s="189">
        <f t="shared" si="41"/>
        <v>0</v>
      </c>
      <c r="Q225" s="189">
        <v>0.03664</v>
      </c>
      <c r="R225" s="189">
        <f t="shared" si="42"/>
        <v>0.07328</v>
      </c>
      <c r="S225" s="189">
        <v>0</v>
      </c>
      <c r="T225" s="190">
        <f t="shared" si="43"/>
        <v>0</v>
      </c>
      <c r="AR225" s="23" t="s">
        <v>272</v>
      </c>
      <c r="AT225" s="23" t="s">
        <v>191</v>
      </c>
      <c r="AU225" s="23" t="s">
        <v>84</v>
      </c>
      <c r="AY225" s="23" t="s">
        <v>189</v>
      </c>
      <c r="BE225" s="191">
        <f t="shared" si="44"/>
        <v>0</v>
      </c>
      <c r="BF225" s="191">
        <f t="shared" si="45"/>
        <v>0</v>
      </c>
      <c r="BG225" s="191">
        <f t="shared" si="46"/>
        <v>0</v>
      </c>
      <c r="BH225" s="191">
        <f t="shared" si="47"/>
        <v>0</v>
      </c>
      <c r="BI225" s="191">
        <f t="shared" si="48"/>
        <v>0</v>
      </c>
      <c r="BJ225" s="23" t="s">
        <v>82</v>
      </c>
      <c r="BK225" s="191">
        <f t="shared" si="49"/>
        <v>0</v>
      </c>
      <c r="BL225" s="23" t="s">
        <v>272</v>
      </c>
      <c r="BM225" s="23" t="s">
        <v>3656</v>
      </c>
    </row>
    <row r="226" spans="2:65" s="1" customFormat="1" ht="25.5" customHeight="1">
      <c r="B226" s="179"/>
      <c r="C226" s="180" t="s">
        <v>798</v>
      </c>
      <c r="D226" s="180" t="s">
        <v>191</v>
      </c>
      <c r="E226" s="181" t="s">
        <v>3657</v>
      </c>
      <c r="F226" s="182" t="s">
        <v>3658</v>
      </c>
      <c r="G226" s="183" t="s">
        <v>322</v>
      </c>
      <c r="H226" s="184">
        <v>5</v>
      </c>
      <c r="I226" s="185"/>
      <c r="J226" s="186">
        <f t="shared" si="40"/>
        <v>0</v>
      </c>
      <c r="K226" s="182" t="s">
        <v>5</v>
      </c>
      <c r="L226" s="40"/>
      <c r="M226" s="187" t="s">
        <v>5</v>
      </c>
      <c r="N226" s="188" t="s">
        <v>46</v>
      </c>
      <c r="O226" s="41"/>
      <c r="P226" s="189">
        <f t="shared" si="41"/>
        <v>0</v>
      </c>
      <c r="Q226" s="189">
        <v>0.04238</v>
      </c>
      <c r="R226" s="189">
        <f t="shared" si="42"/>
        <v>0.2119</v>
      </c>
      <c r="S226" s="189">
        <v>0</v>
      </c>
      <c r="T226" s="190">
        <f t="shared" si="43"/>
        <v>0</v>
      </c>
      <c r="AR226" s="23" t="s">
        <v>272</v>
      </c>
      <c r="AT226" s="23" t="s">
        <v>191</v>
      </c>
      <c r="AU226" s="23" t="s">
        <v>84</v>
      </c>
      <c r="AY226" s="23" t="s">
        <v>189</v>
      </c>
      <c r="BE226" s="191">
        <f t="shared" si="44"/>
        <v>0</v>
      </c>
      <c r="BF226" s="191">
        <f t="shared" si="45"/>
        <v>0</v>
      </c>
      <c r="BG226" s="191">
        <f t="shared" si="46"/>
        <v>0</v>
      </c>
      <c r="BH226" s="191">
        <f t="shared" si="47"/>
        <v>0</v>
      </c>
      <c r="BI226" s="191">
        <f t="shared" si="48"/>
        <v>0</v>
      </c>
      <c r="BJ226" s="23" t="s">
        <v>82</v>
      </c>
      <c r="BK226" s="191">
        <f t="shared" si="49"/>
        <v>0</v>
      </c>
      <c r="BL226" s="23" t="s">
        <v>272</v>
      </c>
      <c r="BM226" s="23" t="s">
        <v>3659</v>
      </c>
    </row>
    <row r="227" spans="2:65" s="1" customFormat="1" ht="25.5" customHeight="1">
      <c r="B227" s="179"/>
      <c r="C227" s="180" t="s">
        <v>803</v>
      </c>
      <c r="D227" s="180" t="s">
        <v>191</v>
      </c>
      <c r="E227" s="181" t="s">
        <v>3660</v>
      </c>
      <c r="F227" s="182" t="s">
        <v>3661</v>
      </c>
      <c r="G227" s="183" t="s">
        <v>322</v>
      </c>
      <c r="H227" s="184">
        <v>2</v>
      </c>
      <c r="I227" s="185"/>
      <c r="J227" s="186">
        <f t="shared" si="40"/>
        <v>0</v>
      </c>
      <c r="K227" s="182" t="s">
        <v>5</v>
      </c>
      <c r="L227" s="40"/>
      <c r="M227" s="187" t="s">
        <v>5</v>
      </c>
      <c r="N227" s="188" t="s">
        <v>46</v>
      </c>
      <c r="O227" s="41"/>
      <c r="P227" s="189">
        <f t="shared" si="41"/>
        <v>0</v>
      </c>
      <c r="Q227" s="189">
        <v>0.0607</v>
      </c>
      <c r="R227" s="189">
        <f t="shared" si="42"/>
        <v>0.1214</v>
      </c>
      <c r="S227" s="189">
        <v>0</v>
      </c>
      <c r="T227" s="190">
        <f t="shared" si="43"/>
        <v>0</v>
      </c>
      <c r="AR227" s="23" t="s">
        <v>272</v>
      </c>
      <c r="AT227" s="23" t="s">
        <v>191</v>
      </c>
      <c r="AU227" s="23" t="s">
        <v>84</v>
      </c>
      <c r="AY227" s="23" t="s">
        <v>189</v>
      </c>
      <c r="BE227" s="191">
        <f t="shared" si="44"/>
        <v>0</v>
      </c>
      <c r="BF227" s="191">
        <f t="shared" si="45"/>
        <v>0</v>
      </c>
      <c r="BG227" s="191">
        <f t="shared" si="46"/>
        <v>0</v>
      </c>
      <c r="BH227" s="191">
        <f t="shared" si="47"/>
        <v>0</v>
      </c>
      <c r="BI227" s="191">
        <f t="shared" si="48"/>
        <v>0</v>
      </c>
      <c r="BJ227" s="23" t="s">
        <v>82</v>
      </c>
      <c r="BK227" s="191">
        <f t="shared" si="49"/>
        <v>0</v>
      </c>
      <c r="BL227" s="23" t="s">
        <v>272</v>
      </c>
      <c r="BM227" s="23" t="s">
        <v>3662</v>
      </c>
    </row>
    <row r="228" spans="2:65" s="1" customFormat="1" ht="25.5" customHeight="1">
      <c r="B228" s="179"/>
      <c r="C228" s="180" t="s">
        <v>809</v>
      </c>
      <c r="D228" s="180" t="s">
        <v>191</v>
      </c>
      <c r="E228" s="181" t="s">
        <v>3663</v>
      </c>
      <c r="F228" s="182" t="s">
        <v>3664</v>
      </c>
      <c r="G228" s="183" t="s">
        <v>322</v>
      </c>
      <c r="H228" s="184">
        <v>6</v>
      </c>
      <c r="I228" s="185"/>
      <c r="J228" s="186">
        <f t="shared" si="40"/>
        <v>0</v>
      </c>
      <c r="K228" s="182" t="s">
        <v>5</v>
      </c>
      <c r="L228" s="40"/>
      <c r="M228" s="187" t="s">
        <v>5</v>
      </c>
      <c r="N228" s="188" t="s">
        <v>46</v>
      </c>
      <c r="O228" s="41"/>
      <c r="P228" s="189">
        <f t="shared" si="41"/>
        <v>0</v>
      </c>
      <c r="Q228" s="189">
        <v>0.0154</v>
      </c>
      <c r="R228" s="189">
        <f t="shared" si="42"/>
        <v>0.09240000000000001</v>
      </c>
      <c r="S228" s="189">
        <v>0</v>
      </c>
      <c r="T228" s="190">
        <f t="shared" si="43"/>
        <v>0</v>
      </c>
      <c r="AR228" s="23" t="s">
        <v>272</v>
      </c>
      <c r="AT228" s="23" t="s">
        <v>191</v>
      </c>
      <c r="AU228" s="23" t="s">
        <v>84</v>
      </c>
      <c r="AY228" s="23" t="s">
        <v>189</v>
      </c>
      <c r="BE228" s="191">
        <f t="shared" si="44"/>
        <v>0</v>
      </c>
      <c r="BF228" s="191">
        <f t="shared" si="45"/>
        <v>0</v>
      </c>
      <c r="BG228" s="191">
        <f t="shared" si="46"/>
        <v>0</v>
      </c>
      <c r="BH228" s="191">
        <f t="shared" si="47"/>
        <v>0</v>
      </c>
      <c r="BI228" s="191">
        <f t="shared" si="48"/>
        <v>0</v>
      </c>
      <c r="BJ228" s="23" t="s">
        <v>82</v>
      </c>
      <c r="BK228" s="191">
        <f t="shared" si="49"/>
        <v>0</v>
      </c>
      <c r="BL228" s="23" t="s">
        <v>272</v>
      </c>
      <c r="BM228" s="23" t="s">
        <v>3665</v>
      </c>
    </row>
    <row r="229" spans="2:65" s="1" customFormat="1" ht="25.5" customHeight="1">
      <c r="B229" s="179"/>
      <c r="C229" s="180" t="s">
        <v>814</v>
      </c>
      <c r="D229" s="180" t="s">
        <v>191</v>
      </c>
      <c r="E229" s="181" t="s">
        <v>3666</v>
      </c>
      <c r="F229" s="182" t="s">
        <v>3642</v>
      </c>
      <c r="G229" s="183" t="s">
        <v>322</v>
      </c>
      <c r="H229" s="184">
        <v>1</v>
      </c>
      <c r="I229" s="185"/>
      <c r="J229" s="186">
        <f t="shared" si="40"/>
        <v>0</v>
      </c>
      <c r="K229" s="182" t="s">
        <v>5</v>
      </c>
      <c r="L229" s="40"/>
      <c r="M229" s="187" t="s">
        <v>5</v>
      </c>
      <c r="N229" s="188" t="s">
        <v>46</v>
      </c>
      <c r="O229" s="41"/>
      <c r="P229" s="189">
        <f t="shared" si="41"/>
        <v>0</v>
      </c>
      <c r="Q229" s="189">
        <v>0.0185</v>
      </c>
      <c r="R229" s="189">
        <f t="shared" si="42"/>
        <v>0.0185</v>
      </c>
      <c r="S229" s="189">
        <v>0</v>
      </c>
      <c r="T229" s="190">
        <f t="shared" si="43"/>
        <v>0</v>
      </c>
      <c r="AR229" s="23" t="s">
        <v>272</v>
      </c>
      <c r="AT229" s="23" t="s">
        <v>191</v>
      </c>
      <c r="AU229" s="23" t="s">
        <v>84</v>
      </c>
      <c r="AY229" s="23" t="s">
        <v>189</v>
      </c>
      <c r="BE229" s="191">
        <f t="shared" si="44"/>
        <v>0</v>
      </c>
      <c r="BF229" s="191">
        <f t="shared" si="45"/>
        <v>0</v>
      </c>
      <c r="BG229" s="191">
        <f t="shared" si="46"/>
        <v>0</v>
      </c>
      <c r="BH229" s="191">
        <f t="shared" si="47"/>
        <v>0</v>
      </c>
      <c r="BI229" s="191">
        <f t="shared" si="48"/>
        <v>0</v>
      </c>
      <c r="BJ229" s="23" t="s">
        <v>82</v>
      </c>
      <c r="BK229" s="191">
        <f t="shared" si="49"/>
        <v>0</v>
      </c>
      <c r="BL229" s="23" t="s">
        <v>272</v>
      </c>
      <c r="BM229" s="23" t="s">
        <v>3667</v>
      </c>
    </row>
    <row r="230" spans="2:65" s="1" customFormat="1" ht="25.5" customHeight="1">
      <c r="B230" s="179"/>
      <c r="C230" s="180" t="s">
        <v>818</v>
      </c>
      <c r="D230" s="180" t="s">
        <v>191</v>
      </c>
      <c r="E230" s="181" t="s">
        <v>3668</v>
      </c>
      <c r="F230" s="182" t="s">
        <v>3669</v>
      </c>
      <c r="G230" s="183" t="s">
        <v>322</v>
      </c>
      <c r="H230" s="184">
        <v>6</v>
      </c>
      <c r="I230" s="185"/>
      <c r="J230" s="186">
        <f t="shared" si="40"/>
        <v>0</v>
      </c>
      <c r="K230" s="182" t="s">
        <v>5</v>
      </c>
      <c r="L230" s="40"/>
      <c r="M230" s="187" t="s">
        <v>5</v>
      </c>
      <c r="N230" s="188" t="s">
        <v>46</v>
      </c>
      <c r="O230" s="41"/>
      <c r="P230" s="189">
        <f t="shared" si="41"/>
        <v>0</v>
      </c>
      <c r="Q230" s="189">
        <v>0.04132</v>
      </c>
      <c r="R230" s="189">
        <f t="shared" si="42"/>
        <v>0.24792000000000003</v>
      </c>
      <c r="S230" s="189">
        <v>0</v>
      </c>
      <c r="T230" s="190">
        <f t="shared" si="43"/>
        <v>0</v>
      </c>
      <c r="AR230" s="23" t="s">
        <v>272</v>
      </c>
      <c r="AT230" s="23" t="s">
        <v>191</v>
      </c>
      <c r="AU230" s="23" t="s">
        <v>84</v>
      </c>
      <c r="AY230" s="23" t="s">
        <v>189</v>
      </c>
      <c r="BE230" s="191">
        <f t="shared" si="44"/>
        <v>0</v>
      </c>
      <c r="BF230" s="191">
        <f t="shared" si="45"/>
        <v>0</v>
      </c>
      <c r="BG230" s="191">
        <f t="shared" si="46"/>
        <v>0</v>
      </c>
      <c r="BH230" s="191">
        <f t="shared" si="47"/>
        <v>0</v>
      </c>
      <c r="BI230" s="191">
        <f t="shared" si="48"/>
        <v>0</v>
      </c>
      <c r="BJ230" s="23" t="s">
        <v>82</v>
      </c>
      <c r="BK230" s="191">
        <f t="shared" si="49"/>
        <v>0</v>
      </c>
      <c r="BL230" s="23" t="s">
        <v>272</v>
      </c>
      <c r="BM230" s="23" t="s">
        <v>3670</v>
      </c>
    </row>
    <row r="231" spans="2:65" s="1" customFormat="1" ht="25.5" customHeight="1">
      <c r="B231" s="179"/>
      <c r="C231" s="180" t="s">
        <v>825</v>
      </c>
      <c r="D231" s="180" t="s">
        <v>191</v>
      </c>
      <c r="E231" s="181" t="s">
        <v>3671</v>
      </c>
      <c r="F231" s="182" t="s">
        <v>3672</v>
      </c>
      <c r="G231" s="183" t="s">
        <v>322</v>
      </c>
      <c r="H231" s="184">
        <v>16</v>
      </c>
      <c r="I231" s="185"/>
      <c r="J231" s="186">
        <f t="shared" si="40"/>
        <v>0</v>
      </c>
      <c r="K231" s="182" t="s">
        <v>5</v>
      </c>
      <c r="L231" s="40"/>
      <c r="M231" s="187" t="s">
        <v>5</v>
      </c>
      <c r="N231" s="188" t="s">
        <v>46</v>
      </c>
      <c r="O231" s="41"/>
      <c r="P231" s="189">
        <f t="shared" si="41"/>
        <v>0</v>
      </c>
      <c r="Q231" s="189">
        <v>0.04784</v>
      </c>
      <c r="R231" s="189">
        <f t="shared" si="42"/>
        <v>0.76544</v>
      </c>
      <c r="S231" s="189">
        <v>0</v>
      </c>
      <c r="T231" s="190">
        <f t="shared" si="43"/>
        <v>0</v>
      </c>
      <c r="AR231" s="23" t="s">
        <v>272</v>
      </c>
      <c r="AT231" s="23" t="s">
        <v>191</v>
      </c>
      <c r="AU231" s="23" t="s">
        <v>84</v>
      </c>
      <c r="AY231" s="23" t="s">
        <v>189</v>
      </c>
      <c r="BE231" s="191">
        <f t="shared" si="44"/>
        <v>0</v>
      </c>
      <c r="BF231" s="191">
        <f t="shared" si="45"/>
        <v>0</v>
      </c>
      <c r="BG231" s="191">
        <f t="shared" si="46"/>
        <v>0</v>
      </c>
      <c r="BH231" s="191">
        <f t="shared" si="47"/>
        <v>0</v>
      </c>
      <c r="BI231" s="191">
        <f t="shared" si="48"/>
        <v>0</v>
      </c>
      <c r="BJ231" s="23" t="s">
        <v>82</v>
      </c>
      <c r="BK231" s="191">
        <f t="shared" si="49"/>
        <v>0</v>
      </c>
      <c r="BL231" s="23" t="s">
        <v>272</v>
      </c>
      <c r="BM231" s="23" t="s">
        <v>3673</v>
      </c>
    </row>
    <row r="232" spans="2:65" s="1" customFormat="1" ht="25.5" customHeight="1">
      <c r="B232" s="179"/>
      <c r="C232" s="180" t="s">
        <v>829</v>
      </c>
      <c r="D232" s="180" t="s">
        <v>191</v>
      </c>
      <c r="E232" s="181" t="s">
        <v>3674</v>
      </c>
      <c r="F232" s="182" t="s">
        <v>3672</v>
      </c>
      <c r="G232" s="183" t="s">
        <v>322</v>
      </c>
      <c r="H232" s="184">
        <v>30</v>
      </c>
      <c r="I232" s="185"/>
      <c r="J232" s="186">
        <f t="shared" si="40"/>
        <v>0</v>
      </c>
      <c r="K232" s="182" t="s">
        <v>5</v>
      </c>
      <c r="L232" s="40"/>
      <c r="M232" s="187" t="s">
        <v>5</v>
      </c>
      <c r="N232" s="188" t="s">
        <v>46</v>
      </c>
      <c r="O232" s="41"/>
      <c r="P232" s="189">
        <f t="shared" si="41"/>
        <v>0</v>
      </c>
      <c r="Q232" s="189">
        <v>0.04784</v>
      </c>
      <c r="R232" s="189">
        <f t="shared" si="42"/>
        <v>1.4352</v>
      </c>
      <c r="S232" s="189">
        <v>0</v>
      </c>
      <c r="T232" s="190">
        <f t="shared" si="43"/>
        <v>0</v>
      </c>
      <c r="AR232" s="23" t="s">
        <v>272</v>
      </c>
      <c r="AT232" s="23" t="s">
        <v>191</v>
      </c>
      <c r="AU232" s="23" t="s">
        <v>84</v>
      </c>
      <c r="AY232" s="23" t="s">
        <v>189</v>
      </c>
      <c r="BE232" s="191">
        <f t="shared" si="44"/>
        <v>0</v>
      </c>
      <c r="BF232" s="191">
        <f t="shared" si="45"/>
        <v>0</v>
      </c>
      <c r="BG232" s="191">
        <f t="shared" si="46"/>
        <v>0</v>
      </c>
      <c r="BH232" s="191">
        <f t="shared" si="47"/>
        <v>0</v>
      </c>
      <c r="BI232" s="191">
        <f t="shared" si="48"/>
        <v>0</v>
      </c>
      <c r="BJ232" s="23" t="s">
        <v>82</v>
      </c>
      <c r="BK232" s="191">
        <f t="shared" si="49"/>
        <v>0</v>
      </c>
      <c r="BL232" s="23" t="s">
        <v>272</v>
      </c>
      <c r="BM232" s="23" t="s">
        <v>3675</v>
      </c>
    </row>
    <row r="233" spans="2:65" s="1" customFormat="1" ht="25.5" customHeight="1">
      <c r="B233" s="179"/>
      <c r="C233" s="180" t="s">
        <v>834</v>
      </c>
      <c r="D233" s="180" t="s">
        <v>191</v>
      </c>
      <c r="E233" s="181" t="s">
        <v>3676</v>
      </c>
      <c r="F233" s="182" t="s">
        <v>3677</v>
      </c>
      <c r="G233" s="183" t="s">
        <v>322</v>
      </c>
      <c r="H233" s="184">
        <v>1</v>
      </c>
      <c r="I233" s="185"/>
      <c r="J233" s="186">
        <f t="shared" si="40"/>
        <v>0</v>
      </c>
      <c r="K233" s="182" t="s">
        <v>5</v>
      </c>
      <c r="L233" s="40"/>
      <c r="M233" s="187" t="s">
        <v>5</v>
      </c>
      <c r="N233" s="188" t="s">
        <v>46</v>
      </c>
      <c r="O233" s="41"/>
      <c r="P233" s="189">
        <f t="shared" si="41"/>
        <v>0</v>
      </c>
      <c r="Q233" s="189">
        <v>0.05436</v>
      </c>
      <c r="R233" s="189">
        <f t="shared" si="42"/>
        <v>0.05436</v>
      </c>
      <c r="S233" s="189">
        <v>0</v>
      </c>
      <c r="T233" s="190">
        <f t="shared" si="43"/>
        <v>0</v>
      </c>
      <c r="AR233" s="23" t="s">
        <v>272</v>
      </c>
      <c r="AT233" s="23" t="s">
        <v>191</v>
      </c>
      <c r="AU233" s="23" t="s">
        <v>84</v>
      </c>
      <c r="AY233" s="23" t="s">
        <v>189</v>
      </c>
      <c r="BE233" s="191">
        <f t="shared" si="44"/>
        <v>0</v>
      </c>
      <c r="BF233" s="191">
        <f t="shared" si="45"/>
        <v>0</v>
      </c>
      <c r="BG233" s="191">
        <f t="shared" si="46"/>
        <v>0</v>
      </c>
      <c r="BH233" s="191">
        <f t="shared" si="47"/>
        <v>0</v>
      </c>
      <c r="BI233" s="191">
        <f t="shared" si="48"/>
        <v>0</v>
      </c>
      <c r="BJ233" s="23" t="s">
        <v>82</v>
      </c>
      <c r="BK233" s="191">
        <f t="shared" si="49"/>
        <v>0</v>
      </c>
      <c r="BL233" s="23" t="s">
        <v>272</v>
      </c>
      <c r="BM233" s="23" t="s">
        <v>3678</v>
      </c>
    </row>
    <row r="234" spans="2:65" s="1" customFormat="1" ht="25.5" customHeight="1">
      <c r="B234" s="179"/>
      <c r="C234" s="180" t="s">
        <v>1853</v>
      </c>
      <c r="D234" s="180" t="s">
        <v>191</v>
      </c>
      <c r="E234" s="181" t="s">
        <v>3679</v>
      </c>
      <c r="F234" s="182" t="s">
        <v>3680</v>
      </c>
      <c r="G234" s="183" t="s">
        <v>322</v>
      </c>
      <c r="H234" s="184">
        <v>1</v>
      </c>
      <c r="I234" s="185"/>
      <c r="J234" s="186">
        <f t="shared" si="40"/>
        <v>0</v>
      </c>
      <c r="K234" s="182" t="s">
        <v>5</v>
      </c>
      <c r="L234" s="40"/>
      <c r="M234" s="187" t="s">
        <v>5</v>
      </c>
      <c r="N234" s="188" t="s">
        <v>46</v>
      </c>
      <c r="O234" s="41"/>
      <c r="P234" s="189">
        <f t="shared" si="41"/>
        <v>0</v>
      </c>
      <c r="Q234" s="189">
        <v>0.0685</v>
      </c>
      <c r="R234" s="189">
        <f t="shared" si="42"/>
        <v>0.0685</v>
      </c>
      <c r="S234" s="189">
        <v>0</v>
      </c>
      <c r="T234" s="190">
        <f t="shared" si="43"/>
        <v>0</v>
      </c>
      <c r="AR234" s="23" t="s">
        <v>272</v>
      </c>
      <c r="AT234" s="23" t="s">
        <v>191</v>
      </c>
      <c r="AU234" s="23" t="s">
        <v>84</v>
      </c>
      <c r="AY234" s="23" t="s">
        <v>189</v>
      </c>
      <c r="BE234" s="191">
        <f t="shared" si="44"/>
        <v>0</v>
      </c>
      <c r="BF234" s="191">
        <f t="shared" si="45"/>
        <v>0</v>
      </c>
      <c r="BG234" s="191">
        <f t="shared" si="46"/>
        <v>0</v>
      </c>
      <c r="BH234" s="191">
        <f t="shared" si="47"/>
        <v>0</v>
      </c>
      <c r="BI234" s="191">
        <f t="shared" si="48"/>
        <v>0</v>
      </c>
      <c r="BJ234" s="23" t="s">
        <v>82</v>
      </c>
      <c r="BK234" s="191">
        <f t="shared" si="49"/>
        <v>0</v>
      </c>
      <c r="BL234" s="23" t="s">
        <v>272</v>
      </c>
      <c r="BM234" s="23" t="s">
        <v>3681</v>
      </c>
    </row>
    <row r="235" spans="2:65" s="1" customFormat="1" ht="25.5" customHeight="1">
      <c r="B235" s="179"/>
      <c r="C235" s="180" t="s">
        <v>1857</v>
      </c>
      <c r="D235" s="180" t="s">
        <v>191</v>
      </c>
      <c r="E235" s="181" t="s">
        <v>3682</v>
      </c>
      <c r="F235" s="182" t="s">
        <v>3683</v>
      </c>
      <c r="G235" s="183" t="s">
        <v>322</v>
      </c>
      <c r="H235" s="184">
        <v>15</v>
      </c>
      <c r="I235" s="185"/>
      <c r="J235" s="186">
        <f t="shared" si="40"/>
        <v>0</v>
      </c>
      <c r="K235" s="182" t="s">
        <v>5</v>
      </c>
      <c r="L235" s="40"/>
      <c r="M235" s="187" t="s">
        <v>5</v>
      </c>
      <c r="N235" s="188" t="s">
        <v>46</v>
      </c>
      <c r="O235" s="41"/>
      <c r="P235" s="189">
        <f t="shared" si="41"/>
        <v>0</v>
      </c>
      <c r="Q235" s="189">
        <v>0.03454</v>
      </c>
      <c r="R235" s="189">
        <f t="shared" si="42"/>
        <v>0.5181</v>
      </c>
      <c r="S235" s="189">
        <v>0</v>
      </c>
      <c r="T235" s="190">
        <f t="shared" si="43"/>
        <v>0</v>
      </c>
      <c r="AR235" s="23" t="s">
        <v>272</v>
      </c>
      <c r="AT235" s="23" t="s">
        <v>191</v>
      </c>
      <c r="AU235" s="23" t="s">
        <v>84</v>
      </c>
      <c r="AY235" s="23" t="s">
        <v>189</v>
      </c>
      <c r="BE235" s="191">
        <f t="shared" si="44"/>
        <v>0</v>
      </c>
      <c r="BF235" s="191">
        <f t="shared" si="45"/>
        <v>0</v>
      </c>
      <c r="BG235" s="191">
        <f t="shared" si="46"/>
        <v>0</v>
      </c>
      <c r="BH235" s="191">
        <f t="shared" si="47"/>
        <v>0</v>
      </c>
      <c r="BI235" s="191">
        <f t="shared" si="48"/>
        <v>0</v>
      </c>
      <c r="BJ235" s="23" t="s">
        <v>82</v>
      </c>
      <c r="BK235" s="191">
        <f t="shared" si="49"/>
        <v>0</v>
      </c>
      <c r="BL235" s="23" t="s">
        <v>272</v>
      </c>
      <c r="BM235" s="23" t="s">
        <v>3684</v>
      </c>
    </row>
    <row r="236" spans="2:65" s="1" customFormat="1" ht="25.5" customHeight="1">
      <c r="B236" s="179"/>
      <c r="C236" s="180" t="s">
        <v>1860</v>
      </c>
      <c r="D236" s="180" t="s">
        <v>191</v>
      </c>
      <c r="E236" s="181" t="s">
        <v>3682</v>
      </c>
      <c r="F236" s="182" t="s">
        <v>3683</v>
      </c>
      <c r="G236" s="183" t="s">
        <v>322</v>
      </c>
      <c r="H236" s="184">
        <v>10</v>
      </c>
      <c r="I236" s="185"/>
      <c r="J236" s="186">
        <f t="shared" si="40"/>
        <v>0</v>
      </c>
      <c r="K236" s="182" t="s">
        <v>5</v>
      </c>
      <c r="L236" s="40"/>
      <c r="M236" s="187" t="s">
        <v>5</v>
      </c>
      <c r="N236" s="188" t="s">
        <v>46</v>
      </c>
      <c r="O236" s="41"/>
      <c r="P236" s="189">
        <f t="shared" si="41"/>
        <v>0</v>
      </c>
      <c r="Q236" s="189">
        <v>0.03454</v>
      </c>
      <c r="R236" s="189">
        <f t="shared" si="42"/>
        <v>0.34540000000000004</v>
      </c>
      <c r="S236" s="189">
        <v>0</v>
      </c>
      <c r="T236" s="190">
        <f t="shared" si="43"/>
        <v>0</v>
      </c>
      <c r="AR236" s="23" t="s">
        <v>272</v>
      </c>
      <c r="AT236" s="23" t="s">
        <v>191</v>
      </c>
      <c r="AU236" s="23" t="s">
        <v>84</v>
      </c>
      <c r="AY236" s="23" t="s">
        <v>189</v>
      </c>
      <c r="BE236" s="191">
        <f t="shared" si="44"/>
        <v>0</v>
      </c>
      <c r="BF236" s="191">
        <f t="shared" si="45"/>
        <v>0</v>
      </c>
      <c r="BG236" s="191">
        <f t="shared" si="46"/>
        <v>0</v>
      </c>
      <c r="BH236" s="191">
        <f t="shared" si="47"/>
        <v>0</v>
      </c>
      <c r="BI236" s="191">
        <f t="shared" si="48"/>
        <v>0</v>
      </c>
      <c r="BJ236" s="23" t="s">
        <v>82</v>
      </c>
      <c r="BK236" s="191">
        <f t="shared" si="49"/>
        <v>0</v>
      </c>
      <c r="BL236" s="23" t="s">
        <v>272</v>
      </c>
      <c r="BM236" s="23" t="s">
        <v>3685</v>
      </c>
    </row>
    <row r="237" spans="2:65" s="1" customFormat="1" ht="25.5" customHeight="1">
      <c r="B237" s="179"/>
      <c r="C237" s="180" t="s">
        <v>1864</v>
      </c>
      <c r="D237" s="180" t="s">
        <v>191</v>
      </c>
      <c r="E237" s="181" t="s">
        <v>3686</v>
      </c>
      <c r="F237" s="182" t="s">
        <v>3687</v>
      </c>
      <c r="G237" s="183" t="s">
        <v>322</v>
      </c>
      <c r="H237" s="184">
        <v>2</v>
      </c>
      <c r="I237" s="185"/>
      <c r="J237" s="186">
        <f t="shared" si="40"/>
        <v>0</v>
      </c>
      <c r="K237" s="182" t="s">
        <v>5</v>
      </c>
      <c r="L237" s="40"/>
      <c r="M237" s="187" t="s">
        <v>5</v>
      </c>
      <c r="N237" s="188" t="s">
        <v>46</v>
      </c>
      <c r="O237" s="41"/>
      <c r="P237" s="189">
        <f t="shared" si="41"/>
        <v>0</v>
      </c>
      <c r="Q237" s="189">
        <v>0.0571</v>
      </c>
      <c r="R237" s="189">
        <f t="shared" si="42"/>
        <v>0.1142</v>
      </c>
      <c r="S237" s="189">
        <v>0</v>
      </c>
      <c r="T237" s="190">
        <f t="shared" si="43"/>
        <v>0</v>
      </c>
      <c r="AR237" s="23" t="s">
        <v>272</v>
      </c>
      <c r="AT237" s="23" t="s">
        <v>191</v>
      </c>
      <c r="AU237" s="23" t="s">
        <v>84</v>
      </c>
      <c r="AY237" s="23" t="s">
        <v>189</v>
      </c>
      <c r="BE237" s="191">
        <f t="shared" si="44"/>
        <v>0</v>
      </c>
      <c r="BF237" s="191">
        <f t="shared" si="45"/>
        <v>0</v>
      </c>
      <c r="BG237" s="191">
        <f t="shared" si="46"/>
        <v>0</v>
      </c>
      <c r="BH237" s="191">
        <f t="shared" si="47"/>
        <v>0</v>
      </c>
      <c r="BI237" s="191">
        <f t="shared" si="48"/>
        <v>0</v>
      </c>
      <c r="BJ237" s="23" t="s">
        <v>82</v>
      </c>
      <c r="BK237" s="191">
        <f t="shared" si="49"/>
        <v>0</v>
      </c>
      <c r="BL237" s="23" t="s">
        <v>272</v>
      </c>
      <c r="BM237" s="23" t="s">
        <v>3688</v>
      </c>
    </row>
    <row r="238" spans="2:65" s="1" customFormat="1" ht="25.5" customHeight="1">
      <c r="B238" s="179"/>
      <c r="C238" s="180" t="s">
        <v>1867</v>
      </c>
      <c r="D238" s="180" t="s">
        <v>191</v>
      </c>
      <c r="E238" s="181" t="s">
        <v>3689</v>
      </c>
      <c r="F238" s="182" t="s">
        <v>3690</v>
      </c>
      <c r="G238" s="183" t="s">
        <v>322</v>
      </c>
      <c r="H238" s="184">
        <v>2</v>
      </c>
      <c r="I238" s="185"/>
      <c r="J238" s="186">
        <f t="shared" si="40"/>
        <v>0</v>
      </c>
      <c r="K238" s="182" t="s">
        <v>5</v>
      </c>
      <c r="L238" s="40"/>
      <c r="M238" s="187" t="s">
        <v>5</v>
      </c>
      <c r="N238" s="188" t="s">
        <v>46</v>
      </c>
      <c r="O238" s="41"/>
      <c r="P238" s="189">
        <f t="shared" si="41"/>
        <v>0</v>
      </c>
      <c r="Q238" s="189">
        <v>0.08032</v>
      </c>
      <c r="R238" s="189">
        <f t="shared" si="42"/>
        <v>0.16064</v>
      </c>
      <c r="S238" s="189">
        <v>0</v>
      </c>
      <c r="T238" s="190">
        <f t="shared" si="43"/>
        <v>0</v>
      </c>
      <c r="AR238" s="23" t="s">
        <v>272</v>
      </c>
      <c r="AT238" s="23" t="s">
        <v>191</v>
      </c>
      <c r="AU238" s="23" t="s">
        <v>84</v>
      </c>
      <c r="AY238" s="23" t="s">
        <v>189</v>
      </c>
      <c r="BE238" s="191">
        <f t="shared" si="44"/>
        <v>0</v>
      </c>
      <c r="BF238" s="191">
        <f t="shared" si="45"/>
        <v>0</v>
      </c>
      <c r="BG238" s="191">
        <f t="shared" si="46"/>
        <v>0</v>
      </c>
      <c r="BH238" s="191">
        <f t="shared" si="47"/>
        <v>0</v>
      </c>
      <c r="BI238" s="191">
        <f t="shared" si="48"/>
        <v>0</v>
      </c>
      <c r="BJ238" s="23" t="s">
        <v>82</v>
      </c>
      <c r="BK238" s="191">
        <f t="shared" si="49"/>
        <v>0</v>
      </c>
      <c r="BL238" s="23" t="s">
        <v>272</v>
      </c>
      <c r="BM238" s="23" t="s">
        <v>3691</v>
      </c>
    </row>
    <row r="239" spans="2:65" s="1" customFormat="1" ht="25.5" customHeight="1">
      <c r="B239" s="179"/>
      <c r="C239" s="180" t="s">
        <v>1870</v>
      </c>
      <c r="D239" s="180" t="s">
        <v>191</v>
      </c>
      <c r="E239" s="181" t="s">
        <v>3692</v>
      </c>
      <c r="F239" s="182" t="s">
        <v>3693</v>
      </c>
      <c r="G239" s="183" t="s">
        <v>322</v>
      </c>
      <c r="H239" s="184">
        <v>8</v>
      </c>
      <c r="I239" s="185"/>
      <c r="J239" s="186">
        <f t="shared" si="40"/>
        <v>0</v>
      </c>
      <c r="K239" s="182" t="s">
        <v>5</v>
      </c>
      <c r="L239" s="40"/>
      <c r="M239" s="187" t="s">
        <v>5</v>
      </c>
      <c r="N239" s="188" t="s">
        <v>46</v>
      </c>
      <c r="O239" s="41"/>
      <c r="P239" s="189">
        <f t="shared" si="41"/>
        <v>0</v>
      </c>
      <c r="Q239" s="189">
        <v>0.09148</v>
      </c>
      <c r="R239" s="189">
        <f t="shared" si="42"/>
        <v>0.73184</v>
      </c>
      <c r="S239" s="189">
        <v>0</v>
      </c>
      <c r="T239" s="190">
        <f t="shared" si="43"/>
        <v>0</v>
      </c>
      <c r="AR239" s="23" t="s">
        <v>272</v>
      </c>
      <c r="AT239" s="23" t="s">
        <v>191</v>
      </c>
      <c r="AU239" s="23" t="s">
        <v>84</v>
      </c>
      <c r="AY239" s="23" t="s">
        <v>189</v>
      </c>
      <c r="BE239" s="191">
        <f t="shared" si="44"/>
        <v>0</v>
      </c>
      <c r="BF239" s="191">
        <f t="shared" si="45"/>
        <v>0</v>
      </c>
      <c r="BG239" s="191">
        <f t="shared" si="46"/>
        <v>0</v>
      </c>
      <c r="BH239" s="191">
        <f t="shared" si="47"/>
        <v>0</v>
      </c>
      <c r="BI239" s="191">
        <f t="shared" si="48"/>
        <v>0</v>
      </c>
      <c r="BJ239" s="23" t="s">
        <v>82</v>
      </c>
      <c r="BK239" s="191">
        <f t="shared" si="49"/>
        <v>0</v>
      </c>
      <c r="BL239" s="23" t="s">
        <v>272</v>
      </c>
      <c r="BM239" s="23" t="s">
        <v>3694</v>
      </c>
    </row>
    <row r="240" spans="2:65" s="1" customFormat="1" ht="25.5" customHeight="1">
      <c r="B240" s="179"/>
      <c r="C240" s="180" t="s">
        <v>1873</v>
      </c>
      <c r="D240" s="180" t="s">
        <v>191</v>
      </c>
      <c r="E240" s="181" t="s">
        <v>3695</v>
      </c>
      <c r="F240" s="182" t="s">
        <v>3696</v>
      </c>
      <c r="G240" s="183" t="s">
        <v>322</v>
      </c>
      <c r="H240" s="184">
        <v>5</v>
      </c>
      <c r="I240" s="185"/>
      <c r="J240" s="186">
        <f t="shared" si="40"/>
        <v>0</v>
      </c>
      <c r="K240" s="182" t="s">
        <v>5</v>
      </c>
      <c r="L240" s="40"/>
      <c r="M240" s="187" t="s">
        <v>5</v>
      </c>
      <c r="N240" s="188" t="s">
        <v>46</v>
      </c>
      <c r="O240" s="41"/>
      <c r="P240" s="189">
        <f t="shared" si="41"/>
        <v>0</v>
      </c>
      <c r="Q240" s="189">
        <v>0.10374</v>
      </c>
      <c r="R240" s="189">
        <f t="shared" si="42"/>
        <v>0.5186999999999999</v>
      </c>
      <c r="S240" s="189">
        <v>0</v>
      </c>
      <c r="T240" s="190">
        <f t="shared" si="43"/>
        <v>0</v>
      </c>
      <c r="AR240" s="23" t="s">
        <v>272</v>
      </c>
      <c r="AT240" s="23" t="s">
        <v>191</v>
      </c>
      <c r="AU240" s="23" t="s">
        <v>84</v>
      </c>
      <c r="AY240" s="23" t="s">
        <v>189</v>
      </c>
      <c r="BE240" s="191">
        <f t="shared" si="44"/>
        <v>0</v>
      </c>
      <c r="BF240" s="191">
        <f t="shared" si="45"/>
        <v>0</v>
      </c>
      <c r="BG240" s="191">
        <f t="shared" si="46"/>
        <v>0</v>
      </c>
      <c r="BH240" s="191">
        <f t="shared" si="47"/>
        <v>0</v>
      </c>
      <c r="BI240" s="191">
        <f t="shared" si="48"/>
        <v>0</v>
      </c>
      <c r="BJ240" s="23" t="s">
        <v>82</v>
      </c>
      <c r="BK240" s="191">
        <f t="shared" si="49"/>
        <v>0</v>
      </c>
      <c r="BL240" s="23" t="s">
        <v>272</v>
      </c>
      <c r="BM240" s="23" t="s">
        <v>3697</v>
      </c>
    </row>
    <row r="241" spans="2:65" s="1" customFormat="1" ht="25.5" customHeight="1">
      <c r="B241" s="179"/>
      <c r="C241" s="180" t="s">
        <v>1875</v>
      </c>
      <c r="D241" s="180" t="s">
        <v>191</v>
      </c>
      <c r="E241" s="181" t="s">
        <v>3698</v>
      </c>
      <c r="F241" s="182" t="s">
        <v>3699</v>
      </c>
      <c r="G241" s="183" t="s">
        <v>322</v>
      </c>
      <c r="H241" s="184">
        <v>2</v>
      </c>
      <c r="I241" s="185"/>
      <c r="J241" s="186">
        <f t="shared" si="40"/>
        <v>0</v>
      </c>
      <c r="K241" s="182" t="s">
        <v>5</v>
      </c>
      <c r="L241" s="40"/>
      <c r="M241" s="187" t="s">
        <v>5</v>
      </c>
      <c r="N241" s="188" t="s">
        <v>46</v>
      </c>
      <c r="O241" s="41"/>
      <c r="P241" s="189">
        <f t="shared" si="41"/>
        <v>0</v>
      </c>
      <c r="Q241" s="189">
        <v>0.1135</v>
      </c>
      <c r="R241" s="189">
        <f t="shared" si="42"/>
        <v>0.227</v>
      </c>
      <c r="S241" s="189">
        <v>0</v>
      </c>
      <c r="T241" s="190">
        <f t="shared" si="43"/>
        <v>0</v>
      </c>
      <c r="AR241" s="23" t="s">
        <v>272</v>
      </c>
      <c r="AT241" s="23" t="s">
        <v>191</v>
      </c>
      <c r="AU241" s="23" t="s">
        <v>84</v>
      </c>
      <c r="AY241" s="23" t="s">
        <v>189</v>
      </c>
      <c r="BE241" s="191">
        <f t="shared" si="44"/>
        <v>0</v>
      </c>
      <c r="BF241" s="191">
        <f t="shared" si="45"/>
        <v>0</v>
      </c>
      <c r="BG241" s="191">
        <f t="shared" si="46"/>
        <v>0</v>
      </c>
      <c r="BH241" s="191">
        <f t="shared" si="47"/>
        <v>0</v>
      </c>
      <c r="BI241" s="191">
        <f t="shared" si="48"/>
        <v>0</v>
      </c>
      <c r="BJ241" s="23" t="s">
        <v>82</v>
      </c>
      <c r="BK241" s="191">
        <f t="shared" si="49"/>
        <v>0</v>
      </c>
      <c r="BL241" s="23" t="s">
        <v>272</v>
      </c>
      <c r="BM241" s="23" t="s">
        <v>3700</v>
      </c>
    </row>
    <row r="242" spans="2:65" s="1" customFormat="1" ht="25.5" customHeight="1">
      <c r="B242" s="179"/>
      <c r="C242" s="180" t="s">
        <v>1879</v>
      </c>
      <c r="D242" s="180" t="s">
        <v>191</v>
      </c>
      <c r="E242" s="181" t="s">
        <v>3701</v>
      </c>
      <c r="F242" s="182" t="s">
        <v>3702</v>
      </c>
      <c r="G242" s="183" t="s">
        <v>322</v>
      </c>
      <c r="H242" s="184">
        <v>3</v>
      </c>
      <c r="I242" s="185"/>
      <c r="J242" s="186">
        <f aca="true" t="shared" si="50" ref="J242:J262">ROUND(I242*H242,2)</f>
        <v>0</v>
      </c>
      <c r="K242" s="182" t="s">
        <v>5</v>
      </c>
      <c r="L242" s="40"/>
      <c r="M242" s="187" t="s">
        <v>5</v>
      </c>
      <c r="N242" s="188" t="s">
        <v>46</v>
      </c>
      <c r="O242" s="41"/>
      <c r="P242" s="189">
        <f aca="true" t="shared" si="51" ref="P242:P262">O242*H242</f>
        <v>0</v>
      </c>
      <c r="Q242" s="189">
        <v>0.1135</v>
      </c>
      <c r="R242" s="189">
        <f aca="true" t="shared" si="52" ref="R242:R262">Q242*H242</f>
        <v>0.3405</v>
      </c>
      <c r="S242" s="189">
        <v>0</v>
      </c>
      <c r="T242" s="190">
        <f aca="true" t="shared" si="53" ref="T242:T262">S242*H242</f>
        <v>0</v>
      </c>
      <c r="AR242" s="23" t="s">
        <v>272</v>
      </c>
      <c r="AT242" s="23" t="s">
        <v>191</v>
      </c>
      <c r="AU242" s="23" t="s">
        <v>84</v>
      </c>
      <c r="AY242" s="23" t="s">
        <v>189</v>
      </c>
      <c r="BE242" s="191">
        <f aca="true" t="shared" si="54" ref="BE242:BE262">IF(N242="základní",J242,0)</f>
        <v>0</v>
      </c>
      <c r="BF242" s="191">
        <f aca="true" t="shared" si="55" ref="BF242:BF262">IF(N242="snížená",J242,0)</f>
        <v>0</v>
      </c>
      <c r="BG242" s="191">
        <f aca="true" t="shared" si="56" ref="BG242:BG262">IF(N242="zákl. přenesená",J242,0)</f>
        <v>0</v>
      </c>
      <c r="BH242" s="191">
        <f aca="true" t="shared" si="57" ref="BH242:BH262">IF(N242="sníž. přenesená",J242,0)</f>
        <v>0</v>
      </c>
      <c r="BI242" s="191">
        <f aca="true" t="shared" si="58" ref="BI242:BI262">IF(N242="nulová",J242,0)</f>
        <v>0</v>
      </c>
      <c r="BJ242" s="23" t="s">
        <v>82</v>
      </c>
      <c r="BK242" s="191">
        <f aca="true" t="shared" si="59" ref="BK242:BK262">ROUND(I242*H242,2)</f>
        <v>0</v>
      </c>
      <c r="BL242" s="23" t="s">
        <v>272</v>
      </c>
      <c r="BM242" s="23" t="s">
        <v>3703</v>
      </c>
    </row>
    <row r="243" spans="2:65" s="1" customFormat="1" ht="25.5" customHeight="1">
      <c r="B243" s="179"/>
      <c r="C243" s="180" t="s">
        <v>1881</v>
      </c>
      <c r="D243" s="180" t="s">
        <v>191</v>
      </c>
      <c r="E243" s="181" t="s">
        <v>3704</v>
      </c>
      <c r="F243" s="182" t="s">
        <v>3705</v>
      </c>
      <c r="G243" s="183" t="s">
        <v>322</v>
      </c>
      <c r="H243" s="184">
        <v>256</v>
      </c>
      <c r="I243" s="185"/>
      <c r="J243" s="186">
        <f t="shared" si="50"/>
        <v>0</v>
      </c>
      <c r="K243" s="182" t="s">
        <v>287</v>
      </c>
      <c r="L243" s="40"/>
      <c r="M243" s="187" t="s">
        <v>5</v>
      </c>
      <c r="N243" s="188" t="s">
        <v>46</v>
      </c>
      <c r="O243" s="41"/>
      <c r="P243" s="189">
        <f t="shared" si="51"/>
        <v>0</v>
      </c>
      <c r="Q243" s="189">
        <v>8E-05</v>
      </c>
      <c r="R243" s="189">
        <f t="shared" si="52"/>
        <v>0.02048</v>
      </c>
      <c r="S243" s="189">
        <v>0.04675</v>
      </c>
      <c r="T243" s="190">
        <f t="shared" si="53"/>
        <v>11.968</v>
      </c>
      <c r="AR243" s="23" t="s">
        <v>272</v>
      </c>
      <c r="AT243" s="23" t="s">
        <v>191</v>
      </c>
      <c r="AU243" s="23" t="s">
        <v>84</v>
      </c>
      <c r="AY243" s="23" t="s">
        <v>189</v>
      </c>
      <c r="BE243" s="191">
        <f t="shared" si="54"/>
        <v>0</v>
      </c>
      <c r="BF243" s="191">
        <f t="shared" si="55"/>
        <v>0</v>
      </c>
      <c r="BG243" s="191">
        <f t="shared" si="56"/>
        <v>0</v>
      </c>
      <c r="BH243" s="191">
        <f t="shared" si="57"/>
        <v>0</v>
      </c>
      <c r="BI243" s="191">
        <f t="shared" si="58"/>
        <v>0</v>
      </c>
      <c r="BJ243" s="23" t="s">
        <v>82</v>
      </c>
      <c r="BK243" s="191">
        <f t="shared" si="59"/>
        <v>0</v>
      </c>
      <c r="BL243" s="23" t="s">
        <v>272</v>
      </c>
      <c r="BM243" s="23" t="s">
        <v>3706</v>
      </c>
    </row>
    <row r="244" spans="2:65" s="1" customFormat="1" ht="25.5" customHeight="1">
      <c r="B244" s="179"/>
      <c r="C244" s="180" t="s">
        <v>1883</v>
      </c>
      <c r="D244" s="180" t="s">
        <v>191</v>
      </c>
      <c r="E244" s="181" t="s">
        <v>3707</v>
      </c>
      <c r="F244" s="182" t="s">
        <v>3708</v>
      </c>
      <c r="G244" s="183" t="s">
        <v>322</v>
      </c>
      <c r="H244" s="184">
        <v>3</v>
      </c>
      <c r="I244" s="185"/>
      <c r="J244" s="186">
        <f t="shared" si="50"/>
        <v>0</v>
      </c>
      <c r="K244" s="182" t="s">
        <v>5</v>
      </c>
      <c r="L244" s="40"/>
      <c r="M244" s="187" t="s">
        <v>5</v>
      </c>
      <c r="N244" s="188" t="s">
        <v>46</v>
      </c>
      <c r="O244" s="41"/>
      <c r="P244" s="189">
        <f t="shared" si="51"/>
        <v>0</v>
      </c>
      <c r="Q244" s="189">
        <v>0.0134</v>
      </c>
      <c r="R244" s="189">
        <f t="shared" si="52"/>
        <v>0.0402</v>
      </c>
      <c r="S244" s="189">
        <v>0</v>
      </c>
      <c r="T244" s="190">
        <f t="shared" si="53"/>
        <v>0</v>
      </c>
      <c r="AR244" s="23" t="s">
        <v>272</v>
      </c>
      <c r="AT244" s="23" t="s">
        <v>191</v>
      </c>
      <c r="AU244" s="23" t="s">
        <v>84</v>
      </c>
      <c r="AY244" s="23" t="s">
        <v>189</v>
      </c>
      <c r="BE244" s="191">
        <f t="shared" si="54"/>
        <v>0</v>
      </c>
      <c r="BF244" s="191">
        <f t="shared" si="55"/>
        <v>0</v>
      </c>
      <c r="BG244" s="191">
        <f t="shared" si="56"/>
        <v>0</v>
      </c>
      <c r="BH244" s="191">
        <f t="shared" si="57"/>
        <v>0</v>
      </c>
      <c r="BI244" s="191">
        <f t="shared" si="58"/>
        <v>0</v>
      </c>
      <c r="BJ244" s="23" t="s">
        <v>82</v>
      </c>
      <c r="BK244" s="191">
        <f t="shared" si="59"/>
        <v>0</v>
      </c>
      <c r="BL244" s="23" t="s">
        <v>272</v>
      </c>
      <c r="BM244" s="23" t="s">
        <v>3709</v>
      </c>
    </row>
    <row r="245" spans="2:65" s="1" customFormat="1" ht="25.5" customHeight="1">
      <c r="B245" s="179"/>
      <c r="C245" s="180" t="s">
        <v>1885</v>
      </c>
      <c r="D245" s="180" t="s">
        <v>191</v>
      </c>
      <c r="E245" s="181" t="s">
        <v>3710</v>
      </c>
      <c r="F245" s="182" t="s">
        <v>3711</v>
      </c>
      <c r="G245" s="183" t="s">
        <v>322</v>
      </c>
      <c r="H245" s="184">
        <v>1</v>
      </c>
      <c r="I245" s="185"/>
      <c r="J245" s="186">
        <f t="shared" si="50"/>
        <v>0</v>
      </c>
      <c r="K245" s="182" t="s">
        <v>5</v>
      </c>
      <c r="L245" s="40"/>
      <c r="M245" s="187" t="s">
        <v>5</v>
      </c>
      <c r="N245" s="188" t="s">
        <v>46</v>
      </c>
      <c r="O245" s="41"/>
      <c r="P245" s="189">
        <f t="shared" si="51"/>
        <v>0</v>
      </c>
      <c r="Q245" s="189">
        <v>0.01655</v>
      </c>
      <c r="R245" s="189">
        <f t="shared" si="52"/>
        <v>0.01655</v>
      </c>
      <c r="S245" s="189">
        <v>0</v>
      </c>
      <c r="T245" s="190">
        <f t="shared" si="53"/>
        <v>0</v>
      </c>
      <c r="AR245" s="23" t="s">
        <v>272</v>
      </c>
      <c r="AT245" s="23" t="s">
        <v>191</v>
      </c>
      <c r="AU245" s="23" t="s">
        <v>84</v>
      </c>
      <c r="AY245" s="23" t="s">
        <v>189</v>
      </c>
      <c r="BE245" s="191">
        <f t="shared" si="54"/>
        <v>0</v>
      </c>
      <c r="BF245" s="191">
        <f t="shared" si="55"/>
        <v>0</v>
      </c>
      <c r="BG245" s="191">
        <f t="shared" si="56"/>
        <v>0</v>
      </c>
      <c r="BH245" s="191">
        <f t="shared" si="57"/>
        <v>0</v>
      </c>
      <c r="BI245" s="191">
        <f t="shared" si="58"/>
        <v>0</v>
      </c>
      <c r="BJ245" s="23" t="s">
        <v>82</v>
      </c>
      <c r="BK245" s="191">
        <f t="shared" si="59"/>
        <v>0</v>
      </c>
      <c r="BL245" s="23" t="s">
        <v>272</v>
      </c>
      <c r="BM245" s="23" t="s">
        <v>3712</v>
      </c>
    </row>
    <row r="246" spans="2:65" s="1" customFormat="1" ht="25.5" customHeight="1">
      <c r="B246" s="179"/>
      <c r="C246" s="180" t="s">
        <v>1887</v>
      </c>
      <c r="D246" s="180" t="s">
        <v>191</v>
      </c>
      <c r="E246" s="181" t="s">
        <v>3713</v>
      </c>
      <c r="F246" s="182" t="s">
        <v>3714</v>
      </c>
      <c r="G246" s="183" t="s">
        <v>322</v>
      </c>
      <c r="H246" s="184">
        <v>3</v>
      </c>
      <c r="I246" s="185"/>
      <c r="J246" s="186">
        <f t="shared" si="50"/>
        <v>0</v>
      </c>
      <c r="K246" s="182" t="s">
        <v>5</v>
      </c>
      <c r="L246" s="40"/>
      <c r="M246" s="187" t="s">
        <v>5</v>
      </c>
      <c r="N246" s="188" t="s">
        <v>46</v>
      </c>
      <c r="O246" s="41"/>
      <c r="P246" s="189">
        <f t="shared" si="51"/>
        <v>0</v>
      </c>
      <c r="Q246" s="189">
        <v>0.01942</v>
      </c>
      <c r="R246" s="189">
        <f t="shared" si="52"/>
        <v>0.05826</v>
      </c>
      <c r="S246" s="189">
        <v>0</v>
      </c>
      <c r="T246" s="190">
        <f t="shared" si="53"/>
        <v>0</v>
      </c>
      <c r="AR246" s="23" t="s">
        <v>272</v>
      </c>
      <c r="AT246" s="23" t="s">
        <v>191</v>
      </c>
      <c r="AU246" s="23" t="s">
        <v>84</v>
      </c>
      <c r="AY246" s="23" t="s">
        <v>189</v>
      </c>
      <c r="BE246" s="191">
        <f t="shared" si="54"/>
        <v>0</v>
      </c>
      <c r="BF246" s="191">
        <f t="shared" si="55"/>
        <v>0</v>
      </c>
      <c r="BG246" s="191">
        <f t="shared" si="56"/>
        <v>0</v>
      </c>
      <c r="BH246" s="191">
        <f t="shared" si="57"/>
        <v>0</v>
      </c>
      <c r="BI246" s="191">
        <f t="shared" si="58"/>
        <v>0</v>
      </c>
      <c r="BJ246" s="23" t="s">
        <v>82</v>
      </c>
      <c r="BK246" s="191">
        <f t="shared" si="59"/>
        <v>0</v>
      </c>
      <c r="BL246" s="23" t="s">
        <v>272</v>
      </c>
      <c r="BM246" s="23" t="s">
        <v>3715</v>
      </c>
    </row>
    <row r="247" spans="2:65" s="1" customFormat="1" ht="25.5" customHeight="1">
      <c r="B247" s="179"/>
      <c r="C247" s="180" t="s">
        <v>1615</v>
      </c>
      <c r="D247" s="180" t="s">
        <v>191</v>
      </c>
      <c r="E247" s="181" t="s">
        <v>3716</v>
      </c>
      <c r="F247" s="182" t="s">
        <v>3717</v>
      </c>
      <c r="G247" s="183" t="s">
        <v>322</v>
      </c>
      <c r="H247" s="184">
        <v>1</v>
      </c>
      <c r="I247" s="185"/>
      <c r="J247" s="186">
        <f t="shared" si="50"/>
        <v>0</v>
      </c>
      <c r="K247" s="182" t="s">
        <v>5</v>
      </c>
      <c r="L247" s="40"/>
      <c r="M247" s="187" t="s">
        <v>5</v>
      </c>
      <c r="N247" s="188" t="s">
        <v>46</v>
      </c>
      <c r="O247" s="41"/>
      <c r="P247" s="189">
        <f t="shared" si="51"/>
        <v>0</v>
      </c>
      <c r="Q247" s="189">
        <v>0.02229</v>
      </c>
      <c r="R247" s="189">
        <f t="shared" si="52"/>
        <v>0.02229</v>
      </c>
      <c r="S247" s="189">
        <v>0</v>
      </c>
      <c r="T247" s="190">
        <f t="shared" si="53"/>
        <v>0</v>
      </c>
      <c r="AR247" s="23" t="s">
        <v>272</v>
      </c>
      <c r="AT247" s="23" t="s">
        <v>191</v>
      </c>
      <c r="AU247" s="23" t="s">
        <v>84</v>
      </c>
      <c r="AY247" s="23" t="s">
        <v>189</v>
      </c>
      <c r="BE247" s="191">
        <f t="shared" si="54"/>
        <v>0</v>
      </c>
      <c r="BF247" s="191">
        <f t="shared" si="55"/>
        <v>0</v>
      </c>
      <c r="BG247" s="191">
        <f t="shared" si="56"/>
        <v>0</v>
      </c>
      <c r="BH247" s="191">
        <f t="shared" si="57"/>
        <v>0</v>
      </c>
      <c r="BI247" s="191">
        <f t="shared" si="58"/>
        <v>0</v>
      </c>
      <c r="BJ247" s="23" t="s">
        <v>82</v>
      </c>
      <c r="BK247" s="191">
        <f t="shared" si="59"/>
        <v>0</v>
      </c>
      <c r="BL247" s="23" t="s">
        <v>272</v>
      </c>
      <c r="BM247" s="23" t="s">
        <v>3718</v>
      </c>
    </row>
    <row r="248" spans="2:65" s="1" customFormat="1" ht="25.5" customHeight="1">
      <c r="B248" s="179"/>
      <c r="C248" s="180" t="s">
        <v>1894</v>
      </c>
      <c r="D248" s="180" t="s">
        <v>191</v>
      </c>
      <c r="E248" s="181" t="s">
        <v>3719</v>
      </c>
      <c r="F248" s="182" t="s">
        <v>3720</v>
      </c>
      <c r="G248" s="183" t="s">
        <v>322</v>
      </c>
      <c r="H248" s="184">
        <v>4</v>
      </c>
      <c r="I248" s="185"/>
      <c r="J248" s="186">
        <f t="shared" si="50"/>
        <v>0</v>
      </c>
      <c r="K248" s="182" t="s">
        <v>5</v>
      </c>
      <c r="L248" s="40"/>
      <c r="M248" s="187" t="s">
        <v>5</v>
      </c>
      <c r="N248" s="188" t="s">
        <v>46</v>
      </c>
      <c r="O248" s="41"/>
      <c r="P248" s="189">
        <f t="shared" si="51"/>
        <v>0</v>
      </c>
      <c r="Q248" s="189">
        <v>0.02516</v>
      </c>
      <c r="R248" s="189">
        <f t="shared" si="52"/>
        <v>0.10064</v>
      </c>
      <c r="S248" s="189">
        <v>0</v>
      </c>
      <c r="T248" s="190">
        <f t="shared" si="53"/>
        <v>0</v>
      </c>
      <c r="AR248" s="23" t="s">
        <v>272</v>
      </c>
      <c r="AT248" s="23" t="s">
        <v>191</v>
      </c>
      <c r="AU248" s="23" t="s">
        <v>84</v>
      </c>
      <c r="AY248" s="23" t="s">
        <v>189</v>
      </c>
      <c r="BE248" s="191">
        <f t="shared" si="54"/>
        <v>0</v>
      </c>
      <c r="BF248" s="191">
        <f t="shared" si="55"/>
        <v>0</v>
      </c>
      <c r="BG248" s="191">
        <f t="shared" si="56"/>
        <v>0</v>
      </c>
      <c r="BH248" s="191">
        <f t="shared" si="57"/>
        <v>0</v>
      </c>
      <c r="BI248" s="191">
        <f t="shared" si="58"/>
        <v>0</v>
      </c>
      <c r="BJ248" s="23" t="s">
        <v>82</v>
      </c>
      <c r="BK248" s="191">
        <f t="shared" si="59"/>
        <v>0</v>
      </c>
      <c r="BL248" s="23" t="s">
        <v>272</v>
      </c>
      <c r="BM248" s="23" t="s">
        <v>3721</v>
      </c>
    </row>
    <row r="249" spans="2:65" s="1" customFormat="1" ht="25.5" customHeight="1">
      <c r="B249" s="179"/>
      <c r="C249" s="180" t="s">
        <v>1896</v>
      </c>
      <c r="D249" s="180" t="s">
        <v>191</v>
      </c>
      <c r="E249" s="181" t="s">
        <v>3722</v>
      </c>
      <c r="F249" s="182" t="s">
        <v>3723</v>
      </c>
      <c r="G249" s="183" t="s">
        <v>322</v>
      </c>
      <c r="H249" s="184">
        <v>10</v>
      </c>
      <c r="I249" s="185"/>
      <c r="J249" s="186">
        <f t="shared" si="50"/>
        <v>0</v>
      </c>
      <c r="K249" s="182" t="s">
        <v>5</v>
      </c>
      <c r="L249" s="40"/>
      <c r="M249" s="187" t="s">
        <v>5</v>
      </c>
      <c r="N249" s="188" t="s">
        <v>46</v>
      </c>
      <c r="O249" s="41"/>
      <c r="P249" s="189">
        <f t="shared" si="51"/>
        <v>0</v>
      </c>
      <c r="Q249" s="189">
        <v>0.0309</v>
      </c>
      <c r="R249" s="189">
        <f t="shared" si="52"/>
        <v>0.309</v>
      </c>
      <c r="S249" s="189">
        <v>0</v>
      </c>
      <c r="T249" s="190">
        <f t="shared" si="53"/>
        <v>0</v>
      </c>
      <c r="AR249" s="23" t="s">
        <v>272</v>
      </c>
      <c r="AT249" s="23" t="s">
        <v>191</v>
      </c>
      <c r="AU249" s="23" t="s">
        <v>84</v>
      </c>
      <c r="AY249" s="23" t="s">
        <v>189</v>
      </c>
      <c r="BE249" s="191">
        <f t="shared" si="54"/>
        <v>0</v>
      </c>
      <c r="BF249" s="191">
        <f t="shared" si="55"/>
        <v>0</v>
      </c>
      <c r="BG249" s="191">
        <f t="shared" si="56"/>
        <v>0</v>
      </c>
      <c r="BH249" s="191">
        <f t="shared" si="57"/>
        <v>0</v>
      </c>
      <c r="BI249" s="191">
        <f t="shared" si="58"/>
        <v>0</v>
      </c>
      <c r="BJ249" s="23" t="s">
        <v>82</v>
      </c>
      <c r="BK249" s="191">
        <f t="shared" si="59"/>
        <v>0</v>
      </c>
      <c r="BL249" s="23" t="s">
        <v>272</v>
      </c>
      <c r="BM249" s="23" t="s">
        <v>3724</v>
      </c>
    </row>
    <row r="250" spans="2:65" s="1" customFormat="1" ht="25.5" customHeight="1">
      <c r="B250" s="179"/>
      <c r="C250" s="180" t="s">
        <v>1900</v>
      </c>
      <c r="D250" s="180" t="s">
        <v>191</v>
      </c>
      <c r="E250" s="181" t="s">
        <v>3725</v>
      </c>
      <c r="F250" s="182" t="s">
        <v>3723</v>
      </c>
      <c r="G250" s="183" t="s">
        <v>322</v>
      </c>
      <c r="H250" s="184">
        <v>2</v>
      </c>
      <c r="I250" s="185"/>
      <c r="J250" s="186">
        <f t="shared" si="50"/>
        <v>0</v>
      </c>
      <c r="K250" s="182" t="s">
        <v>5</v>
      </c>
      <c r="L250" s="40"/>
      <c r="M250" s="187" t="s">
        <v>5</v>
      </c>
      <c r="N250" s="188" t="s">
        <v>46</v>
      </c>
      <c r="O250" s="41"/>
      <c r="P250" s="189">
        <f t="shared" si="51"/>
        <v>0</v>
      </c>
      <c r="Q250" s="189">
        <v>0.0309</v>
      </c>
      <c r="R250" s="189">
        <f t="shared" si="52"/>
        <v>0.0618</v>
      </c>
      <c r="S250" s="189">
        <v>0</v>
      </c>
      <c r="T250" s="190">
        <f t="shared" si="53"/>
        <v>0</v>
      </c>
      <c r="AR250" s="23" t="s">
        <v>272</v>
      </c>
      <c r="AT250" s="23" t="s">
        <v>191</v>
      </c>
      <c r="AU250" s="23" t="s">
        <v>84</v>
      </c>
      <c r="AY250" s="23" t="s">
        <v>189</v>
      </c>
      <c r="BE250" s="191">
        <f t="shared" si="54"/>
        <v>0</v>
      </c>
      <c r="BF250" s="191">
        <f t="shared" si="55"/>
        <v>0</v>
      </c>
      <c r="BG250" s="191">
        <f t="shared" si="56"/>
        <v>0</v>
      </c>
      <c r="BH250" s="191">
        <f t="shared" si="57"/>
        <v>0</v>
      </c>
      <c r="BI250" s="191">
        <f t="shared" si="58"/>
        <v>0</v>
      </c>
      <c r="BJ250" s="23" t="s">
        <v>82</v>
      </c>
      <c r="BK250" s="191">
        <f t="shared" si="59"/>
        <v>0</v>
      </c>
      <c r="BL250" s="23" t="s">
        <v>272</v>
      </c>
      <c r="BM250" s="23" t="s">
        <v>3726</v>
      </c>
    </row>
    <row r="251" spans="2:65" s="1" customFormat="1" ht="25.5" customHeight="1">
      <c r="B251" s="179"/>
      <c r="C251" s="180" t="s">
        <v>1903</v>
      </c>
      <c r="D251" s="180" t="s">
        <v>191</v>
      </c>
      <c r="E251" s="181" t="s">
        <v>3727</v>
      </c>
      <c r="F251" s="182" t="s">
        <v>3728</v>
      </c>
      <c r="G251" s="183" t="s">
        <v>322</v>
      </c>
      <c r="H251" s="184">
        <v>1</v>
      </c>
      <c r="I251" s="185"/>
      <c r="J251" s="186">
        <f t="shared" si="50"/>
        <v>0</v>
      </c>
      <c r="K251" s="182" t="s">
        <v>5</v>
      </c>
      <c r="L251" s="40"/>
      <c r="M251" s="187" t="s">
        <v>5</v>
      </c>
      <c r="N251" s="188" t="s">
        <v>46</v>
      </c>
      <c r="O251" s="41"/>
      <c r="P251" s="189">
        <f t="shared" si="51"/>
        <v>0</v>
      </c>
      <c r="Q251" s="189">
        <v>0.03664</v>
      </c>
      <c r="R251" s="189">
        <f t="shared" si="52"/>
        <v>0.03664</v>
      </c>
      <c r="S251" s="189">
        <v>0</v>
      </c>
      <c r="T251" s="190">
        <f t="shared" si="53"/>
        <v>0</v>
      </c>
      <c r="AR251" s="23" t="s">
        <v>272</v>
      </c>
      <c r="AT251" s="23" t="s">
        <v>191</v>
      </c>
      <c r="AU251" s="23" t="s">
        <v>84</v>
      </c>
      <c r="AY251" s="23" t="s">
        <v>189</v>
      </c>
      <c r="BE251" s="191">
        <f t="shared" si="54"/>
        <v>0</v>
      </c>
      <c r="BF251" s="191">
        <f t="shared" si="55"/>
        <v>0</v>
      </c>
      <c r="BG251" s="191">
        <f t="shared" si="56"/>
        <v>0</v>
      </c>
      <c r="BH251" s="191">
        <f t="shared" si="57"/>
        <v>0</v>
      </c>
      <c r="BI251" s="191">
        <f t="shared" si="58"/>
        <v>0</v>
      </c>
      <c r="BJ251" s="23" t="s">
        <v>82</v>
      </c>
      <c r="BK251" s="191">
        <f t="shared" si="59"/>
        <v>0</v>
      </c>
      <c r="BL251" s="23" t="s">
        <v>272</v>
      </c>
      <c r="BM251" s="23" t="s">
        <v>3729</v>
      </c>
    </row>
    <row r="252" spans="2:65" s="1" customFormat="1" ht="25.5" customHeight="1">
      <c r="B252" s="179"/>
      <c r="C252" s="180" t="s">
        <v>1907</v>
      </c>
      <c r="D252" s="180" t="s">
        <v>191</v>
      </c>
      <c r="E252" s="181" t="s">
        <v>3727</v>
      </c>
      <c r="F252" s="182" t="s">
        <v>3728</v>
      </c>
      <c r="G252" s="183" t="s">
        <v>322</v>
      </c>
      <c r="H252" s="184">
        <v>3</v>
      </c>
      <c r="I252" s="185"/>
      <c r="J252" s="186">
        <f t="shared" si="50"/>
        <v>0</v>
      </c>
      <c r="K252" s="182" t="s">
        <v>5</v>
      </c>
      <c r="L252" s="40"/>
      <c r="M252" s="187" t="s">
        <v>5</v>
      </c>
      <c r="N252" s="188" t="s">
        <v>46</v>
      </c>
      <c r="O252" s="41"/>
      <c r="P252" s="189">
        <f t="shared" si="51"/>
        <v>0</v>
      </c>
      <c r="Q252" s="189">
        <v>0.03664</v>
      </c>
      <c r="R252" s="189">
        <f t="shared" si="52"/>
        <v>0.10991999999999999</v>
      </c>
      <c r="S252" s="189">
        <v>0</v>
      </c>
      <c r="T252" s="190">
        <f t="shared" si="53"/>
        <v>0</v>
      </c>
      <c r="AR252" s="23" t="s">
        <v>272</v>
      </c>
      <c r="AT252" s="23" t="s">
        <v>191</v>
      </c>
      <c r="AU252" s="23" t="s">
        <v>84</v>
      </c>
      <c r="AY252" s="23" t="s">
        <v>189</v>
      </c>
      <c r="BE252" s="191">
        <f t="shared" si="54"/>
        <v>0</v>
      </c>
      <c r="BF252" s="191">
        <f t="shared" si="55"/>
        <v>0</v>
      </c>
      <c r="BG252" s="191">
        <f t="shared" si="56"/>
        <v>0</v>
      </c>
      <c r="BH252" s="191">
        <f t="shared" si="57"/>
        <v>0</v>
      </c>
      <c r="BI252" s="191">
        <f t="shared" si="58"/>
        <v>0</v>
      </c>
      <c r="BJ252" s="23" t="s">
        <v>82</v>
      </c>
      <c r="BK252" s="191">
        <f t="shared" si="59"/>
        <v>0</v>
      </c>
      <c r="BL252" s="23" t="s">
        <v>272</v>
      </c>
      <c r="BM252" s="23" t="s">
        <v>3730</v>
      </c>
    </row>
    <row r="253" spans="2:65" s="1" customFormat="1" ht="25.5" customHeight="1">
      <c r="B253" s="179"/>
      <c r="C253" s="180" t="s">
        <v>1909</v>
      </c>
      <c r="D253" s="180" t="s">
        <v>191</v>
      </c>
      <c r="E253" s="181" t="s">
        <v>3731</v>
      </c>
      <c r="F253" s="182" t="s">
        <v>3732</v>
      </c>
      <c r="G253" s="183" t="s">
        <v>322</v>
      </c>
      <c r="H253" s="184">
        <v>2</v>
      </c>
      <c r="I253" s="185"/>
      <c r="J253" s="186">
        <f t="shared" si="50"/>
        <v>0</v>
      </c>
      <c r="K253" s="182" t="s">
        <v>5</v>
      </c>
      <c r="L253" s="40"/>
      <c r="M253" s="187" t="s">
        <v>5</v>
      </c>
      <c r="N253" s="188" t="s">
        <v>46</v>
      </c>
      <c r="O253" s="41"/>
      <c r="P253" s="189">
        <f t="shared" si="51"/>
        <v>0</v>
      </c>
      <c r="Q253" s="189">
        <v>0.04812</v>
      </c>
      <c r="R253" s="189">
        <f t="shared" si="52"/>
        <v>0.09624</v>
      </c>
      <c r="S253" s="189">
        <v>0</v>
      </c>
      <c r="T253" s="190">
        <f t="shared" si="53"/>
        <v>0</v>
      </c>
      <c r="AR253" s="23" t="s">
        <v>272</v>
      </c>
      <c r="AT253" s="23" t="s">
        <v>191</v>
      </c>
      <c r="AU253" s="23" t="s">
        <v>84</v>
      </c>
      <c r="AY253" s="23" t="s">
        <v>189</v>
      </c>
      <c r="BE253" s="191">
        <f t="shared" si="54"/>
        <v>0</v>
      </c>
      <c r="BF253" s="191">
        <f t="shared" si="55"/>
        <v>0</v>
      </c>
      <c r="BG253" s="191">
        <f t="shared" si="56"/>
        <v>0</v>
      </c>
      <c r="BH253" s="191">
        <f t="shared" si="57"/>
        <v>0</v>
      </c>
      <c r="BI253" s="191">
        <f t="shared" si="58"/>
        <v>0</v>
      </c>
      <c r="BJ253" s="23" t="s">
        <v>82</v>
      </c>
      <c r="BK253" s="191">
        <f t="shared" si="59"/>
        <v>0</v>
      </c>
      <c r="BL253" s="23" t="s">
        <v>272</v>
      </c>
      <c r="BM253" s="23" t="s">
        <v>3733</v>
      </c>
    </row>
    <row r="254" spans="2:65" s="1" customFormat="1" ht="25.5" customHeight="1">
      <c r="B254" s="179"/>
      <c r="C254" s="180" t="s">
        <v>1911</v>
      </c>
      <c r="D254" s="180" t="s">
        <v>191</v>
      </c>
      <c r="E254" s="181" t="s">
        <v>3734</v>
      </c>
      <c r="F254" s="182" t="s">
        <v>3735</v>
      </c>
      <c r="G254" s="183" t="s">
        <v>322</v>
      </c>
      <c r="H254" s="184">
        <v>2</v>
      </c>
      <c r="I254" s="185"/>
      <c r="J254" s="186">
        <f t="shared" si="50"/>
        <v>0</v>
      </c>
      <c r="K254" s="182" t="s">
        <v>287</v>
      </c>
      <c r="L254" s="40"/>
      <c r="M254" s="187" t="s">
        <v>5</v>
      </c>
      <c r="N254" s="188" t="s">
        <v>46</v>
      </c>
      <c r="O254" s="41"/>
      <c r="P254" s="189">
        <f t="shared" si="51"/>
        <v>0</v>
      </c>
      <c r="Q254" s="189">
        <v>0.0685</v>
      </c>
      <c r="R254" s="189">
        <f t="shared" si="52"/>
        <v>0.137</v>
      </c>
      <c r="S254" s="189">
        <v>0</v>
      </c>
      <c r="T254" s="190">
        <f t="shared" si="53"/>
        <v>0</v>
      </c>
      <c r="AR254" s="23" t="s">
        <v>272</v>
      </c>
      <c r="AT254" s="23" t="s">
        <v>191</v>
      </c>
      <c r="AU254" s="23" t="s">
        <v>84</v>
      </c>
      <c r="AY254" s="23" t="s">
        <v>189</v>
      </c>
      <c r="BE254" s="191">
        <f t="shared" si="54"/>
        <v>0</v>
      </c>
      <c r="BF254" s="191">
        <f t="shared" si="55"/>
        <v>0</v>
      </c>
      <c r="BG254" s="191">
        <f t="shared" si="56"/>
        <v>0</v>
      </c>
      <c r="BH254" s="191">
        <f t="shared" si="57"/>
        <v>0</v>
      </c>
      <c r="BI254" s="191">
        <f t="shared" si="58"/>
        <v>0</v>
      </c>
      <c r="BJ254" s="23" t="s">
        <v>82</v>
      </c>
      <c r="BK254" s="191">
        <f t="shared" si="59"/>
        <v>0</v>
      </c>
      <c r="BL254" s="23" t="s">
        <v>272</v>
      </c>
      <c r="BM254" s="23" t="s">
        <v>3736</v>
      </c>
    </row>
    <row r="255" spans="2:65" s="1" customFormat="1" ht="25.5" customHeight="1">
      <c r="B255" s="179"/>
      <c r="C255" s="180" t="s">
        <v>1913</v>
      </c>
      <c r="D255" s="180" t="s">
        <v>191</v>
      </c>
      <c r="E255" s="181" t="s">
        <v>3737</v>
      </c>
      <c r="F255" s="182" t="s">
        <v>3738</v>
      </c>
      <c r="G255" s="183" t="s">
        <v>322</v>
      </c>
      <c r="H255" s="184">
        <v>2</v>
      </c>
      <c r="I255" s="185"/>
      <c r="J255" s="186">
        <f t="shared" si="50"/>
        <v>0</v>
      </c>
      <c r="K255" s="182" t="s">
        <v>5</v>
      </c>
      <c r="L255" s="40"/>
      <c r="M255" s="187" t="s">
        <v>5</v>
      </c>
      <c r="N255" s="188" t="s">
        <v>46</v>
      </c>
      <c r="O255" s="41"/>
      <c r="P255" s="189">
        <f t="shared" si="51"/>
        <v>0</v>
      </c>
      <c r="Q255" s="189">
        <v>0.03454</v>
      </c>
      <c r="R255" s="189">
        <f t="shared" si="52"/>
        <v>0.06908</v>
      </c>
      <c r="S255" s="189">
        <v>0</v>
      </c>
      <c r="T255" s="190">
        <f t="shared" si="53"/>
        <v>0</v>
      </c>
      <c r="AR255" s="23" t="s">
        <v>272</v>
      </c>
      <c r="AT255" s="23" t="s">
        <v>191</v>
      </c>
      <c r="AU255" s="23" t="s">
        <v>84</v>
      </c>
      <c r="AY255" s="23" t="s">
        <v>189</v>
      </c>
      <c r="BE255" s="191">
        <f t="shared" si="54"/>
        <v>0</v>
      </c>
      <c r="BF255" s="191">
        <f t="shared" si="55"/>
        <v>0</v>
      </c>
      <c r="BG255" s="191">
        <f t="shared" si="56"/>
        <v>0</v>
      </c>
      <c r="BH255" s="191">
        <f t="shared" si="57"/>
        <v>0</v>
      </c>
      <c r="BI255" s="191">
        <f t="shared" si="58"/>
        <v>0</v>
      </c>
      <c r="BJ255" s="23" t="s">
        <v>82</v>
      </c>
      <c r="BK255" s="191">
        <f t="shared" si="59"/>
        <v>0</v>
      </c>
      <c r="BL255" s="23" t="s">
        <v>272</v>
      </c>
      <c r="BM255" s="23" t="s">
        <v>3739</v>
      </c>
    </row>
    <row r="256" spans="2:65" s="1" customFormat="1" ht="25.5" customHeight="1">
      <c r="B256" s="179"/>
      <c r="C256" s="180" t="s">
        <v>1915</v>
      </c>
      <c r="D256" s="180" t="s">
        <v>191</v>
      </c>
      <c r="E256" s="181" t="s">
        <v>3740</v>
      </c>
      <c r="F256" s="182" t="s">
        <v>3741</v>
      </c>
      <c r="G256" s="183" t="s">
        <v>322</v>
      </c>
      <c r="H256" s="184">
        <v>1</v>
      </c>
      <c r="I256" s="185"/>
      <c r="J256" s="186">
        <f t="shared" si="50"/>
        <v>0</v>
      </c>
      <c r="K256" s="182" t="s">
        <v>5</v>
      </c>
      <c r="L256" s="40"/>
      <c r="M256" s="187" t="s">
        <v>5</v>
      </c>
      <c r="N256" s="188" t="s">
        <v>46</v>
      </c>
      <c r="O256" s="41"/>
      <c r="P256" s="189">
        <f t="shared" si="51"/>
        <v>0</v>
      </c>
      <c r="Q256" s="189">
        <v>0.05071</v>
      </c>
      <c r="R256" s="189">
        <f t="shared" si="52"/>
        <v>0.05071</v>
      </c>
      <c r="S256" s="189">
        <v>0</v>
      </c>
      <c r="T256" s="190">
        <f t="shared" si="53"/>
        <v>0</v>
      </c>
      <c r="AR256" s="23" t="s">
        <v>272</v>
      </c>
      <c r="AT256" s="23" t="s">
        <v>191</v>
      </c>
      <c r="AU256" s="23" t="s">
        <v>84</v>
      </c>
      <c r="AY256" s="23" t="s">
        <v>189</v>
      </c>
      <c r="BE256" s="191">
        <f t="shared" si="54"/>
        <v>0</v>
      </c>
      <c r="BF256" s="191">
        <f t="shared" si="55"/>
        <v>0</v>
      </c>
      <c r="BG256" s="191">
        <f t="shared" si="56"/>
        <v>0</v>
      </c>
      <c r="BH256" s="191">
        <f t="shared" si="57"/>
        <v>0</v>
      </c>
      <c r="BI256" s="191">
        <f t="shared" si="58"/>
        <v>0</v>
      </c>
      <c r="BJ256" s="23" t="s">
        <v>82</v>
      </c>
      <c r="BK256" s="191">
        <f t="shared" si="59"/>
        <v>0</v>
      </c>
      <c r="BL256" s="23" t="s">
        <v>272</v>
      </c>
      <c r="BM256" s="23" t="s">
        <v>3742</v>
      </c>
    </row>
    <row r="257" spans="2:65" s="1" customFormat="1" ht="25.5" customHeight="1">
      <c r="B257" s="179"/>
      <c r="C257" s="180" t="s">
        <v>1920</v>
      </c>
      <c r="D257" s="180" t="s">
        <v>191</v>
      </c>
      <c r="E257" s="181" t="s">
        <v>3743</v>
      </c>
      <c r="F257" s="182" t="s">
        <v>3744</v>
      </c>
      <c r="G257" s="183" t="s">
        <v>322</v>
      </c>
      <c r="H257" s="184">
        <v>1</v>
      </c>
      <c r="I257" s="185"/>
      <c r="J257" s="186">
        <f t="shared" si="50"/>
        <v>0</v>
      </c>
      <c r="K257" s="182" t="s">
        <v>5</v>
      </c>
      <c r="L257" s="40"/>
      <c r="M257" s="187" t="s">
        <v>5</v>
      </c>
      <c r="N257" s="188" t="s">
        <v>46</v>
      </c>
      <c r="O257" s="41"/>
      <c r="P257" s="189">
        <f t="shared" si="51"/>
        <v>0</v>
      </c>
      <c r="Q257" s="189">
        <v>0.07766</v>
      </c>
      <c r="R257" s="189">
        <f t="shared" si="52"/>
        <v>0.07766</v>
      </c>
      <c r="S257" s="189">
        <v>0</v>
      </c>
      <c r="T257" s="190">
        <f t="shared" si="53"/>
        <v>0</v>
      </c>
      <c r="AR257" s="23" t="s">
        <v>272</v>
      </c>
      <c r="AT257" s="23" t="s">
        <v>191</v>
      </c>
      <c r="AU257" s="23" t="s">
        <v>84</v>
      </c>
      <c r="AY257" s="23" t="s">
        <v>189</v>
      </c>
      <c r="BE257" s="191">
        <f t="shared" si="54"/>
        <v>0</v>
      </c>
      <c r="BF257" s="191">
        <f t="shared" si="55"/>
        <v>0</v>
      </c>
      <c r="BG257" s="191">
        <f t="shared" si="56"/>
        <v>0</v>
      </c>
      <c r="BH257" s="191">
        <f t="shared" si="57"/>
        <v>0</v>
      </c>
      <c r="BI257" s="191">
        <f t="shared" si="58"/>
        <v>0</v>
      </c>
      <c r="BJ257" s="23" t="s">
        <v>82</v>
      </c>
      <c r="BK257" s="191">
        <f t="shared" si="59"/>
        <v>0</v>
      </c>
      <c r="BL257" s="23" t="s">
        <v>272</v>
      </c>
      <c r="BM257" s="23" t="s">
        <v>3745</v>
      </c>
    </row>
    <row r="258" spans="2:65" s="1" customFormat="1" ht="25.5" customHeight="1">
      <c r="B258" s="179"/>
      <c r="C258" s="180" t="s">
        <v>1923</v>
      </c>
      <c r="D258" s="180" t="s">
        <v>191</v>
      </c>
      <c r="E258" s="181" t="s">
        <v>3746</v>
      </c>
      <c r="F258" s="182" t="s">
        <v>3747</v>
      </c>
      <c r="G258" s="183" t="s">
        <v>322</v>
      </c>
      <c r="H258" s="184">
        <v>16</v>
      </c>
      <c r="I258" s="185"/>
      <c r="J258" s="186">
        <f t="shared" si="50"/>
        <v>0</v>
      </c>
      <c r="K258" s="182" t="s">
        <v>5</v>
      </c>
      <c r="L258" s="40"/>
      <c r="M258" s="187" t="s">
        <v>5</v>
      </c>
      <c r="N258" s="188" t="s">
        <v>46</v>
      </c>
      <c r="O258" s="41"/>
      <c r="P258" s="189">
        <f t="shared" si="51"/>
        <v>0</v>
      </c>
      <c r="Q258" s="189">
        <v>0.09148</v>
      </c>
      <c r="R258" s="189">
        <f t="shared" si="52"/>
        <v>1.46368</v>
      </c>
      <c r="S258" s="189">
        <v>0</v>
      </c>
      <c r="T258" s="190">
        <f t="shared" si="53"/>
        <v>0</v>
      </c>
      <c r="AR258" s="23" t="s">
        <v>272</v>
      </c>
      <c r="AT258" s="23" t="s">
        <v>191</v>
      </c>
      <c r="AU258" s="23" t="s">
        <v>84</v>
      </c>
      <c r="AY258" s="23" t="s">
        <v>189</v>
      </c>
      <c r="BE258" s="191">
        <f t="shared" si="54"/>
        <v>0</v>
      </c>
      <c r="BF258" s="191">
        <f t="shared" si="55"/>
        <v>0</v>
      </c>
      <c r="BG258" s="191">
        <f t="shared" si="56"/>
        <v>0</v>
      </c>
      <c r="BH258" s="191">
        <f t="shared" si="57"/>
        <v>0</v>
      </c>
      <c r="BI258" s="191">
        <f t="shared" si="58"/>
        <v>0</v>
      </c>
      <c r="BJ258" s="23" t="s">
        <v>82</v>
      </c>
      <c r="BK258" s="191">
        <f t="shared" si="59"/>
        <v>0</v>
      </c>
      <c r="BL258" s="23" t="s">
        <v>272</v>
      </c>
      <c r="BM258" s="23" t="s">
        <v>3748</v>
      </c>
    </row>
    <row r="259" spans="2:65" s="1" customFormat="1" ht="25.5" customHeight="1">
      <c r="B259" s="179"/>
      <c r="C259" s="180" t="s">
        <v>1927</v>
      </c>
      <c r="D259" s="180" t="s">
        <v>191</v>
      </c>
      <c r="E259" s="181" t="s">
        <v>3749</v>
      </c>
      <c r="F259" s="182" t="s">
        <v>3750</v>
      </c>
      <c r="G259" s="183" t="s">
        <v>194</v>
      </c>
      <c r="H259" s="184">
        <v>600</v>
      </c>
      <c r="I259" s="185"/>
      <c r="J259" s="186">
        <f t="shared" si="50"/>
        <v>0</v>
      </c>
      <c r="K259" s="182" t="s">
        <v>287</v>
      </c>
      <c r="L259" s="40"/>
      <c r="M259" s="187" t="s">
        <v>5</v>
      </c>
      <c r="N259" s="188" t="s">
        <v>46</v>
      </c>
      <c r="O259" s="41"/>
      <c r="P259" s="189">
        <f t="shared" si="51"/>
        <v>0</v>
      </c>
      <c r="Q259" s="189">
        <v>0</v>
      </c>
      <c r="R259" s="189">
        <f t="shared" si="52"/>
        <v>0</v>
      </c>
      <c r="S259" s="189">
        <v>0</v>
      </c>
      <c r="T259" s="190">
        <f t="shared" si="53"/>
        <v>0</v>
      </c>
      <c r="AR259" s="23" t="s">
        <v>272</v>
      </c>
      <c r="AT259" s="23" t="s">
        <v>191</v>
      </c>
      <c r="AU259" s="23" t="s">
        <v>84</v>
      </c>
      <c r="AY259" s="23" t="s">
        <v>189</v>
      </c>
      <c r="BE259" s="191">
        <f t="shared" si="54"/>
        <v>0</v>
      </c>
      <c r="BF259" s="191">
        <f t="shared" si="55"/>
        <v>0</v>
      </c>
      <c r="BG259" s="191">
        <f t="shared" si="56"/>
        <v>0</v>
      </c>
      <c r="BH259" s="191">
        <f t="shared" si="57"/>
        <v>0</v>
      </c>
      <c r="BI259" s="191">
        <f t="shared" si="58"/>
        <v>0</v>
      </c>
      <c r="BJ259" s="23" t="s">
        <v>82</v>
      </c>
      <c r="BK259" s="191">
        <f t="shared" si="59"/>
        <v>0</v>
      </c>
      <c r="BL259" s="23" t="s">
        <v>272</v>
      </c>
      <c r="BM259" s="23" t="s">
        <v>3751</v>
      </c>
    </row>
    <row r="260" spans="2:65" s="1" customFormat="1" ht="25.5" customHeight="1">
      <c r="B260" s="179"/>
      <c r="C260" s="180" t="s">
        <v>1931</v>
      </c>
      <c r="D260" s="180" t="s">
        <v>191</v>
      </c>
      <c r="E260" s="181" t="s">
        <v>3752</v>
      </c>
      <c r="F260" s="182" t="s">
        <v>3753</v>
      </c>
      <c r="G260" s="183" t="s">
        <v>322</v>
      </c>
      <c r="H260" s="184">
        <v>640</v>
      </c>
      <c r="I260" s="185"/>
      <c r="J260" s="186">
        <f t="shared" si="50"/>
        <v>0</v>
      </c>
      <c r="K260" s="182" t="s">
        <v>287</v>
      </c>
      <c r="L260" s="40"/>
      <c r="M260" s="187" t="s">
        <v>5</v>
      </c>
      <c r="N260" s="188" t="s">
        <v>46</v>
      </c>
      <c r="O260" s="41"/>
      <c r="P260" s="189">
        <f t="shared" si="51"/>
        <v>0</v>
      </c>
      <c r="Q260" s="189">
        <v>1E-05</v>
      </c>
      <c r="R260" s="189">
        <f t="shared" si="52"/>
        <v>0.0064</v>
      </c>
      <c r="S260" s="189">
        <v>0.00075</v>
      </c>
      <c r="T260" s="190">
        <f t="shared" si="53"/>
        <v>0.48</v>
      </c>
      <c r="AR260" s="23" t="s">
        <v>272</v>
      </c>
      <c r="AT260" s="23" t="s">
        <v>191</v>
      </c>
      <c r="AU260" s="23" t="s">
        <v>84</v>
      </c>
      <c r="AY260" s="23" t="s">
        <v>189</v>
      </c>
      <c r="BE260" s="191">
        <f t="shared" si="54"/>
        <v>0</v>
      </c>
      <c r="BF260" s="191">
        <f t="shared" si="55"/>
        <v>0</v>
      </c>
      <c r="BG260" s="191">
        <f t="shared" si="56"/>
        <v>0</v>
      </c>
      <c r="BH260" s="191">
        <f t="shared" si="57"/>
        <v>0</v>
      </c>
      <c r="BI260" s="191">
        <f t="shared" si="58"/>
        <v>0</v>
      </c>
      <c r="BJ260" s="23" t="s">
        <v>82</v>
      </c>
      <c r="BK260" s="191">
        <f t="shared" si="59"/>
        <v>0</v>
      </c>
      <c r="BL260" s="23" t="s">
        <v>272</v>
      </c>
      <c r="BM260" s="23" t="s">
        <v>3754</v>
      </c>
    </row>
    <row r="261" spans="2:65" s="1" customFormat="1" ht="16.5" customHeight="1">
      <c r="B261" s="179"/>
      <c r="C261" s="180" t="s">
        <v>1936</v>
      </c>
      <c r="D261" s="180" t="s">
        <v>191</v>
      </c>
      <c r="E261" s="181" t="s">
        <v>3755</v>
      </c>
      <c r="F261" s="182" t="s">
        <v>3756</v>
      </c>
      <c r="G261" s="183" t="s">
        <v>194</v>
      </c>
      <c r="H261" s="184">
        <v>600</v>
      </c>
      <c r="I261" s="185"/>
      <c r="J261" s="186">
        <f t="shared" si="50"/>
        <v>0</v>
      </c>
      <c r="K261" s="182" t="s">
        <v>287</v>
      </c>
      <c r="L261" s="40"/>
      <c r="M261" s="187" t="s">
        <v>5</v>
      </c>
      <c r="N261" s="188" t="s">
        <v>46</v>
      </c>
      <c r="O261" s="41"/>
      <c r="P261" s="189">
        <f t="shared" si="51"/>
        <v>0</v>
      </c>
      <c r="Q261" s="189">
        <v>0</v>
      </c>
      <c r="R261" s="189">
        <f t="shared" si="52"/>
        <v>0</v>
      </c>
      <c r="S261" s="189">
        <v>0</v>
      </c>
      <c r="T261" s="190">
        <f t="shared" si="53"/>
        <v>0</v>
      </c>
      <c r="AR261" s="23" t="s">
        <v>272</v>
      </c>
      <c r="AT261" s="23" t="s">
        <v>191</v>
      </c>
      <c r="AU261" s="23" t="s">
        <v>84</v>
      </c>
      <c r="AY261" s="23" t="s">
        <v>189</v>
      </c>
      <c r="BE261" s="191">
        <f t="shared" si="54"/>
        <v>0</v>
      </c>
      <c r="BF261" s="191">
        <f t="shared" si="55"/>
        <v>0</v>
      </c>
      <c r="BG261" s="191">
        <f t="shared" si="56"/>
        <v>0</v>
      </c>
      <c r="BH261" s="191">
        <f t="shared" si="57"/>
        <v>0</v>
      </c>
      <c r="BI261" s="191">
        <f t="shared" si="58"/>
        <v>0</v>
      </c>
      <c r="BJ261" s="23" t="s">
        <v>82</v>
      </c>
      <c r="BK261" s="191">
        <f t="shared" si="59"/>
        <v>0</v>
      </c>
      <c r="BL261" s="23" t="s">
        <v>272</v>
      </c>
      <c r="BM261" s="23" t="s">
        <v>3757</v>
      </c>
    </row>
    <row r="262" spans="2:65" s="1" customFormat="1" ht="38.25" customHeight="1">
      <c r="B262" s="179"/>
      <c r="C262" s="180" t="s">
        <v>1938</v>
      </c>
      <c r="D262" s="180" t="s">
        <v>191</v>
      </c>
      <c r="E262" s="181" t="s">
        <v>3758</v>
      </c>
      <c r="F262" s="182" t="s">
        <v>3759</v>
      </c>
      <c r="G262" s="183" t="s">
        <v>621</v>
      </c>
      <c r="H262" s="219"/>
      <c r="I262" s="185"/>
      <c r="J262" s="186">
        <f t="shared" si="50"/>
        <v>0</v>
      </c>
      <c r="K262" s="182" t="s">
        <v>287</v>
      </c>
      <c r="L262" s="40"/>
      <c r="M262" s="187" t="s">
        <v>5</v>
      </c>
      <c r="N262" s="188" t="s">
        <v>46</v>
      </c>
      <c r="O262" s="41"/>
      <c r="P262" s="189">
        <f t="shared" si="51"/>
        <v>0</v>
      </c>
      <c r="Q262" s="189">
        <v>0</v>
      </c>
      <c r="R262" s="189">
        <f t="shared" si="52"/>
        <v>0</v>
      </c>
      <c r="S262" s="189">
        <v>0</v>
      </c>
      <c r="T262" s="190">
        <f t="shared" si="53"/>
        <v>0</v>
      </c>
      <c r="AR262" s="23" t="s">
        <v>272</v>
      </c>
      <c r="AT262" s="23" t="s">
        <v>191</v>
      </c>
      <c r="AU262" s="23" t="s">
        <v>84</v>
      </c>
      <c r="AY262" s="23" t="s">
        <v>189</v>
      </c>
      <c r="BE262" s="191">
        <f t="shared" si="54"/>
        <v>0</v>
      </c>
      <c r="BF262" s="191">
        <f t="shared" si="55"/>
        <v>0</v>
      </c>
      <c r="BG262" s="191">
        <f t="shared" si="56"/>
        <v>0</v>
      </c>
      <c r="BH262" s="191">
        <f t="shared" si="57"/>
        <v>0</v>
      </c>
      <c r="BI262" s="191">
        <f t="shared" si="58"/>
        <v>0</v>
      </c>
      <c r="BJ262" s="23" t="s">
        <v>82</v>
      </c>
      <c r="BK262" s="191">
        <f t="shared" si="59"/>
        <v>0</v>
      </c>
      <c r="BL262" s="23" t="s">
        <v>272</v>
      </c>
      <c r="BM262" s="23" t="s">
        <v>3760</v>
      </c>
    </row>
    <row r="263" spans="2:63" s="11" customFormat="1" ht="29.85" customHeight="1">
      <c r="B263" s="166"/>
      <c r="D263" s="167" t="s">
        <v>74</v>
      </c>
      <c r="E263" s="177" t="s">
        <v>807</v>
      </c>
      <c r="F263" s="177" t="s">
        <v>808</v>
      </c>
      <c r="I263" s="169"/>
      <c r="J263" s="178">
        <f>BK263</f>
        <v>0</v>
      </c>
      <c r="L263" s="166"/>
      <c r="M263" s="171"/>
      <c r="N263" s="172"/>
      <c r="O263" s="172"/>
      <c r="P263" s="173">
        <f>P264</f>
        <v>0</v>
      </c>
      <c r="Q263" s="172"/>
      <c r="R263" s="173">
        <f>R264</f>
        <v>0.005529999999999999</v>
      </c>
      <c r="S263" s="172"/>
      <c r="T263" s="174">
        <f>T264</f>
        <v>0</v>
      </c>
      <c r="AR263" s="167" t="s">
        <v>84</v>
      </c>
      <c r="AT263" s="175" t="s">
        <v>74</v>
      </c>
      <c r="AU263" s="175" t="s">
        <v>82</v>
      </c>
      <c r="AY263" s="167" t="s">
        <v>189</v>
      </c>
      <c r="BK263" s="176">
        <f>BK264</f>
        <v>0</v>
      </c>
    </row>
    <row r="264" spans="2:65" s="1" customFormat="1" ht="25.5" customHeight="1">
      <c r="B264" s="179"/>
      <c r="C264" s="180" t="s">
        <v>1940</v>
      </c>
      <c r="D264" s="180" t="s">
        <v>191</v>
      </c>
      <c r="E264" s="181" t="s">
        <v>3761</v>
      </c>
      <c r="F264" s="182" t="s">
        <v>3762</v>
      </c>
      <c r="G264" s="183" t="s">
        <v>312</v>
      </c>
      <c r="H264" s="184">
        <v>79</v>
      </c>
      <c r="I264" s="185"/>
      <c r="J264" s="186">
        <f>ROUND(I264*H264,2)</f>
        <v>0</v>
      </c>
      <c r="K264" s="182" t="s">
        <v>287</v>
      </c>
      <c r="L264" s="40"/>
      <c r="M264" s="187" t="s">
        <v>5</v>
      </c>
      <c r="N264" s="223" t="s">
        <v>46</v>
      </c>
      <c r="O264" s="224"/>
      <c r="P264" s="225">
        <f>O264*H264</f>
        <v>0</v>
      </c>
      <c r="Q264" s="225">
        <v>7E-05</v>
      </c>
      <c r="R264" s="225">
        <f>Q264*H264</f>
        <v>0.005529999999999999</v>
      </c>
      <c r="S264" s="225">
        <v>0</v>
      </c>
      <c r="T264" s="226">
        <f>S264*H264</f>
        <v>0</v>
      </c>
      <c r="AR264" s="23" t="s">
        <v>272</v>
      </c>
      <c r="AT264" s="23" t="s">
        <v>191</v>
      </c>
      <c r="AU264" s="23" t="s">
        <v>84</v>
      </c>
      <c r="AY264" s="23" t="s">
        <v>189</v>
      </c>
      <c r="BE264" s="191">
        <f>IF(N264="základní",J264,0)</f>
        <v>0</v>
      </c>
      <c r="BF264" s="191">
        <f>IF(N264="snížená",J264,0)</f>
        <v>0</v>
      </c>
      <c r="BG264" s="191">
        <f>IF(N264="zákl. přenesená",J264,0)</f>
        <v>0</v>
      </c>
      <c r="BH264" s="191">
        <f>IF(N264="sníž. přenesená",J264,0)</f>
        <v>0</v>
      </c>
      <c r="BI264" s="191">
        <f>IF(N264="nulová",J264,0)</f>
        <v>0</v>
      </c>
      <c r="BJ264" s="23" t="s">
        <v>82</v>
      </c>
      <c r="BK264" s="191">
        <f>ROUND(I264*H264,2)</f>
        <v>0</v>
      </c>
      <c r="BL264" s="23" t="s">
        <v>272</v>
      </c>
      <c r="BM264" s="23" t="s">
        <v>3763</v>
      </c>
    </row>
    <row r="265" spans="2:12" s="1" customFormat="1" ht="6.95" customHeight="1">
      <c r="B265" s="55"/>
      <c r="C265" s="56"/>
      <c r="D265" s="56"/>
      <c r="E265" s="56"/>
      <c r="F265" s="56"/>
      <c r="G265" s="56"/>
      <c r="H265" s="56"/>
      <c r="I265" s="133"/>
      <c r="J265" s="56"/>
      <c r="K265" s="56"/>
      <c r="L265" s="40"/>
    </row>
  </sheetData>
  <autoFilter ref="C87:K264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4"/>
  <sheetViews>
    <sheetView showGridLines="0" workbookViewId="0" topLeftCell="A1">
      <pane ySplit="1" topLeftCell="A130" activePane="bottomLeft" state="frozen"/>
      <selection pane="bottomLeft" activeCell="F139" sqref="F13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137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3282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3764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ROUND(J92,2)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ROUND(SUM(BE92:BE143),2)</f>
        <v>0</v>
      </c>
      <c r="G32" s="41"/>
      <c r="H32" s="41"/>
      <c r="I32" s="125">
        <v>0.21</v>
      </c>
      <c r="J32" s="124">
        <f>ROUND(ROUND((SUM(BE92:BE143)),2)*I32,2)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ROUND(SUM(BF92:BF143),2)</f>
        <v>0</v>
      </c>
      <c r="G33" s="41"/>
      <c r="H33" s="41"/>
      <c r="I33" s="125">
        <v>0.15</v>
      </c>
      <c r="J33" s="124">
        <f>ROUND(ROUND((SUM(BF92:BF143)),2)*I33,2)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ROUND(SUM(BG92:BG143),2)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ROUND(SUM(BH92:BH143),2)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ROUND(SUM(BI92:BI143),2)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3282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1715k - Vytápění - vyvolané investice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J92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156</v>
      </c>
      <c r="E61" s="144"/>
      <c r="F61" s="144"/>
      <c r="G61" s="144"/>
      <c r="H61" s="144"/>
      <c r="I61" s="145"/>
      <c r="J61" s="146">
        <f>J93</f>
        <v>0</v>
      </c>
      <c r="K61" s="147"/>
    </row>
    <row r="62" spans="2:11" s="9" customFormat="1" ht="19.9" customHeight="1">
      <c r="B62" s="148"/>
      <c r="C62" s="149"/>
      <c r="D62" s="150" t="s">
        <v>161</v>
      </c>
      <c r="E62" s="151"/>
      <c r="F62" s="151"/>
      <c r="G62" s="151"/>
      <c r="H62" s="151"/>
      <c r="I62" s="152"/>
      <c r="J62" s="153">
        <f>J94</f>
        <v>0</v>
      </c>
      <c r="K62" s="154"/>
    </row>
    <row r="63" spans="2:11" s="8" customFormat="1" ht="24.95" customHeight="1">
      <c r="B63" s="141"/>
      <c r="C63" s="142"/>
      <c r="D63" s="143" t="s">
        <v>163</v>
      </c>
      <c r="E63" s="144"/>
      <c r="F63" s="144"/>
      <c r="G63" s="144"/>
      <c r="H63" s="144"/>
      <c r="I63" s="145"/>
      <c r="J63" s="146">
        <f>J101</f>
        <v>0</v>
      </c>
      <c r="K63" s="147"/>
    </row>
    <row r="64" spans="2:11" s="9" customFormat="1" ht="19.9" customHeight="1">
      <c r="B64" s="148"/>
      <c r="C64" s="149"/>
      <c r="D64" s="150" t="s">
        <v>164</v>
      </c>
      <c r="E64" s="151"/>
      <c r="F64" s="151"/>
      <c r="G64" s="151"/>
      <c r="H64" s="151"/>
      <c r="I64" s="152"/>
      <c r="J64" s="153">
        <f>J102</f>
        <v>0</v>
      </c>
      <c r="K64" s="154"/>
    </row>
    <row r="65" spans="2:11" s="9" customFormat="1" ht="19.9" customHeight="1">
      <c r="B65" s="148"/>
      <c r="C65" s="149"/>
      <c r="D65" s="150" t="s">
        <v>165</v>
      </c>
      <c r="E65" s="151"/>
      <c r="F65" s="151"/>
      <c r="G65" s="151"/>
      <c r="H65" s="151"/>
      <c r="I65" s="152"/>
      <c r="J65" s="153">
        <f>J106</f>
        <v>0</v>
      </c>
      <c r="K65" s="154"/>
    </row>
    <row r="66" spans="2:11" s="9" customFormat="1" ht="19.9" customHeight="1">
      <c r="B66" s="148"/>
      <c r="C66" s="149"/>
      <c r="D66" s="150" t="s">
        <v>3283</v>
      </c>
      <c r="E66" s="151"/>
      <c r="F66" s="151"/>
      <c r="G66" s="151"/>
      <c r="H66" s="151"/>
      <c r="I66" s="152"/>
      <c r="J66" s="153">
        <f>J111</f>
        <v>0</v>
      </c>
      <c r="K66" s="154"/>
    </row>
    <row r="67" spans="2:11" s="9" customFormat="1" ht="19.9" customHeight="1">
      <c r="B67" s="148"/>
      <c r="C67" s="149"/>
      <c r="D67" s="150" t="s">
        <v>3284</v>
      </c>
      <c r="E67" s="151"/>
      <c r="F67" s="151"/>
      <c r="G67" s="151"/>
      <c r="H67" s="151"/>
      <c r="I67" s="152"/>
      <c r="J67" s="153">
        <f>J125</f>
        <v>0</v>
      </c>
      <c r="K67" s="154"/>
    </row>
    <row r="68" spans="2:11" s="9" customFormat="1" ht="19.9" customHeight="1">
      <c r="B68" s="148"/>
      <c r="C68" s="149"/>
      <c r="D68" s="150" t="s">
        <v>3765</v>
      </c>
      <c r="E68" s="151"/>
      <c r="F68" s="151"/>
      <c r="G68" s="151"/>
      <c r="H68" s="151"/>
      <c r="I68" s="152"/>
      <c r="J68" s="153">
        <f>J132</f>
        <v>0</v>
      </c>
      <c r="K68" s="154"/>
    </row>
    <row r="69" spans="2:11" s="9" customFormat="1" ht="19.9" customHeight="1">
      <c r="B69" s="148"/>
      <c r="C69" s="149"/>
      <c r="D69" s="150" t="s">
        <v>3287</v>
      </c>
      <c r="E69" s="151"/>
      <c r="F69" s="151"/>
      <c r="G69" s="151"/>
      <c r="H69" s="151"/>
      <c r="I69" s="152"/>
      <c r="J69" s="153">
        <f>J137</f>
        <v>0</v>
      </c>
      <c r="K69" s="154"/>
    </row>
    <row r="70" spans="2:11" s="9" customFormat="1" ht="19.9" customHeight="1">
      <c r="B70" s="148"/>
      <c r="C70" s="149"/>
      <c r="D70" s="150" t="s">
        <v>171</v>
      </c>
      <c r="E70" s="151"/>
      <c r="F70" s="151"/>
      <c r="G70" s="151"/>
      <c r="H70" s="151"/>
      <c r="I70" s="152"/>
      <c r="J70" s="153">
        <f>J142</f>
        <v>0</v>
      </c>
      <c r="K70" s="154"/>
    </row>
    <row r="71" spans="2:11" s="1" customFormat="1" ht="21.75" customHeight="1">
      <c r="B71" s="40"/>
      <c r="C71" s="41"/>
      <c r="D71" s="41"/>
      <c r="E71" s="41"/>
      <c r="F71" s="41"/>
      <c r="G71" s="41"/>
      <c r="H71" s="41"/>
      <c r="I71" s="112"/>
      <c r="J71" s="41"/>
      <c r="K71" s="44"/>
    </row>
    <row r="72" spans="2:11" s="1" customFormat="1" ht="6.95" customHeight="1">
      <c r="B72" s="55"/>
      <c r="C72" s="56"/>
      <c r="D72" s="56"/>
      <c r="E72" s="56"/>
      <c r="F72" s="56"/>
      <c r="G72" s="56"/>
      <c r="H72" s="56"/>
      <c r="I72" s="133"/>
      <c r="J72" s="56"/>
      <c r="K72" s="57"/>
    </row>
    <row r="76" spans="2:12" s="1" customFormat="1" ht="6.95" customHeight="1">
      <c r="B76" s="58"/>
      <c r="C76" s="59"/>
      <c r="D76" s="59"/>
      <c r="E76" s="59"/>
      <c r="F76" s="59"/>
      <c r="G76" s="59"/>
      <c r="H76" s="59"/>
      <c r="I76" s="134"/>
      <c r="J76" s="59"/>
      <c r="K76" s="59"/>
      <c r="L76" s="40"/>
    </row>
    <row r="77" spans="2:12" s="1" customFormat="1" ht="36.95" customHeight="1">
      <c r="B77" s="40"/>
      <c r="C77" s="60" t="s">
        <v>173</v>
      </c>
      <c r="L77" s="40"/>
    </row>
    <row r="78" spans="2:12" s="1" customFormat="1" ht="6.95" customHeight="1">
      <c r="B78" s="40"/>
      <c r="L78" s="40"/>
    </row>
    <row r="79" spans="2:12" s="1" customFormat="1" ht="14.45" customHeight="1">
      <c r="B79" s="40"/>
      <c r="C79" s="62" t="s">
        <v>19</v>
      </c>
      <c r="L79" s="40"/>
    </row>
    <row r="80" spans="2:12" s="1" customFormat="1" ht="16.5" customHeight="1">
      <c r="B80" s="40"/>
      <c r="E80" s="361" t="str">
        <f>E7</f>
        <v>Zateplení budovy SOŠ a SOU dopravní Čáslav (22.6.)</v>
      </c>
      <c r="F80" s="362"/>
      <c r="G80" s="362"/>
      <c r="H80" s="362"/>
      <c r="L80" s="40"/>
    </row>
    <row r="81" spans="2:12" ht="15">
      <c r="B81" s="27"/>
      <c r="C81" s="62" t="s">
        <v>147</v>
      </c>
      <c r="L81" s="27"/>
    </row>
    <row r="82" spans="2:12" s="1" customFormat="1" ht="16.5" customHeight="1">
      <c r="B82" s="40"/>
      <c r="E82" s="361" t="s">
        <v>3282</v>
      </c>
      <c r="F82" s="355"/>
      <c r="G82" s="355"/>
      <c r="H82" s="355"/>
      <c r="L82" s="40"/>
    </row>
    <row r="83" spans="2:12" s="1" customFormat="1" ht="14.45" customHeight="1">
      <c r="B83" s="40"/>
      <c r="C83" s="62" t="s">
        <v>149</v>
      </c>
      <c r="L83" s="40"/>
    </row>
    <row r="84" spans="2:12" s="1" customFormat="1" ht="17.25" customHeight="1">
      <c r="B84" s="40"/>
      <c r="E84" s="329" t="str">
        <f>E11</f>
        <v>1715k - Vytápění - vyvolané investice</v>
      </c>
      <c r="F84" s="355"/>
      <c r="G84" s="355"/>
      <c r="H84" s="355"/>
      <c r="L84" s="40"/>
    </row>
    <row r="85" spans="2:12" s="1" customFormat="1" ht="6.95" customHeight="1">
      <c r="B85" s="40"/>
      <c r="L85" s="40"/>
    </row>
    <row r="86" spans="2:12" s="1" customFormat="1" ht="18" customHeight="1">
      <c r="B86" s="40"/>
      <c r="C86" s="62" t="s">
        <v>23</v>
      </c>
      <c r="F86" s="155" t="str">
        <f>F14</f>
        <v>Čáslav, Aug. Sedláčka 1145</v>
      </c>
      <c r="I86" s="156" t="s">
        <v>25</v>
      </c>
      <c r="J86" s="66" t="str">
        <f>IF(J14="","",J14)</f>
        <v>16. 3. 2017</v>
      </c>
      <c r="L86" s="40"/>
    </row>
    <row r="87" spans="2:12" s="1" customFormat="1" ht="6.95" customHeight="1">
      <c r="B87" s="40"/>
      <c r="L87" s="40"/>
    </row>
    <row r="88" spans="2:12" s="1" customFormat="1" ht="15">
      <c r="B88" s="40"/>
      <c r="C88" s="62" t="s">
        <v>27</v>
      </c>
      <c r="F88" s="155" t="str">
        <f>E17</f>
        <v>SOŠ a SOU doprav. Čáslav, A. Sedláčka 1145,Čáslav</v>
      </c>
      <c r="I88" s="156" t="s">
        <v>34</v>
      </c>
      <c r="J88" s="155" t="str">
        <f>E23</f>
        <v>AZ PROJECT spol. s r.o., Plynárenská 830, Kolín</v>
      </c>
      <c r="L88" s="40"/>
    </row>
    <row r="89" spans="2:12" s="1" customFormat="1" ht="14.45" customHeight="1">
      <c r="B89" s="40"/>
      <c r="C89" s="62" t="s">
        <v>32</v>
      </c>
      <c r="F89" s="155" t="str">
        <f>IF(E20="","",E20)</f>
        <v/>
      </c>
      <c r="L89" s="40"/>
    </row>
    <row r="90" spans="2:12" s="1" customFormat="1" ht="10.35" customHeight="1">
      <c r="B90" s="40"/>
      <c r="L90" s="40"/>
    </row>
    <row r="91" spans="2:20" s="10" customFormat="1" ht="29.25" customHeight="1">
      <c r="B91" s="157"/>
      <c r="C91" s="158" t="s">
        <v>174</v>
      </c>
      <c r="D91" s="159" t="s">
        <v>60</v>
      </c>
      <c r="E91" s="159" t="s">
        <v>56</v>
      </c>
      <c r="F91" s="159" t="s">
        <v>175</v>
      </c>
      <c r="G91" s="159" t="s">
        <v>176</v>
      </c>
      <c r="H91" s="159" t="s">
        <v>177</v>
      </c>
      <c r="I91" s="160" t="s">
        <v>178</v>
      </c>
      <c r="J91" s="159" t="s">
        <v>153</v>
      </c>
      <c r="K91" s="161" t="s">
        <v>179</v>
      </c>
      <c r="L91" s="157"/>
      <c r="M91" s="72" t="s">
        <v>180</v>
      </c>
      <c r="N91" s="73" t="s">
        <v>45</v>
      </c>
      <c r="O91" s="73" t="s">
        <v>181</v>
      </c>
      <c r="P91" s="73" t="s">
        <v>182</v>
      </c>
      <c r="Q91" s="73" t="s">
        <v>183</v>
      </c>
      <c r="R91" s="73" t="s">
        <v>184</v>
      </c>
      <c r="S91" s="73" t="s">
        <v>185</v>
      </c>
      <c r="T91" s="74" t="s">
        <v>186</v>
      </c>
    </row>
    <row r="92" spans="2:63" s="1" customFormat="1" ht="29.25" customHeight="1">
      <c r="B92" s="40"/>
      <c r="C92" s="76" t="s">
        <v>154</v>
      </c>
      <c r="J92" s="162">
        <f>BK92</f>
        <v>0</v>
      </c>
      <c r="L92" s="40"/>
      <c r="M92" s="75"/>
      <c r="N92" s="67"/>
      <c r="O92" s="67"/>
      <c r="P92" s="163">
        <f>P93+P101</f>
        <v>0</v>
      </c>
      <c r="Q92" s="67"/>
      <c r="R92" s="163">
        <f>R93+R101</f>
        <v>2.2244499999999996</v>
      </c>
      <c r="S92" s="67"/>
      <c r="T92" s="164">
        <f>T93+T101</f>
        <v>6.1572499999999994</v>
      </c>
      <c r="AT92" s="23" t="s">
        <v>74</v>
      </c>
      <c r="AU92" s="23" t="s">
        <v>155</v>
      </c>
      <c r="BK92" s="165">
        <f>BK93+BK101</f>
        <v>0</v>
      </c>
    </row>
    <row r="93" spans="2:63" s="11" customFormat="1" ht="37.35" customHeight="1">
      <c r="B93" s="166"/>
      <c r="D93" s="167" t="s">
        <v>74</v>
      </c>
      <c r="E93" s="168" t="s">
        <v>187</v>
      </c>
      <c r="F93" s="168" t="s">
        <v>188</v>
      </c>
      <c r="I93" s="169"/>
      <c r="J93" s="170">
        <f>BK93</f>
        <v>0</v>
      </c>
      <c r="L93" s="166"/>
      <c r="M93" s="171"/>
      <c r="N93" s="172"/>
      <c r="O93" s="172"/>
      <c r="P93" s="173">
        <f>P94</f>
        <v>0</v>
      </c>
      <c r="Q93" s="172"/>
      <c r="R93" s="173">
        <f>R94</f>
        <v>0</v>
      </c>
      <c r="S93" s="172"/>
      <c r="T93" s="174">
        <f>T94</f>
        <v>0</v>
      </c>
      <c r="AR93" s="167" t="s">
        <v>82</v>
      </c>
      <c r="AT93" s="175" t="s">
        <v>74</v>
      </c>
      <c r="AU93" s="175" t="s">
        <v>75</v>
      </c>
      <c r="AY93" s="167" t="s">
        <v>189</v>
      </c>
      <c r="BK93" s="176">
        <f>BK94</f>
        <v>0</v>
      </c>
    </row>
    <row r="94" spans="2:63" s="11" customFormat="1" ht="19.9" customHeight="1">
      <c r="B94" s="166"/>
      <c r="D94" s="167" t="s">
        <v>74</v>
      </c>
      <c r="E94" s="177" t="s">
        <v>547</v>
      </c>
      <c r="F94" s="177" t="s">
        <v>548</v>
      </c>
      <c r="I94" s="169"/>
      <c r="J94" s="178">
        <f>BK94</f>
        <v>0</v>
      </c>
      <c r="L94" s="166"/>
      <c r="M94" s="171"/>
      <c r="N94" s="172"/>
      <c r="O94" s="172"/>
      <c r="P94" s="173">
        <f>SUM(P95:P100)</f>
        <v>0</v>
      </c>
      <c r="Q94" s="172"/>
      <c r="R94" s="173">
        <f>SUM(R95:R100)</f>
        <v>0</v>
      </c>
      <c r="S94" s="172"/>
      <c r="T94" s="174">
        <f>SUM(T95:T100)</f>
        <v>0</v>
      </c>
      <c r="AR94" s="167" t="s">
        <v>82</v>
      </c>
      <c r="AT94" s="175" t="s">
        <v>74</v>
      </c>
      <c r="AU94" s="175" t="s">
        <v>82</v>
      </c>
      <c r="AY94" s="167" t="s">
        <v>189</v>
      </c>
      <c r="BK94" s="176">
        <f>SUM(BK95:BK100)</f>
        <v>0</v>
      </c>
    </row>
    <row r="95" spans="2:65" s="1" customFormat="1" ht="25.5" customHeight="1">
      <c r="B95" s="179"/>
      <c r="C95" s="180" t="s">
        <v>82</v>
      </c>
      <c r="D95" s="180" t="s">
        <v>191</v>
      </c>
      <c r="E95" s="181" t="s">
        <v>550</v>
      </c>
      <c r="F95" s="182" t="s">
        <v>551</v>
      </c>
      <c r="G95" s="183" t="s">
        <v>232</v>
      </c>
      <c r="H95" s="184">
        <v>6.157</v>
      </c>
      <c r="I95" s="185"/>
      <c r="J95" s="186">
        <f>ROUND(I95*H95,2)</f>
        <v>0</v>
      </c>
      <c r="K95" s="182" t="s">
        <v>482</v>
      </c>
      <c r="L95" s="40"/>
      <c r="M95" s="187" t="s">
        <v>5</v>
      </c>
      <c r="N95" s="188" t="s">
        <v>46</v>
      </c>
      <c r="O95" s="41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AR95" s="23" t="s">
        <v>196</v>
      </c>
      <c r="AT95" s="23" t="s">
        <v>191</v>
      </c>
      <c r="AU95" s="23" t="s">
        <v>84</v>
      </c>
      <c r="AY95" s="23" t="s">
        <v>189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23" t="s">
        <v>82</v>
      </c>
      <c r="BK95" s="191">
        <f>ROUND(I95*H95,2)</f>
        <v>0</v>
      </c>
      <c r="BL95" s="23" t="s">
        <v>196</v>
      </c>
      <c r="BM95" s="23" t="s">
        <v>3766</v>
      </c>
    </row>
    <row r="96" spans="2:51" s="12" customFormat="1" ht="13.5">
      <c r="B96" s="192"/>
      <c r="D96" s="193" t="s">
        <v>198</v>
      </c>
      <c r="E96" s="194" t="s">
        <v>5</v>
      </c>
      <c r="F96" s="195" t="s">
        <v>3767</v>
      </c>
      <c r="H96" s="196">
        <v>6.157</v>
      </c>
      <c r="I96" s="197"/>
      <c r="L96" s="192"/>
      <c r="M96" s="198"/>
      <c r="N96" s="199"/>
      <c r="O96" s="199"/>
      <c r="P96" s="199"/>
      <c r="Q96" s="199"/>
      <c r="R96" s="199"/>
      <c r="S96" s="199"/>
      <c r="T96" s="200"/>
      <c r="AT96" s="194" t="s">
        <v>198</v>
      </c>
      <c r="AU96" s="194" t="s">
        <v>84</v>
      </c>
      <c r="AV96" s="12" t="s">
        <v>84</v>
      </c>
      <c r="AW96" s="12" t="s">
        <v>38</v>
      </c>
      <c r="AX96" s="12" t="s">
        <v>82</v>
      </c>
      <c r="AY96" s="194" t="s">
        <v>189</v>
      </c>
    </row>
    <row r="97" spans="2:65" s="1" customFormat="1" ht="25.5" customHeight="1">
      <c r="B97" s="179"/>
      <c r="C97" s="180" t="s">
        <v>84</v>
      </c>
      <c r="D97" s="180" t="s">
        <v>191</v>
      </c>
      <c r="E97" s="181" t="s">
        <v>555</v>
      </c>
      <c r="F97" s="182" t="s">
        <v>556</v>
      </c>
      <c r="G97" s="183" t="s">
        <v>232</v>
      </c>
      <c r="H97" s="184">
        <v>6.157</v>
      </c>
      <c r="I97" s="185"/>
      <c r="J97" s="186">
        <f>ROUND(I97*H97,2)</f>
        <v>0</v>
      </c>
      <c r="K97" s="182" t="s">
        <v>482</v>
      </c>
      <c r="L97" s="40"/>
      <c r="M97" s="187" t="s">
        <v>5</v>
      </c>
      <c r="N97" s="188" t="s">
        <v>46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AR97" s="23" t="s">
        <v>196</v>
      </c>
      <c r="AT97" s="23" t="s">
        <v>191</v>
      </c>
      <c r="AU97" s="23" t="s">
        <v>84</v>
      </c>
      <c r="AY97" s="23" t="s">
        <v>189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82</v>
      </c>
      <c r="BK97" s="191">
        <f>ROUND(I97*H97,2)</f>
        <v>0</v>
      </c>
      <c r="BL97" s="23" t="s">
        <v>196</v>
      </c>
      <c r="BM97" s="23" t="s">
        <v>3768</v>
      </c>
    </row>
    <row r="98" spans="2:65" s="1" customFormat="1" ht="25.5" customHeight="1">
      <c r="B98" s="179"/>
      <c r="C98" s="180" t="s">
        <v>205</v>
      </c>
      <c r="D98" s="180" t="s">
        <v>191</v>
      </c>
      <c r="E98" s="181" t="s">
        <v>559</v>
      </c>
      <c r="F98" s="182" t="s">
        <v>560</v>
      </c>
      <c r="G98" s="183" t="s">
        <v>232</v>
      </c>
      <c r="H98" s="184">
        <v>24.628</v>
      </c>
      <c r="I98" s="185"/>
      <c r="J98" s="186">
        <f>ROUND(I98*H98,2)</f>
        <v>0</v>
      </c>
      <c r="K98" s="182" t="s">
        <v>482</v>
      </c>
      <c r="L98" s="40"/>
      <c r="M98" s="187" t="s">
        <v>5</v>
      </c>
      <c r="N98" s="188" t="s">
        <v>46</v>
      </c>
      <c r="O98" s="41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AR98" s="23" t="s">
        <v>196</v>
      </c>
      <c r="AT98" s="23" t="s">
        <v>191</v>
      </c>
      <c r="AU98" s="23" t="s">
        <v>84</v>
      </c>
      <c r="AY98" s="23" t="s">
        <v>189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23" t="s">
        <v>82</v>
      </c>
      <c r="BK98" s="191">
        <f>ROUND(I98*H98,2)</f>
        <v>0</v>
      </c>
      <c r="BL98" s="23" t="s">
        <v>196</v>
      </c>
      <c r="BM98" s="23" t="s">
        <v>3769</v>
      </c>
    </row>
    <row r="99" spans="2:51" s="12" customFormat="1" ht="13.5">
      <c r="B99" s="192"/>
      <c r="D99" s="193" t="s">
        <v>198</v>
      </c>
      <c r="E99" s="194" t="s">
        <v>5</v>
      </c>
      <c r="F99" s="195" t="s">
        <v>3770</v>
      </c>
      <c r="H99" s="196">
        <v>24.628</v>
      </c>
      <c r="I99" s="197"/>
      <c r="L99" s="192"/>
      <c r="M99" s="198"/>
      <c r="N99" s="199"/>
      <c r="O99" s="199"/>
      <c r="P99" s="199"/>
      <c r="Q99" s="199"/>
      <c r="R99" s="199"/>
      <c r="S99" s="199"/>
      <c r="T99" s="200"/>
      <c r="AT99" s="194" t="s">
        <v>198</v>
      </c>
      <c r="AU99" s="194" t="s">
        <v>84</v>
      </c>
      <c r="AV99" s="12" t="s">
        <v>84</v>
      </c>
      <c r="AW99" s="12" t="s">
        <v>38</v>
      </c>
      <c r="AX99" s="12" t="s">
        <v>82</v>
      </c>
      <c r="AY99" s="194" t="s">
        <v>189</v>
      </c>
    </row>
    <row r="100" spans="2:65" s="1" customFormat="1" ht="16.5" customHeight="1">
      <c r="B100" s="179"/>
      <c r="C100" s="180" t="s">
        <v>196</v>
      </c>
      <c r="D100" s="180" t="s">
        <v>191</v>
      </c>
      <c r="E100" s="181" t="s">
        <v>564</v>
      </c>
      <c r="F100" s="182" t="s">
        <v>565</v>
      </c>
      <c r="G100" s="183" t="s">
        <v>232</v>
      </c>
      <c r="H100" s="184">
        <v>6.157</v>
      </c>
      <c r="I100" s="185"/>
      <c r="J100" s="186">
        <f>ROUND(I100*H100,2)</f>
        <v>0</v>
      </c>
      <c r="K100" s="182" t="s">
        <v>209</v>
      </c>
      <c r="L100" s="40"/>
      <c r="M100" s="187" t="s">
        <v>5</v>
      </c>
      <c r="N100" s="188" t="s">
        <v>46</v>
      </c>
      <c r="O100" s="41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AR100" s="23" t="s">
        <v>196</v>
      </c>
      <c r="AT100" s="23" t="s">
        <v>191</v>
      </c>
      <c r="AU100" s="23" t="s">
        <v>84</v>
      </c>
      <c r="AY100" s="23" t="s">
        <v>189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23" t="s">
        <v>82</v>
      </c>
      <c r="BK100" s="191">
        <f>ROUND(I100*H100,2)</f>
        <v>0</v>
      </c>
      <c r="BL100" s="23" t="s">
        <v>196</v>
      </c>
      <c r="BM100" s="23" t="s">
        <v>3771</v>
      </c>
    </row>
    <row r="101" spans="2:63" s="11" customFormat="1" ht="37.35" customHeight="1">
      <c r="B101" s="166"/>
      <c r="D101" s="167" t="s">
        <v>74</v>
      </c>
      <c r="E101" s="168" t="s">
        <v>573</v>
      </c>
      <c r="F101" s="168" t="s">
        <v>574</v>
      </c>
      <c r="I101" s="169"/>
      <c r="J101" s="170">
        <f>BK101</f>
        <v>0</v>
      </c>
      <c r="L101" s="166"/>
      <c r="M101" s="171"/>
      <c r="N101" s="172"/>
      <c r="O101" s="172"/>
      <c r="P101" s="173">
        <f>P102+P106+P111+P125+P132+P137+P142</f>
        <v>0</v>
      </c>
      <c r="Q101" s="172"/>
      <c r="R101" s="173">
        <f>R102+R106+R111+R125+R132+R137+R142</f>
        <v>2.2244499999999996</v>
      </c>
      <c r="S101" s="172"/>
      <c r="T101" s="174">
        <f>T102+T106+T111+T125+T132+T137+T142</f>
        <v>6.1572499999999994</v>
      </c>
      <c r="AR101" s="167" t="s">
        <v>84</v>
      </c>
      <c r="AT101" s="175" t="s">
        <v>74</v>
      </c>
      <c r="AU101" s="175" t="s">
        <v>75</v>
      </c>
      <c r="AY101" s="167" t="s">
        <v>189</v>
      </c>
      <c r="BK101" s="176">
        <f>BK102+BK106+BK111+BK125+BK132+BK137+BK142</f>
        <v>0</v>
      </c>
    </row>
    <row r="102" spans="2:63" s="11" customFormat="1" ht="19.9" customHeight="1">
      <c r="B102" s="166"/>
      <c r="D102" s="167" t="s">
        <v>74</v>
      </c>
      <c r="E102" s="177" t="s">
        <v>575</v>
      </c>
      <c r="F102" s="177" t="s">
        <v>576</v>
      </c>
      <c r="I102" s="169"/>
      <c r="J102" s="178">
        <f>BK102</f>
        <v>0</v>
      </c>
      <c r="L102" s="166"/>
      <c r="M102" s="171"/>
      <c r="N102" s="172"/>
      <c r="O102" s="172"/>
      <c r="P102" s="173">
        <f>SUM(P103:P105)</f>
        <v>0</v>
      </c>
      <c r="Q102" s="172"/>
      <c r="R102" s="173">
        <f>SUM(R103:R105)</f>
        <v>0</v>
      </c>
      <c r="S102" s="172"/>
      <c r="T102" s="174">
        <f>SUM(T103:T105)</f>
        <v>1.944</v>
      </c>
      <c r="AR102" s="167" t="s">
        <v>84</v>
      </c>
      <c r="AT102" s="175" t="s">
        <v>74</v>
      </c>
      <c r="AU102" s="175" t="s">
        <v>82</v>
      </c>
      <c r="AY102" s="167" t="s">
        <v>189</v>
      </c>
      <c r="BK102" s="176">
        <f>SUM(BK103:BK105)</f>
        <v>0</v>
      </c>
    </row>
    <row r="103" spans="2:65" s="1" customFormat="1" ht="38.25" customHeight="1">
      <c r="B103" s="179"/>
      <c r="C103" s="180" t="s">
        <v>217</v>
      </c>
      <c r="D103" s="180" t="s">
        <v>191</v>
      </c>
      <c r="E103" s="181" t="s">
        <v>3299</v>
      </c>
      <c r="F103" s="182" t="s">
        <v>3300</v>
      </c>
      <c r="G103" s="183" t="s">
        <v>312</v>
      </c>
      <c r="H103" s="184">
        <v>80</v>
      </c>
      <c r="I103" s="185"/>
      <c r="J103" s="186">
        <f>ROUND(I103*H103,2)</f>
        <v>0</v>
      </c>
      <c r="K103" s="182" t="s">
        <v>287</v>
      </c>
      <c r="L103" s="40"/>
      <c r="M103" s="187" t="s">
        <v>5</v>
      </c>
      <c r="N103" s="188" t="s">
        <v>46</v>
      </c>
      <c r="O103" s="41"/>
      <c r="P103" s="189">
        <f>O103*H103</f>
        <v>0</v>
      </c>
      <c r="Q103" s="189">
        <v>0</v>
      </c>
      <c r="R103" s="189">
        <f>Q103*H103</f>
        <v>0</v>
      </c>
      <c r="S103" s="189">
        <v>0.0053</v>
      </c>
      <c r="T103" s="190">
        <f>S103*H103</f>
        <v>0.424</v>
      </c>
      <c r="AR103" s="23" t="s">
        <v>196</v>
      </c>
      <c r="AT103" s="23" t="s">
        <v>191</v>
      </c>
      <c r="AU103" s="23" t="s">
        <v>84</v>
      </c>
      <c r="AY103" s="23" t="s">
        <v>189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3" t="s">
        <v>82</v>
      </c>
      <c r="BK103" s="191">
        <f>ROUND(I103*H103,2)</f>
        <v>0</v>
      </c>
      <c r="BL103" s="23" t="s">
        <v>196</v>
      </c>
      <c r="BM103" s="23" t="s">
        <v>3772</v>
      </c>
    </row>
    <row r="104" spans="2:65" s="1" customFormat="1" ht="38.25" customHeight="1">
      <c r="B104" s="179"/>
      <c r="C104" s="180" t="s">
        <v>221</v>
      </c>
      <c r="D104" s="180" t="s">
        <v>191</v>
      </c>
      <c r="E104" s="181" t="s">
        <v>3773</v>
      </c>
      <c r="F104" s="182" t="s">
        <v>3774</v>
      </c>
      <c r="G104" s="183" t="s">
        <v>312</v>
      </c>
      <c r="H104" s="184">
        <v>160</v>
      </c>
      <c r="I104" s="185"/>
      <c r="J104" s="186">
        <f>ROUND(I104*H104,2)</f>
        <v>0</v>
      </c>
      <c r="K104" s="182" t="s">
        <v>287</v>
      </c>
      <c r="L104" s="40"/>
      <c r="M104" s="187" t="s">
        <v>5</v>
      </c>
      <c r="N104" s="188" t="s">
        <v>46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0.0095</v>
      </c>
      <c r="T104" s="190">
        <f>S104*H104</f>
        <v>1.52</v>
      </c>
      <c r="AR104" s="23" t="s">
        <v>272</v>
      </c>
      <c r="AT104" s="23" t="s">
        <v>191</v>
      </c>
      <c r="AU104" s="23" t="s">
        <v>84</v>
      </c>
      <c r="AY104" s="23" t="s">
        <v>189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82</v>
      </c>
      <c r="BK104" s="191">
        <f>ROUND(I104*H104,2)</f>
        <v>0</v>
      </c>
      <c r="BL104" s="23" t="s">
        <v>272</v>
      </c>
      <c r="BM104" s="23" t="s">
        <v>3775</v>
      </c>
    </row>
    <row r="105" spans="2:65" s="1" customFormat="1" ht="38.25" customHeight="1">
      <c r="B105" s="179"/>
      <c r="C105" s="180" t="s">
        <v>225</v>
      </c>
      <c r="D105" s="180" t="s">
        <v>191</v>
      </c>
      <c r="E105" s="181" t="s">
        <v>619</v>
      </c>
      <c r="F105" s="182" t="s">
        <v>3334</v>
      </c>
      <c r="G105" s="183" t="s">
        <v>621</v>
      </c>
      <c r="H105" s="219"/>
      <c r="I105" s="185"/>
      <c r="J105" s="186">
        <f>ROUND(I105*H105,2)</f>
        <v>0</v>
      </c>
      <c r="K105" s="182" t="s">
        <v>287</v>
      </c>
      <c r="L105" s="40"/>
      <c r="M105" s="187" t="s">
        <v>5</v>
      </c>
      <c r="N105" s="188" t="s">
        <v>46</v>
      </c>
      <c r="O105" s="41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23" t="s">
        <v>196</v>
      </c>
      <c r="AT105" s="23" t="s">
        <v>191</v>
      </c>
      <c r="AU105" s="23" t="s">
        <v>84</v>
      </c>
      <c r="AY105" s="23" t="s">
        <v>189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82</v>
      </c>
      <c r="BK105" s="191">
        <f>ROUND(I105*H105,2)</f>
        <v>0</v>
      </c>
      <c r="BL105" s="23" t="s">
        <v>196</v>
      </c>
      <c r="BM105" s="23" t="s">
        <v>3776</v>
      </c>
    </row>
    <row r="106" spans="2:63" s="11" customFormat="1" ht="29.85" customHeight="1">
      <c r="B106" s="166"/>
      <c r="D106" s="167" t="s">
        <v>74</v>
      </c>
      <c r="E106" s="177" t="s">
        <v>623</v>
      </c>
      <c r="F106" s="177" t="s">
        <v>624</v>
      </c>
      <c r="I106" s="169"/>
      <c r="J106" s="178">
        <f>BK106</f>
        <v>0</v>
      </c>
      <c r="L106" s="166"/>
      <c r="M106" s="171"/>
      <c r="N106" s="172"/>
      <c r="O106" s="172"/>
      <c r="P106" s="173">
        <f>SUM(P107:P110)</f>
        <v>0</v>
      </c>
      <c r="Q106" s="172"/>
      <c r="R106" s="173">
        <f>SUM(R107:R110)</f>
        <v>0.01537</v>
      </c>
      <c r="S106" s="172"/>
      <c r="T106" s="174">
        <f>SUM(T107:T110)</f>
        <v>0</v>
      </c>
      <c r="AR106" s="167" t="s">
        <v>84</v>
      </c>
      <c r="AT106" s="175" t="s">
        <v>74</v>
      </c>
      <c r="AU106" s="175" t="s">
        <v>82</v>
      </c>
      <c r="AY106" s="167" t="s">
        <v>189</v>
      </c>
      <c r="BK106" s="176">
        <f>SUM(BK107:BK110)</f>
        <v>0</v>
      </c>
    </row>
    <row r="107" spans="2:65" s="1" customFormat="1" ht="16.5" customHeight="1">
      <c r="B107" s="179"/>
      <c r="C107" s="180" t="s">
        <v>229</v>
      </c>
      <c r="D107" s="180" t="s">
        <v>191</v>
      </c>
      <c r="E107" s="181" t="s">
        <v>3777</v>
      </c>
      <c r="F107" s="182" t="s">
        <v>3778</v>
      </c>
      <c r="G107" s="183" t="s">
        <v>312</v>
      </c>
      <c r="H107" s="184">
        <v>25</v>
      </c>
      <c r="I107" s="185"/>
      <c r="J107" s="186">
        <f>ROUND(I107*H107,2)</f>
        <v>0</v>
      </c>
      <c r="K107" s="182" t="s">
        <v>287</v>
      </c>
      <c r="L107" s="40"/>
      <c r="M107" s="187" t="s">
        <v>5</v>
      </c>
      <c r="N107" s="188" t="s">
        <v>46</v>
      </c>
      <c r="O107" s="41"/>
      <c r="P107" s="189">
        <f>O107*H107</f>
        <v>0</v>
      </c>
      <c r="Q107" s="189">
        <v>0.00029</v>
      </c>
      <c r="R107" s="189">
        <f>Q107*H107</f>
        <v>0.00725</v>
      </c>
      <c r="S107" s="189">
        <v>0</v>
      </c>
      <c r="T107" s="190">
        <f>S107*H107</f>
        <v>0</v>
      </c>
      <c r="AR107" s="23" t="s">
        <v>272</v>
      </c>
      <c r="AT107" s="23" t="s">
        <v>191</v>
      </c>
      <c r="AU107" s="23" t="s">
        <v>84</v>
      </c>
      <c r="AY107" s="23" t="s">
        <v>189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82</v>
      </c>
      <c r="BK107" s="191">
        <f>ROUND(I107*H107,2)</f>
        <v>0</v>
      </c>
      <c r="BL107" s="23" t="s">
        <v>272</v>
      </c>
      <c r="BM107" s="23" t="s">
        <v>3779</v>
      </c>
    </row>
    <row r="108" spans="2:65" s="1" customFormat="1" ht="16.5" customHeight="1">
      <c r="B108" s="179"/>
      <c r="C108" s="180" t="s">
        <v>235</v>
      </c>
      <c r="D108" s="180" t="s">
        <v>191</v>
      </c>
      <c r="E108" s="181" t="s">
        <v>3780</v>
      </c>
      <c r="F108" s="182" t="s">
        <v>3781</v>
      </c>
      <c r="G108" s="183" t="s">
        <v>312</v>
      </c>
      <c r="H108" s="184">
        <v>25</v>
      </c>
      <c r="I108" s="185"/>
      <c r="J108" s="186">
        <f>ROUND(I108*H108,2)</f>
        <v>0</v>
      </c>
      <c r="K108" s="182" t="s">
        <v>5</v>
      </c>
      <c r="L108" s="40"/>
      <c r="M108" s="187" t="s">
        <v>5</v>
      </c>
      <c r="N108" s="188" t="s">
        <v>46</v>
      </c>
      <c r="O108" s="41"/>
      <c r="P108" s="189">
        <f>O108*H108</f>
        <v>0</v>
      </c>
      <c r="Q108" s="189">
        <v>0.00029</v>
      </c>
      <c r="R108" s="189">
        <f>Q108*H108</f>
        <v>0.00725</v>
      </c>
      <c r="S108" s="189">
        <v>0</v>
      </c>
      <c r="T108" s="190">
        <f>S108*H108</f>
        <v>0</v>
      </c>
      <c r="AR108" s="23" t="s">
        <v>272</v>
      </c>
      <c r="AT108" s="23" t="s">
        <v>191</v>
      </c>
      <c r="AU108" s="23" t="s">
        <v>84</v>
      </c>
      <c r="AY108" s="23" t="s">
        <v>189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82</v>
      </c>
      <c r="BK108" s="191">
        <f>ROUND(I108*H108,2)</f>
        <v>0</v>
      </c>
      <c r="BL108" s="23" t="s">
        <v>272</v>
      </c>
      <c r="BM108" s="23" t="s">
        <v>3782</v>
      </c>
    </row>
    <row r="109" spans="2:65" s="1" customFormat="1" ht="16.5" customHeight="1">
      <c r="B109" s="179"/>
      <c r="C109" s="180" t="s">
        <v>240</v>
      </c>
      <c r="D109" s="180" t="s">
        <v>191</v>
      </c>
      <c r="E109" s="181" t="s">
        <v>3783</v>
      </c>
      <c r="F109" s="182" t="s">
        <v>3784</v>
      </c>
      <c r="G109" s="183" t="s">
        <v>312</v>
      </c>
      <c r="H109" s="184">
        <v>3</v>
      </c>
      <c r="I109" s="185"/>
      <c r="J109" s="186">
        <f>ROUND(I109*H109,2)</f>
        <v>0</v>
      </c>
      <c r="K109" s="182" t="s">
        <v>5</v>
      </c>
      <c r="L109" s="40"/>
      <c r="M109" s="187" t="s">
        <v>5</v>
      </c>
      <c r="N109" s="188" t="s">
        <v>46</v>
      </c>
      <c r="O109" s="41"/>
      <c r="P109" s="189">
        <f>O109*H109</f>
        <v>0</v>
      </c>
      <c r="Q109" s="189">
        <v>0.00029</v>
      </c>
      <c r="R109" s="189">
        <f>Q109*H109</f>
        <v>0.00087</v>
      </c>
      <c r="S109" s="189">
        <v>0</v>
      </c>
      <c r="T109" s="190">
        <f>S109*H109</f>
        <v>0</v>
      </c>
      <c r="AR109" s="23" t="s">
        <v>272</v>
      </c>
      <c r="AT109" s="23" t="s">
        <v>191</v>
      </c>
      <c r="AU109" s="23" t="s">
        <v>84</v>
      </c>
      <c r="AY109" s="23" t="s">
        <v>189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23" t="s">
        <v>82</v>
      </c>
      <c r="BK109" s="191">
        <f>ROUND(I109*H109,2)</f>
        <v>0</v>
      </c>
      <c r="BL109" s="23" t="s">
        <v>272</v>
      </c>
      <c r="BM109" s="23" t="s">
        <v>3785</v>
      </c>
    </row>
    <row r="110" spans="2:65" s="1" customFormat="1" ht="38.25" customHeight="1">
      <c r="B110" s="179"/>
      <c r="C110" s="180" t="s">
        <v>246</v>
      </c>
      <c r="D110" s="180" t="s">
        <v>191</v>
      </c>
      <c r="E110" s="181" t="s">
        <v>642</v>
      </c>
      <c r="F110" s="182" t="s">
        <v>3786</v>
      </c>
      <c r="G110" s="183" t="s">
        <v>621</v>
      </c>
      <c r="H110" s="219"/>
      <c r="I110" s="185"/>
      <c r="J110" s="186">
        <f>ROUND(I110*H110,2)</f>
        <v>0</v>
      </c>
      <c r="K110" s="182" t="s">
        <v>287</v>
      </c>
      <c r="L110" s="40"/>
      <c r="M110" s="187" t="s">
        <v>5</v>
      </c>
      <c r="N110" s="188" t="s">
        <v>46</v>
      </c>
      <c r="O110" s="41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23" t="s">
        <v>272</v>
      </c>
      <c r="AT110" s="23" t="s">
        <v>191</v>
      </c>
      <c r="AU110" s="23" t="s">
        <v>84</v>
      </c>
      <c r="AY110" s="23" t="s">
        <v>189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82</v>
      </c>
      <c r="BK110" s="191">
        <f>ROUND(I110*H110,2)</f>
        <v>0</v>
      </c>
      <c r="BL110" s="23" t="s">
        <v>272</v>
      </c>
      <c r="BM110" s="23" t="s">
        <v>3787</v>
      </c>
    </row>
    <row r="111" spans="2:63" s="11" customFormat="1" ht="29.85" customHeight="1">
      <c r="B111" s="166"/>
      <c r="D111" s="167" t="s">
        <v>74</v>
      </c>
      <c r="E111" s="177" t="s">
        <v>3336</v>
      </c>
      <c r="F111" s="177" t="s">
        <v>3337</v>
      </c>
      <c r="I111" s="169"/>
      <c r="J111" s="178">
        <f>BK111</f>
        <v>0</v>
      </c>
      <c r="L111" s="166"/>
      <c r="M111" s="171"/>
      <c r="N111" s="172"/>
      <c r="O111" s="172"/>
      <c r="P111" s="173">
        <f>SUM(P112:P124)</f>
        <v>0</v>
      </c>
      <c r="Q111" s="172"/>
      <c r="R111" s="173">
        <f>SUM(R112:R124)</f>
        <v>1.9466999999999997</v>
      </c>
      <c r="S111" s="172"/>
      <c r="T111" s="174">
        <f>SUM(T112:T124)</f>
        <v>1.8152</v>
      </c>
      <c r="AR111" s="167" t="s">
        <v>84</v>
      </c>
      <c r="AT111" s="175" t="s">
        <v>74</v>
      </c>
      <c r="AU111" s="175" t="s">
        <v>82</v>
      </c>
      <c r="AY111" s="167" t="s">
        <v>189</v>
      </c>
      <c r="BK111" s="176">
        <f>SUM(BK112:BK124)</f>
        <v>0</v>
      </c>
    </row>
    <row r="112" spans="2:65" s="1" customFormat="1" ht="25.5" customHeight="1">
      <c r="B112" s="179"/>
      <c r="C112" s="180" t="s">
        <v>251</v>
      </c>
      <c r="D112" s="180" t="s">
        <v>191</v>
      </c>
      <c r="E112" s="181" t="s">
        <v>3788</v>
      </c>
      <c r="F112" s="182" t="s">
        <v>3789</v>
      </c>
      <c r="G112" s="183" t="s">
        <v>312</v>
      </c>
      <c r="H112" s="184">
        <v>80</v>
      </c>
      <c r="I112" s="185"/>
      <c r="J112" s="186">
        <f aca="true" t="shared" si="0" ref="J112:J124">ROUND(I112*H112,2)</f>
        <v>0</v>
      </c>
      <c r="K112" s="182" t="s">
        <v>287</v>
      </c>
      <c r="L112" s="40"/>
      <c r="M112" s="187" t="s">
        <v>5</v>
      </c>
      <c r="N112" s="188" t="s">
        <v>46</v>
      </c>
      <c r="O112" s="41"/>
      <c r="P112" s="189">
        <f aca="true" t="shared" si="1" ref="P112:P124">O112*H112</f>
        <v>0</v>
      </c>
      <c r="Q112" s="189">
        <v>0.00518</v>
      </c>
      <c r="R112" s="189">
        <f aca="true" t="shared" si="2" ref="R112:R124">Q112*H112</f>
        <v>0.4144</v>
      </c>
      <c r="S112" s="189">
        <v>0</v>
      </c>
      <c r="T112" s="190">
        <f aca="true" t="shared" si="3" ref="T112:T124">S112*H112</f>
        <v>0</v>
      </c>
      <c r="AR112" s="23" t="s">
        <v>272</v>
      </c>
      <c r="AT112" s="23" t="s">
        <v>191</v>
      </c>
      <c r="AU112" s="23" t="s">
        <v>84</v>
      </c>
      <c r="AY112" s="23" t="s">
        <v>189</v>
      </c>
      <c r="BE112" s="191">
        <f aca="true" t="shared" si="4" ref="BE112:BE124">IF(N112="základní",J112,0)</f>
        <v>0</v>
      </c>
      <c r="BF112" s="191">
        <f aca="true" t="shared" si="5" ref="BF112:BF124">IF(N112="snížená",J112,0)</f>
        <v>0</v>
      </c>
      <c r="BG112" s="191">
        <f aca="true" t="shared" si="6" ref="BG112:BG124">IF(N112="zákl. přenesená",J112,0)</f>
        <v>0</v>
      </c>
      <c r="BH112" s="191">
        <f aca="true" t="shared" si="7" ref="BH112:BH124">IF(N112="sníž. přenesená",J112,0)</f>
        <v>0</v>
      </c>
      <c r="BI112" s="191">
        <f aca="true" t="shared" si="8" ref="BI112:BI124">IF(N112="nulová",J112,0)</f>
        <v>0</v>
      </c>
      <c r="BJ112" s="23" t="s">
        <v>82</v>
      </c>
      <c r="BK112" s="191">
        <f aca="true" t="shared" si="9" ref="BK112:BK124">ROUND(I112*H112,2)</f>
        <v>0</v>
      </c>
      <c r="BL112" s="23" t="s">
        <v>272</v>
      </c>
      <c r="BM112" s="23" t="s">
        <v>3790</v>
      </c>
    </row>
    <row r="113" spans="2:65" s="1" customFormat="1" ht="25.5" customHeight="1">
      <c r="B113" s="179"/>
      <c r="C113" s="180" t="s">
        <v>257</v>
      </c>
      <c r="D113" s="180" t="s">
        <v>191</v>
      </c>
      <c r="E113" s="181" t="s">
        <v>3791</v>
      </c>
      <c r="F113" s="182" t="s">
        <v>3792</v>
      </c>
      <c r="G113" s="183" t="s">
        <v>312</v>
      </c>
      <c r="H113" s="184">
        <v>80</v>
      </c>
      <c r="I113" s="185"/>
      <c r="J113" s="186">
        <f t="shared" si="0"/>
        <v>0</v>
      </c>
      <c r="K113" s="182" t="s">
        <v>287</v>
      </c>
      <c r="L113" s="40"/>
      <c r="M113" s="187" t="s">
        <v>5</v>
      </c>
      <c r="N113" s="188" t="s">
        <v>46</v>
      </c>
      <c r="O113" s="41"/>
      <c r="P113" s="189">
        <f t="shared" si="1"/>
        <v>0</v>
      </c>
      <c r="Q113" s="189">
        <v>0.0064</v>
      </c>
      <c r="R113" s="189">
        <f t="shared" si="2"/>
        <v>0.512</v>
      </c>
      <c r="S113" s="189">
        <v>0</v>
      </c>
      <c r="T113" s="190">
        <f t="shared" si="3"/>
        <v>0</v>
      </c>
      <c r="AR113" s="23" t="s">
        <v>272</v>
      </c>
      <c r="AT113" s="23" t="s">
        <v>191</v>
      </c>
      <c r="AU113" s="23" t="s">
        <v>84</v>
      </c>
      <c r="AY113" s="23" t="s">
        <v>189</v>
      </c>
      <c r="BE113" s="191">
        <f t="shared" si="4"/>
        <v>0</v>
      </c>
      <c r="BF113" s="191">
        <f t="shared" si="5"/>
        <v>0</v>
      </c>
      <c r="BG113" s="191">
        <f t="shared" si="6"/>
        <v>0</v>
      </c>
      <c r="BH113" s="191">
        <f t="shared" si="7"/>
        <v>0</v>
      </c>
      <c r="BI113" s="191">
        <f t="shared" si="8"/>
        <v>0</v>
      </c>
      <c r="BJ113" s="23" t="s">
        <v>82</v>
      </c>
      <c r="BK113" s="191">
        <f t="shared" si="9"/>
        <v>0</v>
      </c>
      <c r="BL113" s="23" t="s">
        <v>272</v>
      </c>
      <c r="BM113" s="23" t="s">
        <v>3793</v>
      </c>
    </row>
    <row r="114" spans="2:65" s="1" customFormat="1" ht="25.5" customHeight="1">
      <c r="B114" s="179"/>
      <c r="C114" s="180" t="s">
        <v>262</v>
      </c>
      <c r="D114" s="180" t="s">
        <v>191</v>
      </c>
      <c r="E114" s="181" t="s">
        <v>3794</v>
      </c>
      <c r="F114" s="182" t="s">
        <v>3795</v>
      </c>
      <c r="G114" s="183" t="s">
        <v>312</v>
      </c>
      <c r="H114" s="184">
        <v>80</v>
      </c>
      <c r="I114" s="185"/>
      <c r="J114" s="186">
        <f t="shared" si="0"/>
        <v>0</v>
      </c>
      <c r="K114" s="182" t="s">
        <v>287</v>
      </c>
      <c r="L114" s="40"/>
      <c r="M114" s="187" t="s">
        <v>5</v>
      </c>
      <c r="N114" s="188" t="s">
        <v>46</v>
      </c>
      <c r="O114" s="41"/>
      <c r="P114" s="189">
        <f t="shared" si="1"/>
        <v>0</v>
      </c>
      <c r="Q114" s="189">
        <v>0.01087</v>
      </c>
      <c r="R114" s="189">
        <f t="shared" si="2"/>
        <v>0.8695999999999999</v>
      </c>
      <c r="S114" s="189">
        <v>0</v>
      </c>
      <c r="T114" s="190">
        <f t="shared" si="3"/>
        <v>0</v>
      </c>
      <c r="AR114" s="23" t="s">
        <v>272</v>
      </c>
      <c r="AT114" s="23" t="s">
        <v>191</v>
      </c>
      <c r="AU114" s="23" t="s">
        <v>84</v>
      </c>
      <c r="AY114" s="23" t="s">
        <v>189</v>
      </c>
      <c r="BE114" s="191">
        <f t="shared" si="4"/>
        <v>0</v>
      </c>
      <c r="BF114" s="191">
        <f t="shared" si="5"/>
        <v>0</v>
      </c>
      <c r="BG114" s="191">
        <f t="shared" si="6"/>
        <v>0</v>
      </c>
      <c r="BH114" s="191">
        <f t="shared" si="7"/>
        <v>0</v>
      </c>
      <c r="BI114" s="191">
        <f t="shared" si="8"/>
        <v>0</v>
      </c>
      <c r="BJ114" s="23" t="s">
        <v>82</v>
      </c>
      <c r="BK114" s="191">
        <f t="shared" si="9"/>
        <v>0</v>
      </c>
      <c r="BL114" s="23" t="s">
        <v>272</v>
      </c>
      <c r="BM114" s="23" t="s">
        <v>3796</v>
      </c>
    </row>
    <row r="115" spans="2:65" s="1" customFormat="1" ht="25.5" customHeight="1">
      <c r="B115" s="179"/>
      <c r="C115" s="180" t="s">
        <v>11</v>
      </c>
      <c r="D115" s="180" t="s">
        <v>191</v>
      </c>
      <c r="E115" s="181" t="s">
        <v>3797</v>
      </c>
      <c r="F115" s="182" t="s">
        <v>3798</v>
      </c>
      <c r="G115" s="183" t="s">
        <v>312</v>
      </c>
      <c r="H115" s="184">
        <v>80</v>
      </c>
      <c r="I115" s="185"/>
      <c r="J115" s="186">
        <f t="shared" si="0"/>
        <v>0</v>
      </c>
      <c r="K115" s="182" t="s">
        <v>287</v>
      </c>
      <c r="L115" s="40"/>
      <c r="M115" s="187" t="s">
        <v>5</v>
      </c>
      <c r="N115" s="188" t="s">
        <v>46</v>
      </c>
      <c r="O115" s="41"/>
      <c r="P115" s="189">
        <f t="shared" si="1"/>
        <v>0</v>
      </c>
      <c r="Q115" s="189">
        <v>0</v>
      </c>
      <c r="R115" s="189">
        <f t="shared" si="2"/>
        <v>0</v>
      </c>
      <c r="S115" s="189">
        <v>0.00497</v>
      </c>
      <c r="T115" s="190">
        <f t="shared" si="3"/>
        <v>0.39759999999999995</v>
      </c>
      <c r="AR115" s="23" t="s">
        <v>272</v>
      </c>
      <c r="AT115" s="23" t="s">
        <v>191</v>
      </c>
      <c r="AU115" s="23" t="s">
        <v>84</v>
      </c>
      <c r="AY115" s="23" t="s">
        <v>189</v>
      </c>
      <c r="BE115" s="191">
        <f t="shared" si="4"/>
        <v>0</v>
      </c>
      <c r="BF115" s="191">
        <f t="shared" si="5"/>
        <v>0</v>
      </c>
      <c r="BG115" s="191">
        <f t="shared" si="6"/>
        <v>0</v>
      </c>
      <c r="BH115" s="191">
        <f t="shared" si="7"/>
        <v>0</v>
      </c>
      <c r="BI115" s="191">
        <f t="shared" si="8"/>
        <v>0</v>
      </c>
      <c r="BJ115" s="23" t="s">
        <v>82</v>
      </c>
      <c r="BK115" s="191">
        <f t="shared" si="9"/>
        <v>0</v>
      </c>
      <c r="BL115" s="23" t="s">
        <v>272</v>
      </c>
      <c r="BM115" s="23" t="s">
        <v>3799</v>
      </c>
    </row>
    <row r="116" spans="2:65" s="1" customFormat="1" ht="25.5" customHeight="1">
      <c r="B116" s="179"/>
      <c r="C116" s="180" t="s">
        <v>272</v>
      </c>
      <c r="D116" s="180" t="s">
        <v>191</v>
      </c>
      <c r="E116" s="181" t="s">
        <v>3800</v>
      </c>
      <c r="F116" s="182" t="s">
        <v>3801</v>
      </c>
      <c r="G116" s="183" t="s">
        <v>312</v>
      </c>
      <c r="H116" s="184">
        <v>80</v>
      </c>
      <c r="I116" s="185"/>
      <c r="J116" s="186">
        <f t="shared" si="0"/>
        <v>0</v>
      </c>
      <c r="K116" s="182" t="s">
        <v>287</v>
      </c>
      <c r="L116" s="40"/>
      <c r="M116" s="187" t="s">
        <v>5</v>
      </c>
      <c r="N116" s="188" t="s">
        <v>46</v>
      </c>
      <c r="O116" s="41"/>
      <c r="P116" s="189">
        <f t="shared" si="1"/>
        <v>0</v>
      </c>
      <c r="Q116" s="189">
        <v>0</v>
      </c>
      <c r="R116" s="189">
        <f t="shared" si="2"/>
        <v>0</v>
      </c>
      <c r="S116" s="189">
        <v>0.0067</v>
      </c>
      <c r="T116" s="190">
        <f t="shared" si="3"/>
        <v>0.536</v>
      </c>
      <c r="AR116" s="23" t="s">
        <v>272</v>
      </c>
      <c r="AT116" s="23" t="s">
        <v>191</v>
      </c>
      <c r="AU116" s="23" t="s">
        <v>84</v>
      </c>
      <c r="AY116" s="23" t="s">
        <v>189</v>
      </c>
      <c r="BE116" s="191">
        <f t="shared" si="4"/>
        <v>0</v>
      </c>
      <c r="BF116" s="191">
        <f t="shared" si="5"/>
        <v>0</v>
      </c>
      <c r="BG116" s="191">
        <f t="shared" si="6"/>
        <v>0</v>
      </c>
      <c r="BH116" s="191">
        <f t="shared" si="7"/>
        <v>0</v>
      </c>
      <c r="BI116" s="191">
        <f t="shared" si="8"/>
        <v>0</v>
      </c>
      <c r="BJ116" s="23" t="s">
        <v>82</v>
      </c>
      <c r="BK116" s="191">
        <f t="shared" si="9"/>
        <v>0</v>
      </c>
      <c r="BL116" s="23" t="s">
        <v>272</v>
      </c>
      <c r="BM116" s="23" t="s">
        <v>3802</v>
      </c>
    </row>
    <row r="117" spans="2:65" s="1" customFormat="1" ht="16.5" customHeight="1">
      <c r="B117" s="179"/>
      <c r="C117" s="180" t="s">
        <v>279</v>
      </c>
      <c r="D117" s="180" t="s">
        <v>191</v>
      </c>
      <c r="E117" s="181" t="s">
        <v>3803</v>
      </c>
      <c r="F117" s="182" t="s">
        <v>3804</v>
      </c>
      <c r="G117" s="183" t="s">
        <v>312</v>
      </c>
      <c r="H117" s="184">
        <v>80</v>
      </c>
      <c r="I117" s="185"/>
      <c r="J117" s="186">
        <f t="shared" si="0"/>
        <v>0</v>
      </c>
      <c r="K117" s="182" t="s">
        <v>287</v>
      </c>
      <c r="L117" s="40"/>
      <c r="M117" s="187" t="s">
        <v>5</v>
      </c>
      <c r="N117" s="188" t="s">
        <v>46</v>
      </c>
      <c r="O117" s="41"/>
      <c r="P117" s="189">
        <f t="shared" si="1"/>
        <v>0</v>
      </c>
      <c r="Q117" s="189">
        <v>0</v>
      </c>
      <c r="R117" s="189">
        <f t="shared" si="2"/>
        <v>0</v>
      </c>
      <c r="S117" s="189">
        <v>0.01102</v>
      </c>
      <c r="T117" s="190">
        <f t="shared" si="3"/>
        <v>0.8816</v>
      </c>
      <c r="AR117" s="23" t="s">
        <v>272</v>
      </c>
      <c r="AT117" s="23" t="s">
        <v>191</v>
      </c>
      <c r="AU117" s="23" t="s">
        <v>84</v>
      </c>
      <c r="AY117" s="23" t="s">
        <v>189</v>
      </c>
      <c r="BE117" s="191">
        <f t="shared" si="4"/>
        <v>0</v>
      </c>
      <c r="BF117" s="191">
        <f t="shared" si="5"/>
        <v>0</v>
      </c>
      <c r="BG117" s="191">
        <f t="shared" si="6"/>
        <v>0</v>
      </c>
      <c r="BH117" s="191">
        <f t="shared" si="7"/>
        <v>0</v>
      </c>
      <c r="BI117" s="191">
        <f t="shared" si="8"/>
        <v>0</v>
      </c>
      <c r="BJ117" s="23" t="s">
        <v>82</v>
      </c>
      <c r="BK117" s="191">
        <f t="shared" si="9"/>
        <v>0</v>
      </c>
      <c r="BL117" s="23" t="s">
        <v>272</v>
      </c>
      <c r="BM117" s="23" t="s">
        <v>3805</v>
      </c>
    </row>
    <row r="118" spans="2:65" s="1" customFormat="1" ht="38.25" customHeight="1">
      <c r="B118" s="179"/>
      <c r="C118" s="180" t="s">
        <v>284</v>
      </c>
      <c r="D118" s="180" t="s">
        <v>191</v>
      </c>
      <c r="E118" s="181" t="s">
        <v>3806</v>
      </c>
      <c r="F118" s="182" t="s">
        <v>3807</v>
      </c>
      <c r="G118" s="183" t="s">
        <v>312</v>
      </c>
      <c r="H118" s="184">
        <v>80</v>
      </c>
      <c r="I118" s="185"/>
      <c r="J118" s="186">
        <f t="shared" si="0"/>
        <v>0</v>
      </c>
      <c r="K118" s="182" t="s">
        <v>287</v>
      </c>
      <c r="L118" s="40"/>
      <c r="M118" s="187" t="s">
        <v>5</v>
      </c>
      <c r="N118" s="188" t="s">
        <v>46</v>
      </c>
      <c r="O118" s="41"/>
      <c r="P118" s="189">
        <f t="shared" si="1"/>
        <v>0</v>
      </c>
      <c r="Q118" s="189">
        <v>0.00015</v>
      </c>
      <c r="R118" s="189">
        <f t="shared" si="2"/>
        <v>0.011999999999999999</v>
      </c>
      <c r="S118" s="189">
        <v>0</v>
      </c>
      <c r="T118" s="190">
        <f t="shared" si="3"/>
        <v>0</v>
      </c>
      <c r="AR118" s="23" t="s">
        <v>272</v>
      </c>
      <c r="AT118" s="23" t="s">
        <v>191</v>
      </c>
      <c r="AU118" s="23" t="s">
        <v>84</v>
      </c>
      <c r="AY118" s="23" t="s">
        <v>189</v>
      </c>
      <c r="BE118" s="191">
        <f t="shared" si="4"/>
        <v>0</v>
      </c>
      <c r="BF118" s="191">
        <f t="shared" si="5"/>
        <v>0</v>
      </c>
      <c r="BG118" s="191">
        <f t="shared" si="6"/>
        <v>0</v>
      </c>
      <c r="BH118" s="191">
        <f t="shared" si="7"/>
        <v>0</v>
      </c>
      <c r="BI118" s="191">
        <f t="shared" si="8"/>
        <v>0</v>
      </c>
      <c r="BJ118" s="23" t="s">
        <v>82</v>
      </c>
      <c r="BK118" s="191">
        <f t="shared" si="9"/>
        <v>0</v>
      </c>
      <c r="BL118" s="23" t="s">
        <v>272</v>
      </c>
      <c r="BM118" s="23" t="s">
        <v>3808</v>
      </c>
    </row>
    <row r="119" spans="2:65" s="1" customFormat="1" ht="38.25" customHeight="1">
      <c r="B119" s="179"/>
      <c r="C119" s="180" t="s">
        <v>290</v>
      </c>
      <c r="D119" s="180" t="s">
        <v>191</v>
      </c>
      <c r="E119" s="181" t="s">
        <v>3809</v>
      </c>
      <c r="F119" s="182" t="s">
        <v>3810</v>
      </c>
      <c r="G119" s="183" t="s">
        <v>312</v>
      </c>
      <c r="H119" s="184">
        <v>160</v>
      </c>
      <c r="I119" s="185"/>
      <c r="J119" s="186">
        <f t="shared" si="0"/>
        <v>0</v>
      </c>
      <c r="K119" s="182" t="s">
        <v>287</v>
      </c>
      <c r="L119" s="40"/>
      <c r="M119" s="187" t="s">
        <v>5</v>
      </c>
      <c r="N119" s="188" t="s">
        <v>46</v>
      </c>
      <c r="O119" s="41"/>
      <c r="P119" s="189">
        <f t="shared" si="1"/>
        <v>0</v>
      </c>
      <c r="Q119" s="189">
        <v>0.00019</v>
      </c>
      <c r="R119" s="189">
        <f t="shared" si="2"/>
        <v>0.030400000000000003</v>
      </c>
      <c r="S119" s="189">
        <v>0</v>
      </c>
      <c r="T119" s="190">
        <f t="shared" si="3"/>
        <v>0</v>
      </c>
      <c r="AR119" s="23" t="s">
        <v>272</v>
      </c>
      <c r="AT119" s="23" t="s">
        <v>191</v>
      </c>
      <c r="AU119" s="23" t="s">
        <v>84</v>
      </c>
      <c r="AY119" s="23" t="s">
        <v>189</v>
      </c>
      <c r="BE119" s="191">
        <f t="shared" si="4"/>
        <v>0</v>
      </c>
      <c r="BF119" s="191">
        <f t="shared" si="5"/>
        <v>0</v>
      </c>
      <c r="BG119" s="191">
        <f t="shared" si="6"/>
        <v>0</v>
      </c>
      <c r="BH119" s="191">
        <f t="shared" si="7"/>
        <v>0</v>
      </c>
      <c r="BI119" s="191">
        <f t="shared" si="8"/>
        <v>0</v>
      </c>
      <c r="BJ119" s="23" t="s">
        <v>82</v>
      </c>
      <c r="BK119" s="191">
        <f t="shared" si="9"/>
        <v>0</v>
      </c>
      <c r="BL119" s="23" t="s">
        <v>272</v>
      </c>
      <c r="BM119" s="23" t="s">
        <v>3811</v>
      </c>
    </row>
    <row r="120" spans="2:65" s="1" customFormat="1" ht="25.5" customHeight="1">
      <c r="B120" s="179"/>
      <c r="C120" s="180" t="s">
        <v>296</v>
      </c>
      <c r="D120" s="180" t="s">
        <v>191</v>
      </c>
      <c r="E120" s="181" t="s">
        <v>3812</v>
      </c>
      <c r="F120" s="182" t="s">
        <v>3813</v>
      </c>
      <c r="G120" s="183" t="s">
        <v>312</v>
      </c>
      <c r="H120" s="184">
        <v>300</v>
      </c>
      <c r="I120" s="185"/>
      <c r="J120" s="186">
        <f t="shared" si="0"/>
        <v>0</v>
      </c>
      <c r="K120" s="182" t="s">
        <v>287</v>
      </c>
      <c r="L120" s="40"/>
      <c r="M120" s="187" t="s">
        <v>5</v>
      </c>
      <c r="N120" s="188" t="s">
        <v>46</v>
      </c>
      <c r="O120" s="41"/>
      <c r="P120" s="189">
        <f t="shared" si="1"/>
        <v>0</v>
      </c>
      <c r="Q120" s="189">
        <v>0.00035</v>
      </c>
      <c r="R120" s="189">
        <f t="shared" si="2"/>
        <v>0.105</v>
      </c>
      <c r="S120" s="189">
        <v>0</v>
      </c>
      <c r="T120" s="190">
        <f t="shared" si="3"/>
        <v>0</v>
      </c>
      <c r="AR120" s="23" t="s">
        <v>272</v>
      </c>
      <c r="AT120" s="23" t="s">
        <v>191</v>
      </c>
      <c r="AU120" s="23" t="s">
        <v>84</v>
      </c>
      <c r="AY120" s="23" t="s">
        <v>189</v>
      </c>
      <c r="BE120" s="191">
        <f t="shared" si="4"/>
        <v>0</v>
      </c>
      <c r="BF120" s="191">
        <f t="shared" si="5"/>
        <v>0</v>
      </c>
      <c r="BG120" s="191">
        <f t="shared" si="6"/>
        <v>0</v>
      </c>
      <c r="BH120" s="191">
        <f t="shared" si="7"/>
        <v>0</v>
      </c>
      <c r="BI120" s="191">
        <f t="shared" si="8"/>
        <v>0</v>
      </c>
      <c r="BJ120" s="23" t="s">
        <v>82</v>
      </c>
      <c r="BK120" s="191">
        <f t="shared" si="9"/>
        <v>0</v>
      </c>
      <c r="BL120" s="23" t="s">
        <v>272</v>
      </c>
      <c r="BM120" s="23" t="s">
        <v>3814</v>
      </c>
    </row>
    <row r="121" spans="2:65" s="1" customFormat="1" ht="25.5" customHeight="1">
      <c r="B121" s="179"/>
      <c r="C121" s="180" t="s">
        <v>10</v>
      </c>
      <c r="D121" s="180" t="s">
        <v>191</v>
      </c>
      <c r="E121" s="181" t="s">
        <v>3815</v>
      </c>
      <c r="F121" s="182" t="s">
        <v>3816</v>
      </c>
      <c r="G121" s="183" t="s">
        <v>312</v>
      </c>
      <c r="H121" s="184">
        <v>300</v>
      </c>
      <c r="I121" s="185"/>
      <c r="J121" s="186">
        <f t="shared" si="0"/>
        <v>0</v>
      </c>
      <c r="K121" s="182" t="s">
        <v>287</v>
      </c>
      <c r="L121" s="40"/>
      <c r="M121" s="187" t="s">
        <v>5</v>
      </c>
      <c r="N121" s="188" t="s">
        <v>46</v>
      </c>
      <c r="O121" s="41"/>
      <c r="P121" s="189">
        <f t="shared" si="1"/>
        <v>0</v>
      </c>
      <c r="Q121" s="189">
        <v>1E-05</v>
      </c>
      <c r="R121" s="189">
        <f t="shared" si="2"/>
        <v>0.003</v>
      </c>
      <c r="S121" s="189">
        <v>0</v>
      </c>
      <c r="T121" s="190">
        <f t="shared" si="3"/>
        <v>0</v>
      </c>
      <c r="AR121" s="23" t="s">
        <v>272</v>
      </c>
      <c r="AT121" s="23" t="s">
        <v>191</v>
      </c>
      <c r="AU121" s="23" t="s">
        <v>84</v>
      </c>
      <c r="AY121" s="23" t="s">
        <v>189</v>
      </c>
      <c r="BE121" s="191">
        <f t="shared" si="4"/>
        <v>0</v>
      </c>
      <c r="BF121" s="191">
        <f t="shared" si="5"/>
        <v>0</v>
      </c>
      <c r="BG121" s="191">
        <f t="shared" si="6"/>
        <v>0</v>
      </c>
      <c r="BH121" s="191">
        <f t="shared" si="7"/>
        <v>0</v>
      </c>
      <c r="BI121" s="191">
        <f t="shared" si="8"/>
        <v>0</v>
      </c>
      <c r="BJ121" s="23" t="s">
        <v>82</v>
      </c>
      <c r="BK121" s="191">
        <f t="shared" si="9"/>
        <v>0</v>
      </c>
      <c r="BL121" s="23" t="s">
        <v>272</v>
      </c>
      <c r="BM121" s="23" t="s">
        <v>3817</v>
      </c>
    </row>
    <row r="122" spans="2:65" s="1" customFormat="1" ht="16.5" customHeight="1">
      <c r="B122" s="179"/>
      <c r="C122" s="180" t="s">
        <v>304</v>
      </c>
      <c r="D122" s="180" t="s">
        <v>191</v>
      </c>
      <c r="E122" s="181" t="s">
        <v>3818</v>
      </c>
      <c r="F122" s="182" t="s">
        <v>3819</v>
      </c>
      <c r="G122" s="183" t="s">
        <v>238</v>
      </c>
      <c r="H122" s="184">
        <v>24</v>
      </c>
      <c r="I122" s="185"/>
      <c r="J122" s="186">
        <f t="shared" si="0"/>
        <v>0</v>
      </c>
      <c r="K122" s="182" t="s">
        <v>5</v>
      </c>
      <c r="L122" s="40"/>
      <c r="M122" s="187" t="s">
        <v>5</v>
      </c>
      <c r="N122" s="188" t="s">
        <v>46</v>
      </c>
      <c r="O122" s="41"/>
      <c r="P122" s="189">
        <f t="shared" si="1"/>
        <v>0</v>
      </c>
      <c r="Q122" s="189">
        <v>1E-05</v>
      </c>
      <c r="R122" s="189">
        <f t="shared" si="2"/>
        <v>0.00024000000000000003</v>
      </c>
      <c r="S122" s="189">
        <v>0</v>
      </c>
      <c r="T122" s="190">
        <f t="shared" si="3"/>
        <v>0</v>
      </c>
      <c r="AR122" s="23" t="s">
        <v>272</v>
      </c>
      <c r="AT122" s="23" t="s">
        <v>191</v>
      </c>
      <c r="AU122" s="23" t="s">
        <v>84</v>
      </c>
      <c r="AY122" s="23" t="s">
        <v>189</v>
      </c>
      <c r="BE122" s="191">
        <f t="shared" si="4"/>
        <v>0</v>
      </c>
      <c r="BF122" s="191">
        <f t="shared" si="5"/>
        <v>0</v>
      </c>
      <c r="BG122" s="191">
        <f t="shared" si="6"/>
        <v>0</v>
      </c>
      <c r="BH122" s="191">
        <f t="shared" si="7"/>
        <v>0</v>
      </c>
      <c r="BI122" s="191">
        <f t="shared" si="8"/>
        <v>0</v>
      </c>
      <c r="BJ122" s="23" t="s">
        <v>82</v>
      </c>
      <c r="BK122" s="191">
        <f t="shared" si="9"/>
        <v>0</v>
      </c>
      <c r="BL122" s="23" t="s">
        <v>272</v>
      </c>
      <c r="BM122" s="23" t="s">
        <v>3820</v>
      </c>
    </row>
    <row r="123" spans="2:65" s="1" customFormat="1" ht="16.5" customHeight="1">
      <c r="B123" s="179"/>
      <c r="C123" s="180" t="s">
        <v>309</v>
      </c>
      <c r="D123" s="180" t="s">
        <v>191</v>
      </c>
      <c r="E123" s="181" t="s">
        <v>3821</v>
      </c>
      <c r="F123" s="182" t="s">
        <v>3822</v>
      </c>
      <c r="G123" s="183" t="s">
        <v>238</v>
      </c>
      <c r="H123" s="184">
        <v>6</v>
      </c>
      <c r="I123" s="185"/>
      <c r="J123" s="186">
        <f t="shared" si="0"/>
        <v>0</v>
      </c>
      <c r="K123" s="182" t="s">
        <v>5</v>
      </c>
      <c r="L123" s="40"/>
      <c r="M123" s="187" t="s">
        <v>5</v>
      </c>
      <c r="N123" s="188" t="s">
        <v>46</v>
      </c>
      <c r="O123" s="41"/>
      <c r="P123" s="189">
        <f t="shared" si="1"/>
        <v>0</v>
      </c>
      <c r="Q123" s="189">
        <v>1E-05</v>
      </c>
      <c r="R123" s="189">
        <f t="shared" si="2"/>
        <v>6.000000000000001E-05</v>
      </c>
      <c r="S123" s="189">
        <v>0</v>
      </c>
      <c r="T123" s="190">
        <f t="shared" si="3"/>
        <v>0</v>
      </c>
      <c r="AR123" s="23" t="s">
        <v>272</v>
      </c>
      <c r="AT123" s="23" t="s">
        <v>191</v>
      </c>
      <c r="AU123" s="23" t="s">
        <v>84</v>
      </c>
      <c r="AY123" s="23" t="s">
        <v>189</v>
      </c>
      <c r="BE123" s="191">
        <f t="shared" si="4"/>
        <v>0</v>
      </c>
      <c r="BF123" s="191">
        <f t="shared" si="5"/>
        <v>0</v>
      </c>
      <c r="BG123" s="191">
        <f t="shared" si="6"/>
        <v>0</v>
      </c>
      <c r="BH123" s="191">
        <f t="shared" si="7"/>
        <v>0</v>
      </c>
      <c r="BI123" s="191">
        <f t="shared" si="8"/>
        <v>0</v>
      </c>
      <c r="BJ123" s="23" t="s">
        <v>82</v>
      </c>
      <c r="BK123" s="191">
        <f t="shared" si="9"/>
        <v>0</v>
      </c>
      <c r="BL123" s="23" t="s">
        <v>272</v>
      </c>
      <c r="BM123" s="23" t="s">
        <v>3823</v>
      </c>
    </row>
    <row r="124" spans="2:65" s="1" customFormat="1" ht="38.25" customHeight="1">
      <c r="B124" s="179"/>
      <c r="C124" s="180" t="s">
        <v>314</v>
      </c>
      <c r="D124" s="180" t="s">
        <v>191</v>
      </c>
      <c r="E124" s="181" t="s">
        <v>3347</v>
      </c>
      <c r="F124" s="182" t="s">
        <v>3348</v>
      </c>
      <c r="G124" s="183" t="s">
        <v>621</v>
      </c>
      <c r="H124" s="219"/>
      <c r="I124" s="185"/>
      <c r="J124" s="186">
        <f t="shared" si="0"/>
        <v>0</v>
      </c>
      <c r="K124" s="182" t="s">
        <v>287</v>
      </c>
      <c r="L124" s="40"/>
      <c r="M124" s="187" t="s">
        <v>5</v>
      </c>
      <c r="N124" s="188" t="s">
        <v>46</v>
      </c>
      <c r="O124" s="41"/>
      <c r="P124" s="189">
        <f t="shared" si="1"/>
        <v>0</v>
      </c>
      <c r="Q124" s="189">
        <v>0</v>
      </c>
      <c r="R124" s="189">
        <f t="shared" si="2"/>
        <v>0</v>
      </c>
      <c r="S124" s="189">
        <v>0</v>
      </c>
      <c r="T124" s="190">
        <f t="shared" si="3"/>
        <v>0</v>
      </c>
      <c r="AR124" s="23" t="s">
        <v>272</v>
      </c>
      <c r="AT124" s="23" t="s">
        <v>191</v>
      </c>
      <c r="AU124" s="23" t="s">
        <v>84</v>
      </c>
      <c r="AY124" s="23" t="s">
        <v>189</v>
      </c>
      <c r="BE124" s="191">
        <f t="shared" si="4"/>
        <v>0</v>
      </c>
      <c r="BF124" s="191">
        <f t="shared" si="5"/>
        <v>0</v>
      </c>
      <c r="BG124" s="191">
        <f t="shared" si="6"/>
        <v>0</v>
      </c>
      <c r="BH124" s="191">
        <f t="shared" si="7"/>
        <v>0</v>
      </c>
      <c r="BI124" s="191">
        <f t="shared" si="8"/>
        <v>0</v>
      </c>
      <c r="BJ124" s="23" t="s">
        <v>82</v>
      </c>
      <c r="BK124" s="191">
        <f t="shared" si="9"/>
        <v>0</v>
      </c>
      <c r="BL124" s="23" t="s">
        <v>272</v>
      </c>
      <c r="BM124" s="23" t="s">
        <v>3824</v>
      </c>
    </row>
    <row r="125" spans="2:63" s="11" customFormat="1" ht="29.85" customHeight="1">
      <c r="B125" s="166"/>
      <c r="D125" s="167" t="s">
        <v>74</v>
      </c>
      <c r="E125" s="177" t="s">
        <v>3350</v>
      </c>
      <c r="F125" s="177" t="s">
        <v>3351</v>
      </c>
      <c r="I125" s="169"/>
      <c r="J125" s="178">
        <f>BK125</f>
        <v>0</v>
      </c>
      <c r="L125" s="166"/>
      <c r="M125" s="171"/>
      <c r="N125" s="172"/>
      <c r="O125" s="172"/>
      <c r="P125" s="173">
        <f>SUM(P126:P131)</f>
        <v>0</v>
      </c>
      <c r="Q125" s="172"/>
      <c r="R125" s="173">
        <f>SUM(R126:R131)</f>
        <v>0.24795000000000003</v>
      </c>
      <c r="S125" s="172"/>
      <c r="T125" s="174">
        <f>SUM(T126:T131)</f>
        <v>0.6623999999999999</v>
      </c>
      <c r="AR125" s="167" t="s">
        <v>84</v>
      </c>
      <c r="AT125" s="175" t="s">
        <v>74</v>
      </c>
      <c r="AU125" s="175" t="s">
        <v>82</v>
      </c>
      <c r="AY125" s="167" t="s">
        <v>189</v>
      </c>
      <c r="BK125" s="176">
        <f>SUM(BK126:BK131)</f>
        <v>0</v>
      </c>
    </row>
    <row r="126" spans="2:65" s="1" customFormat="1" ht="25.5" customHeight="1">
      <c r="B126" s="179"/>
      <c r="C126" s="180" t="s">
        <v>319</v>
      </c>
      <c r="D126" s="180" t="s">
        <v>191</v>
      </c>
      <c r="E126" s="181" t="s">
        <v>3825</v>
      </c>
      <c r="F126" s="182" t="s">
        <v>3826</v>
      </c>
      <c r="G126" s="183" t="s">
        <v>312</v>
      </c>
      <c r="H126" s="184">
        <v>80</v>
      </c>
      <c r="I126" s="185"/>
      <c r="J126" s="186">
        <f aca="true" t="shared" si="10" ref="J126:J131">ROUND(I126*H126,2)</f>
        <v>0</v>
      </c>
      <c r="K126" s="182" t="s">
        <v>287</v>
      </c>
      <c r="L126" s="40"/>
      <c r="M126" s="187" t="s">
        <v>5</v>
      </c>
      <c r="N126" s="188" t="s">
        <v>46</v>
      </c>
      <c r="O126" s="41"/>
      <c r="P126" s="189">
        <f aca="true" t="shared" si="11" ref="P126:P131">O126*H126</f>
        <v>0</v>
      </c>
      <c r="Q126" s="189">
        <v>0.0027</v>
      </c>
      <c r="R126" s="189">
        <f aca="true" t="shared" si="12" ref="R126:R131">Q126*H126</f>
        <v>0.21600000000000003</v>
      </c>
      <c r="S126" s="189">
        <v>0</v>
      </c>
      <c r="T126" s="190">
        <f aca="true" t="shared" si="13" ref="T126:T131">S126*H126</f>
        <v>0</v>
      </c>
      <c r="AR126" s="23" t="s">
        <v>272</v>
      </c>
      <c r="AT126" s="23" t="s">
        <v>191</v>
      </c>
      <c r="AU126" s="23" t="s">
        <v>84</v>
      </c>
      <c r="AY126" s="23" t="s">
        <v>189</v>
      </c>
      <c r="BE126" s="191">
        <f aca="true" t="shared" si="14" ref="BE126:BE131">IF(N126="základní",J126,0)</f>
        <v>0</v>
      </c>
      <c r="BF126" s="191">
        <f aca="true" t="shared" si="15" ref="BF126:BF131">IF(N126="snížená",J126,0)</f>
        <v>0</v>
      </c>
      <c r="BG126" s="191">
        <f aca="true" t="shared" si="16" ref="BG126:BG131">IF(N126="zákl. přenesená",J126,0)</f>
        <v>0</v>
      </c>
      <c r="BH126" s="191">
        <f aca="true" t="shared" si="17" ref="BH126:BH131">IF(N126="sníž. přenesená",J126,0)</f>
        <v>0</v>
      </c>
      <c r="BI126" s="191">
        <f aca="true" t="shared" si="18" ref="BI126:BI131">IF(N126="nulová",J126,0)</f>
        <v>0</v>
      </c>
      <c r="BJ126" s="23" t="s">
        <v>82</v>
      </c>
      <c r="BK126" s="191">
        <f aca="true" t="shared" si="19" ref="BK126:BK131">ROUND(I126*H126,2)</f>
        <v>0</v>
      </c>
      <c r="BL126" s="23" t="s">
        <v>272</v>
      </c>
      <c r="BM126" s="23" t="s">
        <v>3827</v>
      </c>
    </row>
    <row r="127" spans="2:65" s="1" customFormat="1" ht="25.5" customHeight="1">
      <c r="B127" s="179"/>
      <c r="C127" s="180" t="s">
        <v>325</v>
      </c>
      <c r="D127" s="180" t="s">
        <v>191</v>
      </c>
      <c r="E127" s="181" t="s">
        <v>3828</v>
      </c>
      <c r="F127" s="182" t="s">
        <v>3829</v>
      </c>
      <c r="G127" s="183" t="s">
        <v>312</v>
      </c>
      <c r="H127" s="184">
        <v>80</v>
      </c>
      <c r="I127" s="185"/>
      <c r="J127" s="186">
        <f t="shared" si="10"/>
        <v>0</v>
      </c>
      <c r="K127" s="182" t="s">
        <v>287</v>
      </c>
      <c r="L127" s="40"/>
      <c r="M127" s="187" t="s">
        <v>5</v>
      </c>
      <c r="N127" s="188" t="s">
        <v>46</v>
      </c>
      <c r="O127" s="41"/>
      <c r="P127" s="189">
        <f t="shared" si="11"/>
        <v>0</v>
      </c>
      <c r="Q127" s="189">
        <v>0.00039</v>
      </c>
      <c r="R127" s="189">
        <f t="shared" si="12"/>
        <v>0.0312</v>
      </c>
      <c r="S127" s="189">
        <v>0.00828</v>
      </c>
      <c r="T127" s="190">
        <f t="shared" si="13"/>
        <v>0.6623999999999999</v>
      </c>
      <c r="AR127" s="23" t="s">
        <v>272</v>
      </c>
      <c r="AT127" s="23" t="s">
        <v>191</v>
      </c>
      <c r="AU127" s="23" t="s">
        <v>84</v>
      </c>
      <c r="AY127" s="23" t="s">
        <v>189</v>
      </c>
      <c r="BE127" s="191">
        <f t="shared" si="14"/>
        <v>0</v>
      </c>
      <c r="BF127" s="191">
        <f t="shared" si="15"/>
        <v>0</v>
      </c>
      <c r="BG127" s="191">
        <f t="shared" si="16"/>
        <v>0</v>
      </c>
      <c r="BH127" s="191">
        <f t="shared" si="17"/>
        <v>0</v>
      </c>
      <c r="BI127" s="191">
        <f t="shared" si="18"/>
        <v>0</v>
      </c>
      <c r="BJ127" s="23" t="s">
        <v>82</v>
      </c>
      <c r="BK127" s="191">
        <f t="shared" si="19"/>
        <v>0</v>
      </c>
      <c r="BL127" s="23" t="s">
        <v>272</v>
      </c>
      <c r="BM127" s="23" t="s">
        <v>3830</v>
      </c>
    </row>
    <row r="128" spans="2:65" s="1" customFormat="1" ht="16.5" customHeight="1">
      <c r="B128" s="179"/>
      <c r="C128" s="180" t="s">
        <v>329</v>
      </c>
      <c r="D128" s="180" t="s">
        <v>191</v>
      </c>
      <c r="E128" s="181" t="s">
        <v>3831</v>
      </c>
      <c r="F128" s="182" t="s">
        <v>3832</v>
      </c>
      <c r="G128" s="183" t="s">
        <v>312</v>
      </c>
      <c r="H128" s="184">
        <v>160</v>
      </c>
      <c r="I128" s="185"/>
      <c r="J128" s="186">
        <f t="shared" si="10"/>
        <v>0</v>
      </c>
      <c r="K128" s="182" t="s">
        <v>287</v>
      </c>
      <c r="L128" s="40"/>
      <c r="M128" s="187" t="s">
        <v>5</v>
      </c>
      <c r="N128" s="188" t="s">
        <v>46</v>
      </c>
      <c r="O128" s="41"/>
      <c r="P128" s="189">
        <f t="shared" si="11"/>
        <v>0</v>
      </c>
      <c r="Q128" s="189">
        <v>0</v>
      </c>
      <c r="R128" s="189">
        <f t="shared" si="12"/>
        <v>0</v>
      </c>
      <c r="S128" s="189">
        <v>0</v>
      </c>
      <c r="T128" s="190">
        <f t="shared" si="13"/>
        <v>0</v>
      </c>
      <c r="AR128" s="23" t="s">
        <v>272</v>
      </c>
      <c r="AT128" s="23" t="s">
        <v>191</v>
      </c>
      <c r="AU128" s="23" t="s">
        <v>84</v>
      </c>
      <c r="AY128" s="23" t="s">
        <v>189</v>
      </c>
      <c r="BE128" s="191">
        <f t="shared" si="14"/>
        <v>0</v>
      </c>
      <c r="BF128" s="191">
        <f t="shared" si="15"/>
        <v>0</v>
      </c>
      <c r="BG128" s="191">
        <f t="shared" si="16"/>
        <v>0</v>
      </c>
      <c r="BH128" s="191">
        <f t="shared" si="17"/>
        <v>0</v>
      </c>
      <c r="BI128" s="191">
        <f t="shared" si="18"/>
        <v>0</v>
      </c>
      <c r="BJ128" s="23" t="s">
        <v>82</v>
      </c>
      <c r="BK128" s="191">
        <f t="shared" si="19"/>
        <v>0</v>
      </c>
      <c r="BL128" s="23" t="s">
        <v>272</v>
      </c>
      <c r="BM128" s="23" t="s">
        <v>3833</v>
      </c>
    </row>
    <row r="129" spans="2:65" s="1" customFormat="1" ht="16.5" customHeight="1">
      <c r="B129" s="179"/>
      <c r="C129" s="180" t="s">
        <v>333</v>
      </c>
      <c r="D129" s="180" t="s">
        <v>191</v>
      </c>
      <c r="E129" s="181" t="s">
        <v>3834</v>
      </c>
      <c r="F129" s="182" t="s">
        <v>3835</v>
      </c>
      <c r="G129" s="183" t="s">
        <v>322</v>
      </c>
      <c r="H129" s="184">
        <v>2</v>
      </c>
      <c r="I129" s="185"/>
      <c r="J129" s="186">
        <f t="shared" si="10"/>
        <v>0</v>
      </c>
      <c r="K129" s="182" t="s">
        <v>287</v>
      </c>
      <c r="L129" s="40"/>
      <c r="M129" s="187" t="s">
        <v>5</v>
      </c>
      <c r="N129" s="188" t="s">
        <v>46</v>
      </c>
      <c r="O129" s="41"/>
      <c r="P129" s="189">
        <f t="shared" si="11"/>
        <v>0</v>
      </c>
      <c r="Q129" s="189">
        <v>0.00025</v>
      </c>
      <c r="R129" s="189">
        <f t="shared" si="12"/>
        <v>0.0005</v>
      </c>
      <c r="S129" s="189">
        <v>0</v>
      </c>
      <c r="T129" s="190">
        <f t="shared" si="13"/>
        <v>0</v>
      </c>
      <c r="AR129" s="23" t="s">
        <v>272</v>
      </c>
      <c r="AT129" s="23" t="s">
        <v>191</v>
      </c>
      <c r="AU129" s="23" t="s">
        <v>84</v>
      </c>
      <c r="AY129" s="23" t="s">
        <v>189</v>
      </c>
      <c r="BE129" s="191">
        <f t="shared" si="14"/>
        <v>0</v>
      </c>
      <c r="BF129" s="191">
        <f t="shared" si="15"/>
        <v>0</v>
      </c>
      <c r="BG129" s="191">
        <f t="shared" si="16"/>
        <v>0</v>
      </c>
      <c r="BH129" s="191">
        <f t="shared" si="17"/>
        <v>0</v>
      </c>
      <c r="BI129" s="191">
        <f t="shared" si="18"/>
        <v>0</v>
      </c>
      <c r="BJ129" s="23" t="s">
        <v>82</v>
      </c>
      <c r="BK129" s="191">
        <f t="shared" si="19"/>
        <v>0</v>
      </c>
      <c r="BL129" s="23" t="s">
        <v>272</v>
      </c>
      <c r="BM129" s="23" t="s">
        <v>3836</v>
      </c>
    </row>
    <row r="130" spans="2:65" s="1" customFormat="1" ht="16.5" customHeight="1">
      <c r="B130" s="179"/>
      <c r="C130" s="180" t="s">
        <v>338</v>
      </c>
      <c r="D130" s="180" t="s">
        <v>191</v>
      </c>
      <c r="E130" s="181" t="s">
        <v>3837</v>
      </c>
      <c r="F130" s="182" t="s">
        <v>3838</v>
      </c>
      <c r="G130" s="183" t="s">
        <v>238</v>
      </c>
      <c r="H130" s="184">
        <v>1</v>
      </c>
      <c r="I130" s="185"/>
      <c r="J130" s="186">
        <f t="shared" si="10"/>
        <v>0</v>
      </c>
      <c r="K130" s="182" t="s">
        <v>5</v>
      </c>
      <c r="L130" s="40"/>
      <c r="M130" s="187" t="s">
        <v>5</v>
      </c>
      <c r="N130" s="188" t="s">
        <v>46</v>
      </c>
      <c r="O130" s="41"/>
      <c r="P130" s="189">
        <f t="shared" si="11"/>
        <v>0</v>
      </c>
      <c r="Q130" s="189">
        <v>0.00025</v>
      </c>
      <c r="R130" s="189">
        <f t="shared" si="12"/>
        <v>0.00025</v>
      </c>
      <c r="S130" s="189">
        <v>0</v>
      </c>
      <c r="T130" s="190">
        <f t="shared" si="13"/>
        <v>0</v>
      </c>
      <c r="AR130" s="23" t="s">
        <v>272</v>
      </c>
      <c r="AT130" s="23" t="s">
        <v>191</v>
      </c>
      <c r="AU130" s="23" t="s">
        <v>84</v>
      </c>
      <c r="AY130" s="23" t="s">
        <v>189</v>
      </c>
      <c r="BE130" s="191">
        <f t="shared" si="14"/>
        <v>0</v>
      </c>
      <c r="BF130" s="191">
        <f t="shared" si="15"/>
        <v>0</v>
      </c>
      <c r="BG130" s="191">
        <f t="shared" si="16"/>
        <v>0</v>
      </c>
      <c r="BH130" s="191">
        <f t="shared" si="17"/>
        <v>0</v>
      </c>
      <c r="BI130" s="191">
        <f t="shared" si="18"/>
        <v>0</v>
      </c>
      <c r="BJ130" s="23" t="s">
        <v>82</v>
      </c>
      <c r="BK130" s="191">
        <f t="shared" si="19"/>
        <v>0</v>
      </c>
      <c r="BL130" s="23" t="s">
        <v>272</v>
      </c>
      <c r="BM130" s="23" t="s">
        <v>3839</v>
      </c>
    </row>
    <row r="131" spans="2:65" s="1" customFormat="1" ht="38.25" customHeight="1">
      <c r="B131" s="179"/>
      <c r="C131" s="180" t="s">
        <v>346</v>
      </c>
      <c r="D131" s="180" t="s">
        <v>191</v>
      </c>
      <c r="E131" s="181" t="s">
        <v>3358</v>
      </c>
      <c r="F131" s="182" t="s">
        <v>3359</v>
      </c>
      <c r="G131" s="183" t="s">
        <v>621</v>
      </c>
      <c r="H131" s="219"/>
      <c r="I131" s="185"/>
      <c r="J131" s="186">
        <f t="shared" si="10"/>
        <v>0</v>
      </c>
      <c r="K131" s="182" t="s">
        <v>287</v>
      </c>
      <c r="L131" s="40"/>
      <c r="M131" s="187" t="s">
        <v>5</v>
      </c>
      <c r="N131" s="188" t="s">
        <v>46</v>
      </c>
      <c r="O131" s="41"/>
      <c r="P131" s="189">
        <f t="shared" si="11"/>
        <v>0</v>
      </c>
      <c r="Q131" s="189">
        <v>0</v>
      </c>
      <c r="R131" s="189">
        <f t="shared" si="12"/>
        <v>0</v>
      </c>
      <c r="S131" s="189">
        <v>0</v>
      </c>
      <c r="T131" s="190">
        <f t="shared" si="13"/>
        <v>0</v>
      </c>
      <c r="AR131" s="23" t="s">
        <v>272</v>
      </c>
      <c r="AT131" s="23" t="s">
        <v>191</v>
      </c>
      <c r="AU131" s="23" t="s">
        <v>84</v>
      </c>
      <c r="AY131" s="23" t="s">
        <v>189</v>
      </c>
      <c r="BE131" s="191">
        <f t="shared" si="14"/>
        <v>0</v>
      </c>
      <c r="BF131" s="191">
        <f t="shared" si="15"/>
        <v>0</v>
      </c>
      <c r="BG131" s="191">
        <f t="shared" si="16"/>
        <v>0</v>
      </c>
      <c r="BH131" s="191">
        <f t="shared" si="17"/>
        <v>0</v>
      </c>
      <c r="BI131" s="191">
        <f t="shared" si="18"/>
        <v>0</v>
      </c>
      <c r="BJ131" s="23" t="s">
        <v>82</v>
      </c>
      <c r="BK131" s="191">
        <f t="shared" si="19"/>
        <v>0</v>
      </c>
      <c r="BL131" s="23" t="s">
        <v>272</v>
      </c>
      <c r="BM131" s="23" t="s">
        <v>3840</v>
      </c>
    </row>
    <row r="132" spans="2:63" s="11" customFormat="1" ht="29.85" customHeight="1">
      <c r="B132" s="166"/>
      <c r="D132" s="167" t="s">
        <v>74</v>
      </c>
      <c r="E132" s="177" t="s">
        <v>3841</v>
      </c>
      <c r="F132" s="177" t="s">
        <v>3842</v>
      </c>
      <c r="I132" s="169"/>
      <c r="J132" s="178">
        <f>BK132</f>
        <v>0</v>
      </c>
      <c r="L132" s="166"/>
      <c r="M132" s="171"/>
      <c r="N132" s="172"/>
      <c r="O132" s="172"/>
      <c r="P132" s="173">
        <f>SUM(P133:P136)</f>
        <v>0</v>
      </c>
      <c r="Q132" s="172"/>
      <c r="R132" s="173">
        <f>SUM(R133:R136)</f>
        <v>0.00238</v>
      </c>
      <c r="S132" s="172"/>
      <c r="T132" s="174">
        <f>SUM(T133:T136)</f>
        <v>0</v>
      </c>
      <c r="AR132" s="167" t="s">
        <v>84</v>
      </c>
      <c r="AT132" s="175" t="s">
        <v>74</v>
      </c>
      <c r="AU132" s="175" t="s">
        <v>82</v>
      </c>
      <c r="AY132" s="167" t="s">
        <v>189</v>
      </c>
      <c r="BK132" s="176">
        <f>SUM(BK133:BK136)</f>
        <v>0</v>
      </c>
    </row>
    <row r="133" spans="2:65" s="1" customFormat="1" ht="16.5" customHeight="1">
      <c r="B133" s="179"/>
      <c r="C133" s="180" t="s">
        <v>352</v>
      </c>
      <c r="D133" s="180" t="s">
        <v>191</v>
      </c>
      <c r="E133" s="181" t="s">
        <v>3843</v>
      </c>
      <c r="F133" s="182" t="s">
        <v>3844</v>
      </c>
      <c r="G133" s="183" t="s">
        <v>322</v>
      </c>
      <c r="H133" s="184">
        <v>1</v>
      </c>
      <c r="I133" s="185"/>
      <c r="J133" s="186">
        <f>ROUND(I133*H133,2)</f>
        <v>0</v>
      </c>
      <c r="K133" s="182" t="s">
        <v>5</v>
      </c>
      <c r="L133" s="40"/>
      <c r="M133" s="187" t="s">
        <v>5</v>
      </c>
      <c r="N133" s="188" t="s">
        <v>46</v>
      </c>
      <c r="O133" s="41"/>
      <c r="P133" s="189">
        <f>O133*H133</f>
        <v>0</v>
      </c>
      <c r="Q133" s="189">
        <v>0.00034</v>
      </c>
      <c r="R133" s="189">
        <f>Q133*H133</f>
        <v>0.00034</v>
      </c>
      <c r="S133" s="189">
        <v>0</v>
      </c>
      <c r="T133" s="190">
        <f>S133*H133</f>
        <v>0</v>
      </c>
      <c r="AR133" s="23" t="s">
        <v>272</v>
      </c>
      <c r="AT133" s="23" t="s">
        <v>191</v>
      </c>
      <c r="AU133" s="23" t="s">
        <v>84</v>
      </c>
      <c r="AY133" s="23" t="s">
        <v>189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82</v>
      </c>
      <c r="BK133" s="191">
        <f>ROUND(I133*H133,2)</f>
        <v>0</v>
      </c>
      <c r="BL133" s="23" t="s">
        <v>272</v>
      </c>
      <c r="BM133" s="23" t="s">
        <v>3845</v>
      </c>
    </row>
    <row r="134" spans="2:65" s="1" customFormat="1" ht="16.5" customHeight="1">
      <c r="B134" s="179"/>
      <c r="C134" s="180" t="s">
        <v>358</v>
      </c>
      <c r="D134" s="180" t="s">
        <v>191</v>
      </c>
      <c r="E134" s="181" t="s">
        <v>3846</v>
      </c>
      <c r="F134" s="182" t="s">
        <v>3847</v>
      </c>
      <c r="G134" s="183" t="s">
        <v>322</v>
      </c>
      <c r="H134" s="184">
        <v>3</v>
      </c>
      <c r="I134" s="185"/>
      <c r="J134" s="186">
        <f>ROUND(I134*H134,2)</f>
        <v>0</v>
      </c>
      <c r="K134" s="182" t="s">
        <v>5</v>
      </c>
      <c r="L134" s="40"/>
      <c r="M134" s="187" t="s">
        <v>5</v>
      </c>
      <c r="N134" s="188" t="s">
        <v>46</v>
      </c>
      <c r="O134" s="41"/>
      <c r="P134" s="189">
        <f>O134*H134</f>
        <v>0</v>
      </c>
      <c r="Q134" s="189">
        <v>0.00034</v>
      </c>
      <c r="R134" s="189">
        <f>Q134*H134</f>
        <v>0.00102</v>
      </c>
      <c r="S134" s="189">
        <v>0</v>
      </c>
      <c r="T134" s="190">
        <f>S134*H134</f>
        <v>0</v>
      </c>
      <c r="AR134" s="23" t="s">
        <v>272</v>
      </c>
      <c r="AT134" s="23" t="s">
        <v>191</v>
      </c>
      <c r="AU134" s="23" t="s">
        <v>84</v>
      </c>
      <c r="AY134" s="23" t="s">
        <v>189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23" t="s">
        <v>82</v>
      </c>
      <c r="BK134" s="191">
        <f>ROUND(I134*H134,2)</f>
        <v>0</v>
      </c>
      <c r="BL134" s="23" t="s">
        <v>272</v>
      </c>
      <c r="BM134" s="23" t="s">
        <v>3848</v>
      </c>
    </row>
    <row r="135" spans="2:65" s="1" customFormat="1" ht="16.5" customHeight="1">
      <c r="B135" s="179"/>
      <c r="C135" s="180" t="s">
        <v>363</v>
      </c>
      <c r="D135" s="180" t="s">
        <v>191</v>
      </c>
      <c r="E135" s="181" t="s">
        <v>3849</v>
      </c>
      <c r="F135" s="182" t="s">
        <v>3850</v>
      </c>
      <c r="G135" s="183" t="s">
        <v>322</v>
      </c>
      <c r="H135" s="184">
        <v>3</v>
      </c>
      <c r="I135" s="185"/>
      <c r="J135" s="186">
        <f>ROUND(I135*H135,2)</f>
        <v>0</v>
      </c>
      <c r="K135" s="182" t="s">
        <v>5</v>
      </c>
      <c r="L135" s="40"/>
      <c r="M135" s="187" t="s">
        <v>5</v>
      </c>
      <c r="N135" s="188" t="s">
        <v>46</v>
      </c>
      <c r="O135" s="41"/>
      <c r="P135" s="189">
        <f>O135*H135</f>
        <v>0</v>
      </c>
      <c r="Q135" s="189">
        <v>0.00034</v>
      </c>
      <c r="R135" s="189">
        <f>Q135*H135</f>
        <v>0.00102</v>
      </c>
      <c r="S135" s="189">
        <v>0</v>
      </c>
      <c r="T135" s="190">
        <f>S135*H135</f>
        <v>0</v>
      </c>
      <c r="AR135" s="23" t="s">
        <v>272</v>
      </c>
      <c r="AT135" s="23" t="s">
        <v>191</v>
      </c>
      <c r="AU135" s="23" t="s">
        <v>84</v>
      </c>
      <c r="AY135" s="23" t="s">
        <v>189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82</v>
      </c>
      <c r="BK135" s="191">
        <f>ROUND(I135*H135,2)</f>
        <v>0</v>
      </c>
      <c r="BL135" s="23" t="s">
        <v>272</v>
      </c>
      <c r="BM135" s="23" t="s">
        <v>3851</v>
      </c>
    </row>
    <row r="136" spans="2:65" s="1" customFormat="1" ht="38.25" customHeight="1">
      <c r="B136" s="179"/>
      <c r="C136" s="180" t="s">
        <v>368</v>
      </c>
      <c r="D136" s="180" t="s">
        <v>191</v>
      </c>
      <c r="E136" s="181" t="s">
        <v>3852</v>
      </c>
      <c r="F136" s="182" t="s">
        <v>3853</v>
      </c>
      <c r="G136" s="183" t="s">
        <v>621</v>
      </c>
      <c r="H136" s="219"/>
      <c r="I136" s="185"/>
      <c r="J136" s="186">
        <f>ROUND(I136*H136,2)</f>
        <v>0</v>
      </c>
      <c r="K136" s="182" t="s">
        <v>287</v>
      </c>
      <c r="L136" s="40"/>
      <c r="M136" s="187" t="s">
        <v>5</v>
      </c>
      <c r="N136" s="188" t="s">
        <v>46</v>
      </c>
      <c r="O136" s="41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AR136" s="23" t="s">
        <v>272</v>
      </c>
      <c r="AT136" s="23" t="s">
        <v>191</v>
      </c>
      <c r="AU136" s="23" t="s">
        <v>84</v>
      </c>
      <c r="AY136" s="23" t="s">
        <v>189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23" t="s">
        <v>82</v>
      </c>
      <c r="BK136" s="191">
        <f>ROUND(I136*H136,2)</f>
        <v>0</v>
      </c>
      <c r="BL136" s="23" t="s">
        <v>272</v>
      </c>
      <c r="BM136" s="23" t="s">
        <v>3854</v>
      </c>
    </row>
    <row r="137" spans="2:63" s="11" customFormat="1" ht="29.85" customHeight="1">
      <c r="B137" s="166"/>
      <c r="D137" s="167" t="s">
        <v>74</v>
      </c>
      <c r="E137" s="177" t="s">
        <v>3451</v>
      </c>
      <c r="F137" s="177" t="s">
        <v>3452</v>
      </c>
      <c r="I137" s="169"/>
      <c r="J137" s="178">
        <f>BK137</f>
        <v>0</v>
      </c>
      <c r="L137" s="166"/>
      <c r="M137" s="171"/>
      <c r="N137" s="172"/>
      <c r="O137" s="172"/>
      <c r="P137" s="173">
        <f>SUM(P138:P141)</f>
        <v>0</v>
      </c>
      <c r="Q137" s="172"/>
      <c r="R137" s="173">
        <f>SUM(R138:R141)</f>
        <v>0.006450000000000001</v>
      </c>
      <c r="S137" s="172"/>
      <c r="T137" s="174">
        <f>SUM(T138:T141)</f>
        <v>1.7356500000000001</v>
      </c>
      <c r="AR137" s="167" t="s">
        <v>84</v>
      </c>
      <c r="AT137" s="175" t="s">
        <v>74</v>
      </c>
      <c r="AU137" s="175" t="s">
        <v>82</v>
      </c>
      <c r="AY137" s="167" t="s">
        <v>189</v>
      </c>
      <c r="BK137" s="176">
        <f>SUM(BK138:BK141)</f>
        <v>0</v>
      </c>
    </row>
    <row r="138" spans="2:65" s="1" customFormat="1" ht="16.5" customHeight="1">
      <c r="B138" s="179"/>
      <c r="C138" s="180" t="s">
        <v>373</v>
      </c>
      <c r="D138" s="180" t="s">
        <v>191</v>
      </c>
      <c r="E138" s="181" t="s">
        <v>3490</v>
      </c>
      <c r="F138" s="182" t="s">
        <v>3491</v>
      </c>
      <c r="G138" s="183" t="s">
        <v>322</v>
      </c>
      <c r="H138" s="184">
        <v>180</v>
      </c>
      <c r="I138" s="185"/>
      <c r="J138" s="186">
        <f>ROUND(I138*H138,2)</f>
        <v>0</v>
      </c>
      <c r="K138" s="182" t="s">
        <v>287</v>
      </c>
      <c r="L138" s="40"/>
      <c r="M138" s="187" t="s">
        <v>5</v>
      </c>
      <c r="N138" s="188" t="s">
        <v>46</v>
      </c>
      <c r="O138" s="41"/>
      <c r="P138" s="189">
        <f>O138*H138</f>
        <v>0</v>
      </c>
      <c r="Q138" s="189">
        <v>0</v>
      </c>
      <c r="R138" s="189">
        <f>Q138*H138</f>
        <v>0</v>
      </c>
      <c r="S138" s="189">
        <v>0.00072</v>
      </c>
      <c r="T138" s="190">
        <f>S138*H138</f>
        <v>0.12960000000000002</v>
      </c>
      <c r="AR138" s="23" t="s">
        <v>272</v>
      </c>
      <c r="AT138" s="23" t="s">
        <v>191</v>
      </c>
      <c r="AU138" s="23" t="s">
        <v>84</v>
      </c>
      <c r="AY138" s="23" t="s">
        <v>189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3" t="s">
        <v>82</v>
      </c>
      <c r="BK138" s="191">
        <f>ROUND(I138*H138,2)</f>
        <v>0</v>
      </c>
      <c r="BL138" s="23" t="s">
        <v>272</v>
      </c>
      <c r="BM138" s="23" t="s">
        <v>3855</v>
      </c>
    </row>
    <row r="139" spans="2:65" s="1" customFormat="1" ht="25.5" customHeight="1">
      <c r="B139" s="179"/>
      <c r="C139" s="180" t="s">
        <v>379</v>
      </c>
      <c r="D139" s="180" t="s">
        <v>191</v>
      </c>
      <c r="E139" s="181" t="s">
        <v>3493</v>
      </c>
      <c r="F139" s="182" t="s">
        <v>3494</v>
      </c>
      <c r="G139" s="183" t="s">
        <v>322</v>
      </c>
      <c r="H139" s="184">
        <v>55</v>
      </c>
      <c r="I139" s="185"/>
      <c r="J139" s="186">
        <f>ROUND(I139*H139,2)</f>
        <v>0</v>
      </c>
      <c r="K139" s="182" t="s">
        <v>287</v>
      </c>
      <c r="L139" s="40"/>
      <c r="M139" s="187" t="s">
        <v>5</v>
      </c>
      <c r="N139" s="188" t="s">
        <v>46</v>
      </c>
      <c r="O139" s="41"/>
      <c r="P139" s="189">
        <f>O139*H139</f>
        <v>0</v>
      </c>
      <c r="Q139" s="189">
        <v>3E-05</v>
      </c>
      <c r="R139" s="189">
        <f>Q139*H139</f>
        <v>0.00165</v>
      </c>
      <c r="S139" s="189">
        <v>0.00747</v>
      </c>
      <c r="T139" s="190">
        <f>S139*H139</f>
        <v>0.41085</v>
      </c>
      <c r="AR139" s="23" t="s">
        <v>272</v>
      </c>
      <c r="AT139" s="23" t="s">
        <v>191</v>
      </c>
      <c r="AU139" s="23" t="s">
        <v>84</v>
      </c>
      <c r="AY139" s="23" t="s">
        <v>189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23" t="s">
        <v>82</v>
      </c>
      <c r="BK139" s="191">
        <f>ROUND(I139*H139,2)</f>
        <v>0</v>
      </c>
      <c r="BL139" s="23" t="s">
        <v>272</v>
      </c>
      <c r="BM139" s="23" t="s">
        <v>3856</v>
      </c>
    </row>
    <row r="140" spans="2:65" s="1" customFormat="1" ht="16.5" customHeight="1">
      <c r="B140" s="179"/>
      <c r="C140" s="180" t="s">
        <v>385</v>
      </c>
      <c r="D140" s="180" t="s">
        <v>191</v>
      </c>
      <c r="E140" s="181" t="s">
        <v>3857</v>
      </c>
      <c r="F140" s="182" t="s">
        <v>3858</v>
      </c>
      <c r="G140" s="183" t="s">
        <v>3470</v>
      </c>
      <c r="H140" s="184">
        <v>160</v>
      </c>
      <c r="I140" s="185"/>
      <c r="J140" s="186">
        <f>ROUND(I140*H140,2)</f>
        <v>0</v>
      </c>
      <c r="K140" s="182" t="s">
        <v>5</v>
      </c>
      <c r="L140" s="40"/>
      <c r="M140" s="187" t="s">
        <v>5</v>
      </c>
      <c r="N140" s="188" t="s">
        <v>46</v>
      </c>
      <c r="O140" s="41"/>
      <c r="P140" s="189">
        <f>O140*H140</f>
        <v>0</v>
      </c>
      <c r="Q140" s="189">
        <v>3E-05</v>
      </c>
      <c r="R140" s="189">
        <f>Q140*H140</f>
        <v>0.0048000000000000004</v>
      </c>
      <c r="S140" s="189">
        <v>0.00747</v>
      </c>
      <c r="T140" s="190">
        <f>S140*H140</f>
        <v>1.1952</v>
      </c>
      <c r="AR140" s="23" t="s">
        <v>272</v>
      </c>
      <c r="AT140" s="23" t="s">
        <v>191</v>
      </c>
      <c r="AU140" s="23" t="s">
        <v>84</v>
      </c>
      <c r="AY140" s="23" t="s">
        <v>189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82</v>
      </c>
      <c r="BK140" s="191">
        <f>ROUND(I140*H140,2)</f>
        <v>0</v>
      </c>
      <c r="BL140" s="23" t="s">
        <v>272</v>
      </c>
      <c r="BM140" s="23" t="s">
        <v>3859</v>
      </c>
    </row>
    <row r="141" spans="2:65" s="1" customFormat="1" ht="38.25" customHeight="1">
      <c r="B141" s="179"/>
      <c r="C141" s="180" t="s">
        <v>390</v>
      </c>
      <c r="D141" s="180" t="s">
        <v>191</v>
      </c>
      <c r="E141" s="181" t="s">
        <v>3523</v>
      </c>
      <c r="F141" s="182" t="s">
        <v>3524</v>
      </c>
      <c r="G141" s="183" t="s">
        <v>621</v>
      </c>
      <c r="H141" s="219"/>
      <c r="I141" s="185"/>
      <c r="J141" s="186">
        <f>ROUND(I141*H141,2)</f>
        <v>0</v>
      </c>
      <c r="K141" s="182" t="s">
        <v>287</v>
      </c>
      <c r="L141" s="40"/>
      <c r="M141" s="187" t="s">
        <v>5</v>
      </c>
      <c r="N141" s="188" t="s">
        <v>46</v>
      </c>
      <c r="O141" s="41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AR141" s="23" t="s">
        <v>272</v>
      </c>
      <c r="AT141" s="23" t="s">
        <v>191</v>
      </c>
      <c r="AU141" s="23" t="s">
        <v>84</v>
      </c>
      <c r="AY141" s="23" t="s">
        <v>189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23" t="s">
        <v>82</v>
      </c>
      <c r="BK141" s="191">
        <f>ROUND(I141*H141,2)</f>
        <v>0</v>
      </c>
      <c r="BL141" s="23" t="s">
        <v>272</v>
      </c>
      <c r="BM141" s="23" t="s">
        <v>3860</v>
      </c>
    </row>
    <row r="142" spans="2:63" s="11" customFormat="1" ht="29.85" customHeight="1">
      <c r="B142" s="166"/>
      <c r="D142" s="167" t="s">
        <v>74</v>
      </c>
      <c r="E142" s="177" t="s">
        <v>807</v>
      </c>
      <c r="F142" s="177" t="s">
        <v>808</v>
      </c>
      <c r="I142" s="169"/>
      <c r="J142" s="178">
        <f>BK142</f>
        <v>0</v>
      </c>
      <c r="L142" s="166"/>
      <c r="M142" s="171"/>
      <c r="N142" s="172"/>
      <c r="O142" s="172"/>
      <c r="P142" s="173">
        <f>P143</f>
        <v>0</v>
      </c>
      <c r="Q142" s="172"/>
      <c r="R142" s="173">
        <f>R143</f>
        <v>0.005599999999999999</v>
      </c>
      <c r="S142" s="172"/>
      <c r="T142" s="174">
        <f>T143</f>
        <v>0</v>
      </c>
      <c r="AR142" s="167" t="s">
        <v>84</v>
      </c>
      <c r="AT142" s="175" t="s">
        <v>74</v>
      </c>
      <c r="AU142" s="175" t="s">
        <v>82</v>
      </c>
      <c r="AY142" s="167" t="s">
        <v>189</v>
      </c>
      <c r="BK142" s="176">
        <f>BK143</f>
        <v>0</v>
      </c>
    </row>
    <row r="143" spans="2:65" s="1" customFormat="1" ht="25.5" customHeight="1">
      <c r="B143" s="179"/>
      <c r="C143" s="180" t="s">
        <v>396</v>
      </c>
      <c r="D143" s="180" t="s">
        <v>191</v>
      </c>
      <c r="E143" s="181" t="s">
        <v>3761</v>
      </c>
      <c r="F143" s="182" t="s">
        <v>3762</v>
      </c>
      <c r="G143" s="183" t="s">
        <v>312</v>
      </c>
      <c r="H143" s="184">
        <v>80</v>
      </c>
      <c r="I143" s="185"/>
      <c r="J143" s="186">
        <f>ROUND(I143*H143,2)</f>
        <v>0</v>
      </c>
      <c r="K143" s="182" t="s">
        <v>287</v>
      </c>
      <c r="L143" s="40"/>
      <c r="M143" s="187" t="s">
        <v>5</v>
      </c>
      <c r="N143" s="223" t="s">
        <v>46</v>
      </c>
      <c r="O143" s="224"/>
      <c r="P143" s="225">
        <f>O143*H143</f>
        <v>0</v>
      </c>
      <c r="Q143" s="225">
        <v>7E-05</v>
      </c>
      <c r="R143" s="225">
        <f>Q143*H143</f>
        <v>0.005599999999999999</v>
      </c>
      <c r="S143" s="225">
        <v>0</v>
      </c>
      <c r="T143" s="226">
        <f>S143*H143</f>
        <v>0</v>
      </c>
      <c r="AR143" s="23" t="s">
        <v>272</v>
      </c>
      <c r="AT143" s="23" t="s">
        <v>191</v>
      </c>
      <c r="AU143" s="23" t="s">
        <v>84</v>
      </c>
      <c r="AY143" s="23" t="s">
        <v>189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23" t="s">
        <v>82</v>
      </c>
      <c r="BK143" s="191">
        <f>ROUND(I143*H143,2)</f>
        <v>0</v>
      </c>
      <c r="BL143" s="23" t="s">
        <v>272</v>
      </c>
      <c r="BM143" s="23" t="s">
        <v>3861</v>
      </c>
    </row>
    <row r="144" spans="2:12" s="1" customFormat="1" ht="6.95" customHeight="1">
      <c r="B144" s="55"/>
      <c r="C144" s="56"/>
      <c r="D144" s="56"/>
      <c r="E144" s="56"/>
      <c r="F144" s="56"/>
      <c r="G144" s="56"/>
      <c r="H144" s="56"/>
      <c r="I144" s="133"/>
      <c r="J144" s="56"/>
      <c r="K144" s="56"/>
      <c r="L144" s="40"/>
    </row>
  </sheetData>
  <autoFilter ref="C91:K143"/>
  <mergeCells count="13">
    <mergeCell ref="E84:H84"/>
    <mergeCell ref="G1:H1"/>
    <mergeCell ref="L2:V2"/>
    <mergeCell ref="E49:H49"/>
    <mergeCell ref="E51:H51"/>
    <mergeCell ref="J55:J56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6"/>
  <sheetViews>
    <sheetView showGridLines="0" workbookViewId="0" topLeftCell="A1">
      <pane ySplit="1" topLeftCell="A122" activePane="bottomLeft" state="frozen"/>
      <selection pane="bottomLeft" activeCell="F105" sqref="F10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140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s="1" customFormat="1" ht="15">
      <c r="B8" s="40"/>
      <c r="C8" s="41"/>
      <c r="D8" s="36" t="s">
        <v>147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9" t="s">
        <v>3862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13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3" t="s">
        <v>25</v>
      </c>
      <c r="J12" s="114" t="str">
        <f>'Rekapitulace stavby'!AN8</f>
        <v>16. 3. 2017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3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3" t="s">
        <v>31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32</v>
      </c>
      <c r="E17" s="41"/>
      <c r="F17" s="41"/>
      <c r="G17" s="41"/>
      <c r="H17" s="41"/>
      <c r="I17" s="113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34</v>
      </c>
      <c r="E20" s="41"/>
      <c r="F20" s="41"/>
      <c r="G20" s="41"/>
      <c r="H20" s="41"/>
      <c r="I20" s="113" t="s">
        <v>28</v>
      </c>
      <c r="J20" s="34" t="s">
        <v>35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3" t="s">
        <v>31</v>
      </c>
      <c r="J21" s="34" t="s">
        <v>37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48" t="s">
        <v>5</v>
      </c>
      <c r="F24" s="348"/>
      <c r="G24" s="348"/>
      <c r="H24" s="348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41</v>
      </c>
      <c r="E27" s="41"/>
      <c r="F27" s="41"/>
      <c r="G27" s="41"/>
      <c r="H27" s="41"/>
      <c r="I27" s="112"/>
      <c r="J27" s="122">
        <f>ROUND(J82,2)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43</v>
      </c>
      <c r="G29" s="41"/>
      <c r="H29" s="41"/>
      <c r="I29" s="123" t="s">
        <v>42</v>
      </c>
      <c r="J29" s="45" t="s">
        <v>44</v>
      </c>
      <c r="K29" s="44"/>
    </row>
    <row r="30" spans="2:11" s="1" customFormat="1" ht="14.45" customHeight="1">
      <c r="B30" s="40"/>
      <c r="C30" s="41"/>
      <c r="D30" s="48" t="s">
        <v>45</v>
      </c>
      <c r="E30" s="48" t="s">
        <v>46</v>
      </c>
      <c r="F30" s="124">
        <f>ROUND(SUM(BE82:BE105),2)</f>
        <v>0</v>
      </c>
      <c r="G30" s="41"/>
      <c r="H30" s="41"/>
      <c r="I30" s="125">
        <v>0.21</v>
      </c>
      <c r="J30" s="124">
        <f>ROUND(ROUND((SUM(BE82:BE105)),2)*I30,2)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47</v>
      </c>
      <c r="F31" s="124">
        <f>ROUND(SUM(BF82:BF105),2)</f>
        <v>0</v>
      </c>
      <c r="G31" s="41"/>
      <c r="H31" s="41"/>
      <c r="I31" s="125">
        <v>0.15</v>
      </c>
      <c r="J31" s="124">
        <f>ROUND(ROUND((SUM(BF82:BF105)),2)*I31,2)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48</v>
      </c>
      <c r="F32" s="124">
        <f>ROUND(SUM(BG82:BG105),2)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49</v>
      </c>
      <c r="F33" s="124">
        <f>ROUND(SUM(BH82:BH105),2)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50</v>
      </c>
      <c r="F34" s="124">
        <f>ROUND(SUM(BI82:BI105),2)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51</v>
      </c>
      <c r="E36" s="70"/>
      <c r="F36" s="70"/>
      <c r="G36" s="128" t="s">
        <v>52</v>
      </c>
      <c r="H36" s="129" t="s">
        <v>53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151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7" t="str">
        <f>E7</f>
        <v>Zateplení budovy SOŠ a SOU dopravní Čáslav (22.6.)</v>
      </c>
      <c r="F45" s="363"/>
      <c r="G45" s="363"/>
      <c r="H45" s="363"/>
      <c r="I45" s="112"/>
      <c r="J45" s="41"/>
      <c r="K45" s="44"/>
    </row>
    <row r="46" spans="2:11" s="1" customFormat="1" ht="14.45" customHeight="1">
      <c r="B46" s="40"/>
      <c r="C46" s="36" t="s">
        <v>147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9" t="str">
        <f>E9</f>
        <v>1715j - Vedlejší rozpočtové náklady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Čáslav, Aug. Sedláčka 1145</v>
      </c>
      <c r="G49" s="41"/>
      <c r="H49" s="41"/>
      <c r="I49" s="113" t="s">
        <v>25</v>
      </c>
      <c r="J49" s="114" t="str">
        <f>IF(J12="","",J12)</f>
        <v>16. 3. 2017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SOŠ a SOU doprav. Čáslav, A. Sedláčka 1145,Čáslav</v>
      </c>
      <c r="G51" s="41"/>
      <c r="H51" s="41"/>
      <c r="I51" s="113" t="s">
        <v>34</v>
      </c>
      <c r="J51" s="348" t="str">
        <f>E21</f>
        <v>AZ PROJECT spol. s r.o., Plynárenská 830, Kolín</v>
      </c>
      <c r="K51" s="44"/>
    </row>
    <row r="52" spans="2:11" s="1" customFormat="1" ht="14.45" customHeight="1">
      <c r="B52" s="40"/>
      <c r="C52" s="36" t="s">
        <v>32</v>
      </c>
      <c r="D52" s="41"/>
      <c r="E52" s="41"/>
      <c r="F52" s="34" t="str">
        <f>IF(E18="","",E18)</f>
        <v/>
      </c>
      <c r="G52" s="41"/>
      <c r="H52" s="41"/>
      <c r="I52" s="112"/>
      <c r="J52" s="36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152</v>
      </c>
      <c r="D54" s="126"/>
      <c r="E54" s="126"/>
      <c r="F54" s="126"/>
      <c r="G54" s="126"/>
      <c r="H54" s="126"/>
      <c r="I54" s="137"/>
      <c r="J54" s="138" t="s">
        <v>153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154</v>
      </c>
      <c r="D56" s="41"/>
      <c r="E56" s="41"/>
      <c r="F56" s="41"/>
      <c r="G56" s="41"/>
      <c r="H56" s="41"/>
      <c r="I56" s="112"/>
      <c r="J56" s="122">
        <f>J82</f>
        <v>0</v>
      </c>
      <c r="K56" s="44"/>
      <c r="AU56" s="23" t="s">
        <v>155</v>
      </c>
    </row>
    <row r="57" spans="2:11" s="8" customFormat="1" ht="24.95" customHeight="1">
      <c r="B57" s="141"/>
      <c r="C57" s="142"/>
      <c r="D57" s="143" t="s">
        <v>3863</v>
      </c>
      <c r="E57" s="144"/>
      <c r="F57" s="144"/>
      <c r="G57" s="144"/>
      <c r="H57" s="144"/>
      <c r="I57" s="145"/>
      <c r="J57" s="146">
        <f>J83</f>
        <v>0</v>
      </c>
      <c r="K57" s="147"/>
    </row>
    <row r="58" spans="2:11" s="9" customFormat="1" ht="19.9" customHeight="1">
      <c r="B58" s="148"/>
      <c r="C58" s="149"/>
      <c r="D58" s="150" t="s">
        <v>3864</v>
      </c>
      <c r="E58" s="151"/>
      <c r="F58" s="151"/>
      <c r="G58" s="151"/>
      <c r="H58" s="151"/>
      <c r="I58" s="152"/>
      <c r="J58" s="153">
        <f>J84</f>
        <v>0</v>
      </c>
      <c r="K58" s="154"/>
    </row>
    <row r="59" spans="2:11" s="9" customFormat="1" ht="19.9" customHeight="1">
      <c r="B59" s="148"/>
      <c r="C59" s="149"/>
      <c r="D59" s="150" t="s">
        <v>3865</v>
      </c>
      <c r="E59" s="151"/>
      <c r="F59" s="151"/>
      <c r="G59" s="151"/>
      <c r="H59" s="151"/>
      <c r="I59" s="152"/>
      <c r="J59" s="153">
        <f>J86</f>
        <v>0</v>
      </c>
      <c r="K59" s="154"/>
    </row>
    <row r="60" spans="2:11" s="9" customFormat="1" ht="19.9" customHeight="1">
      <c r="B60" s="148"/>
      <c r="C60" s="149"/>
      <c r="D60" s="150" t="s">
        <v>3866</v>
      </c>
      <c r="E60" s="151"/>
      <c r="F60" s="151"/>
      <c r="G60" s="151"/>
      <c r="H60" s="151"/>
      <c r="I60" s="152"/>
      <c r="J60" s="153">
        <f>J97</f>
        <v>0</v>
      </c>
      <c r="K60" s="154"/>
    </row>
    <row r="61" spans="2:11" s="9" customFormat="1" ht="19.9" customHeight="1">
      <c r="B61" s="148"/>
      <c r="C61" s="149"/>
      <c r="D61" s="150" t="s">
        <v>3867</v>
      </c>
      <c r="E61" s="151"/>
      <c r="F61" s="151"/>
      <c r="G61" s="151"/>
      <c r="H61" s="151"/>
      <c r="I61" s="152"/>
      <c r="J61" s="153">
        <f>J100</f>
        <v>0</v>
      </c>
      <c r="K61" s="154"/>
    </row>
    <row r="62" spans="2:11" s="9" customFormat="1" ht="19.9" customHeight="1">
      <c r="B62" s="148"/>
      <c r="C62" s="149"/>
      <c r="D62" s="150" t="s">
        <v>3868</v>
      </c>
      <c r="E62" s="151"/>
      <c r="F62" s="151"/>
      <c r="G62" s="151"/>
      <c r="H62" s="151"/>
      <c r="I62" s="152"/>
      <c r="J62" s="153">
        <f>J104</f>
        <v>0</v>
      </c>
      <c r="K62" s="154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12"/>
      <c r="J63" s="41"/>
      <c r="K63" s="4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133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34"/>
      <c r="J68" s="59"/>
      <c r="K68" s="59"/>
      <c r="L68" s="40"/>
    </row>
    <row r="69" spans="2:12" s="1" customFormat="1" ht="36.95" customHeight="1">
      <c r="B69" s="40"/>
      <c r="C69" s="60" t="s">
        <v>173</v>
      </c>
      <c r="L69" s="40"/>
    </row>
    <row r="70" spans="2:12" s="1" customFormat="1" ht="6.95" customHeight="1">
      <c r="B70" s="40"/>
      <c r="L70" s="40"/>
    </row>
    <row r="71" spans="2:12" s="1" customFormat="1" ht="14.45" customHeight="1">
      <c r="B71" s="40"/>
      <c r="C71" s="62" t="s">
        <v>19</v>
      </c>
      <c r="L71" s="40"/>
    </row>
    <row r="72" spans="2:12" s="1" customFormat="1" ht="16.5" customHeight="1">
      <c r="B72" s="40"/>
      <c r="E72" s="361" t="str">
        <f>E7</f>
        <v>Zateplení budovy SOŠ a SOU dopravní Čáslav (22.6.)</v>
      </c>
      <c r="F72" s="362"/>
      <c r="G72" s="362"/>
      <c r="H72" s="362"/>
      <c r="L72" s="40"/>
    </row>
    <row r="73" spans="2:12" s="1" customFormat="1" ht="14.45" customHeight="1">
      <c r="B73" s="40"/>
      <c r="C73" s="62" t="s">
        <v>147</v>
      </c>
      <c r="L73" s="40"/>
    </row>
    <row r="74" spans="2:12" s="1" customFormat="1" ht="17.25" customHeight="1">
      <c r="B74" s="40"/>
      <c r="E74" s="329" t="str">
        <f>E9</f>
        <v>1715j - Vedlejší rozpočtové náklady</v>
      </c>
      <c r="F74" s="355"/>
      <c r="G74" s="355"/>
      <c r="H74" s="355"/>
      <c r="L74" s="40"/>
    </row>
    <row r="75" spans="2:12" s="1" customFormat="1" ht="6.95" customHeight="1">
      <c r="B75" s="40"/>
      <c r="L75" s="40"/>
    </row>
    <row r="76" spans="2:12" s="1" customFormat="1" ht="18" customHeight="1">
      <c r="B76" s="40"/>
      <c r="C76" s="62" t="s">
        <v>23</v>
      </c>
      <c r="F76" s="155" t="str">
        <f>F12</f>
        <v>Čáslav, Aug. Sedláčka 1145</v>
      </c>
      <c r="I76" s="156" t="s">
        <v>25</v>
      </c>
      <c r="J76" s="66" t="str">
        <f>IF(J12="","",J12)</f>
        <v>16. 3. 2017</v>
      </c>
      <c r="L76" s="40"/>
    </row>
    <row r="77" spans="2:12" s="1" customFormat="1" ht="6.95" customHeight="1">
      <c r="B77" s="40"/>
      <c r="L77" s="40"/>
    </row>
    <row r="78" spans="2:12" s="1" customFormat="1" ht="15">
      <c r="B78" s="40"/>
      <c r="C78" s="62" t="s">
        <v>27</v>
      </c>
      <c r="F78" s="155" t="str">
        <f>E15</f>
        <v>SOŠ a SOU doprav. Čáslav, A. Sedláčka 1145,Čáslav</v>
      </c>
      <c r="I78" s="156" t="s">
        <v>34</v>
      </c>
      <c r="J78" s="155" t="str">
        <f>E21</f>
        <v>AZ PROJECT spol. s r.o., Plynárenská 830, Kolín</v>
      </c>
      <c r="L78" s="40"/>
    </row>
    <row r="79" spans="2:12" s="1" customFormat="1" ht="14.45" customHeight="1">
      <c r="B79" s="40"/>
      <c r="C79" s="62" t="s">
        <v>32</v>
      </c>
      <c r="F79" s="155" t="str">
        <f>IF(E18="","",E18)</f>
        <v/>
      </c>
      <c r="L79" s="40"/>
    </row>
    <row r="80" spans="2:12" s="1" customFormat="1" ht="10.35" customHeight="1">
      <c r="B80" s="40"/>
      <c r="L80" s="40"/>
    </row>
    <row r="81" spans="2:20" s="10" customFormat="1" ht="29.25" customHeight="1">
      <c r="B81" s="157"/>
      <c r="C81" s="158" t="s">
        <v>174</v>
      </c>
      <c r="D81" s="159" t="s">
        <v>60</v>
      </c>
      <c r="E81" s="159" t="s">
        <v>56</v>
      </c>
      <c r="F81" s="159" t="s">
        <v>175</v>
      </c>
      <c r="G81" s="159" t="s">
        <v>176</v>
      </c>
      <c r="H81" s="159" t="s">
        <v>177</v>
      </c>
      <c r="I81" s="160" t="s">
        <v>178</v>
      </c>
      <c r="J81" s="159" t="s">
        <v>153</v>
      </c>
      <c r="K81" s="161" t="s">
        <v>179</v>
      </c>
      <c r="L81" s="157"/>
      <c r="M81" s="72" t="s">
        <v>180</v>
      </c>
      <c r="N81" s="73" t="s">
        <v>45</v>
      </c>
      <c r="O81" s="73" t="s">
        <v>181</v>
      </c>
      <c r="P81" s="73" t="s">
        <v>182</v>
      </c>
      <c r="Q81" s="73" t="s">
        <v>183</v>
      </c>
      <c r="R81" s="73" t="s">
        <v>184</v>
      </c>
      <c r="S81" s="73" t="s">
        <v>185</v>
      </c>
      <c r="T81" s="74" t="s">
        <v>186</v>
      </c>
    </row>
    <row r="82" spans="2:63" s="1" customFormat="1" ht="29.25" customHeight="1">
      <c r="B82" s="40"/>
      <c r="C82" s="76" t="s">
        <v>154</v>
      </c>
      <c r="J82" s="162">
        <f>BK82</f>
        <v>0</v>
      </c>
      <c r="L82" s="40"/>
      <c r="M82" s="75"/>
      <c r="N82" s="67"/>
      <c r="O82" s="67"/>
      <c r="P82" s="163">
        <f>P83</f>
        <v>0</v>
      </c>
      <c r="Q82" s="67"/>
      <c r="R82" s="163">
        <f>R83</f>
        <v>0</v>
      </c>
      <c r="S82" s="67"/>
      <c r="T82" s="164">
        <f>T83</f>
        <v>0</v>
      </c>
      <c r="AT82" s="23" t="s">
        <v>74</v>
      </c>
      <c r="AU82" s="23" t="s">
        <v>155</v>
      </c>
      <c r="BK82" s="165">
        <f>BK83</f>
        <v>0</v>
      </c>
    </row>
    <row r="83" spans="2:63" s="11" customFormat="1" ht="37.35" customHeight="1">
      <c r="B83" s="166"/>
      <c r="D83" s="167" t="s">
        <v>74</v>
      </c>
      <c r="E83" s="168" t="s">
        <v>3869</v>
      </c>
      <c r="F83" s="168" t="s">
        <v>139</v>
      </c>
      <c r="I83" s="169"/>
      <c r="J83" s="170">
        <f>BK83</f>
        <v>0</v>
      </c>
      <c r="L83" s="166"/>
      <c r="M83" s="171"/>
      <c r="N83" s="172"/>
      <c r="O83" s="172"/>
      <c r="P83" s="173">
        <f>P84+P86+P97+P100+P104</f>
        <v>0</v>
      </c>
      <c r="Q83" s="172"/>
      <c r="R83" s="173">
        <f>R84+R86+R97+R100+R104</f>
        <v>0</v>
      </c>
      <c r="S83" s="172"/>
      <c r="T83" s="174">
        <f>T84+T86+T97+T100+T104</f>
        <v>0</v>
      </c>
      <c r="AR83" s="167" t="s">
        <v>217</v>
      </c>
      <c r="AT83" s="175" t="s">
        <v>74</v>
      </c>
      <c r="AU83" s="175" t="s">
        <v>75</v>
      </c>
      <c r="AY83" s="167" t="s">
        <v>189</v>
      </c>
      <c r="BK83" s="176">
        <f>BK84+BK86+BK97+BK100+BK104</f>
        <v>0</v>
      </c>
    </row>
    <row r="84" spans="2:63" s="11" customFormat="1" ht="19.9" customHeight="1">
      <c r="B84" s="166"/>
      <c r="D84" s="167" t="s">
        <v>74</v>
      </c>
      <c r="E84" s="177" t="s">
        <v>3870</v>
      </c>
      <c r="F84" s="177" t="s">
        <v>3871</v>
      </c>
      <c r="I84" s="169"/>
      <c r="J84" s="178">
        <f>BK84</f>
        <v>0</v>
      </c>
      <c r="L84" s="166"/>
      <c r="M84" s="171"/>
      <c r="N84" s="172"/>
      <c r="O84" s="172"/>
      <c r="P84" s="173">
        <f>P85</f>
        <v>0</v>
      </c>
      <c r="Q84" s="172"/>
      <c r="R84" s="173">
        <f>R85</f>
        <v>0</v>
      </c>
      <c r="S84" s="172"/>
      <c r="T84" s="174">
        <f>T85</f>
        <v>0</v>
      </c>
      <c r="AR84" s="167" t="s">
        <v>217</v>
      </c>
      <c r="AT84" s="175" t="s">
        <v>74</v>
      </c>
      <c r="AU84" s="175" t="s">
        <v>82</v>
      </c>
      <c r="AY84" s="167" t="s">
        <v>189</v>
      </c>
      <c r="BK84" s="176">
        <f>BK85</f>
        <v>0</v>
      </c>
    </row>
    <row r="85" spans="2:65" s="1" customFormat="1" ht="16.5" customHeight="1">
      <c r="B85" s="179"/>
      <c r="C85" s="180" t="s">
        <v>82</v>
      </c>
      <c r="D85" s="180" t="s">
        <v>191</v>
      </c>
      <c r="E85" s="181" t="s">
        <v>3872</v>
      </c>
      <c r="F85" s="182" t="s">
        <v>3873</v>
      </c>
      <c r="G85" s="183" t="s">
        <v>238</v>
      </c>
      <c r="H85" s="184">
        <v>1</v>
      </c>
      <c r="I85" s="185"/>
      <c r="J85" s="186">
        <f>ROUND(I85*H85,2)</f>
        <v>0</v>
      </c>
      <c r="K85" s="182" t="s">
        <v>287</v>
      </c>
      <c r="L85" s="40"/>
      <c r="M85" s="187" t="s">
        <v>5</v>
      </c>
      <c r="N85" s="188" t="s">
        <v>46</v>
      </c>
      <c r="O85" s="41"/>
      <c r="P85" s="189">
        <f>O85*H85</f>
        <v>0</v>
      </c>
      <c r="Q85" s="189">
        <v>0</v>
      </c>
      <c r="R85" s="189">
        <f>Q85*H85</f>
        <v>0</v>
      </c>
      <c r="S85" s="189">
        <v>0</v>
      </c>
      <c r="T85" s="190">
        <f>S85*H85</f>
        <v>0</v>
      </c>
      <c r="AR85" s="23" t="s">
        <v>3874</v>
      </c>
      <c r="AT85" s="23" t="s">
        <v>191</v>
      </c>
      <c r="AU85" s="23" t="s">
        <v>84</v>
      </c>
      <c r="AY85" s="23" t="s">
        <v>189</v>
      </c>
      <c r="BE85" s="191">
        <f>IF(N85="základní",J85,0)</f>
        <v>0</v>
      </c>
      <c r="BF85" s="191">
        <f>IF(N85="snížená",J85,0)</f>
        <v>0</v>
      </c>
      <c r="BG85" s="191">
        <f>IF(N85="zákl. přenesená",J85,0)</f>
        <v>0</v>
      </c>
      <c r="BH85" s="191">
        <f>IF(N85="sníž. přenesená",J85,0)</f>
        <v>0</v>
      </c>
      <c r="BI85" s="191">
        <f>IF(N85="nulová",J85,0)</f>
        <v>0</v>
      </c>
      <c r="BJ85" s="23" t="s">
        <v>82</v>
      </c>
      <c r="BK85" s="191">
        <f>ROUND(I85*H85,2)</f>
        <v>0</v>
      </c>
      <c r="BL85" s="23" t="s">
        <v>3874</v>
      </c>
      <c r="BM85" s="23" t="s">
        <v>3875</v>
      </c>
    </row>
    <row r="86" spans="2:63" s="11" customFormat="1" ht="29.85" customHeight="1">
      <c r="B86" s="166"/>
      <c r="D86" s="167" t="s">
        <v>74</v>
      </c>
      <c r="E86" s="177" t="s">
        <v>3876</v>
      </c>
      <c r="F86" s="177" t="s">
        <v>3877</v>
      </c>
      <c r="I86" s="169"/>
      <c r="J86" s="178">
        <f>BK86</f>
        <v>0</v>
      </c>
      <c r="L86" s="166"/>
      <c r="M86" s="171"/>
      <c r="N86" s="172"/>
      <c r="O86" s="172"/>
      <c r="P86" s="173">
        <f>SUM(P87:P96)</f>
        <v>0</v>
      </c>
      <c r="Q86" s="172"/>
      <c r="R86" s="173">
        <f>SUM(R87:R96)</f>
        <v>0</v>
      </c>
      <c r="S86" s="172"/>
      <c r="T86" s="174">
        <f>SUM(T87:T96)</f>
        <v>0</v>
      </c>
      <c r="AR86" s="167" t="s">
        <v>217</v>
      </c>
      <c r="AT86" s="175" t="s">
        <v>74</v>
      </c>
      <c r="AU86" s="175" t="s">
        <v>82</v>
      </c>
      <c r="AY86" s="167" t="s">
        <v>189</v>
      </c>
      <c r="BK86" s="176">
        <f>SUM(BK87:BK96)</f>
        <v>0</v>
      </c>
    </row>
    <row r="87" spans="2:65" s="1" customFormat="1" ht="25.5" customHeight="1">
      <c r="B87" s="179"/>
      <c r="C87" s="180" t="s">
        <v>84</v>
      </c>
      <c r="D87" s="180" t="s">
        <v>191</v>
      </c>
      <c r="E87" s="181" t="s">
        <v>3878</v>
      </c>
      <c r="F87" s="182" t="s">
        <v>3879</v>
      </c>
      <c r="G87" s="183" t="s">
        <v>238</v>
      </c>
      <c r="H87" s="184">
        <v>1</v>
      </c>
      <c r="I87" s="185"/>
      <c r="J87" s="186">
        <f aca="true" t="shared" si="0" ref="J87:J96">ROUND(I87*H87,2)</f>
        <v>0</v>
      </c>
      <c r="K87" s="182" t="s">
        <v>287</v>
      </c>
      <c r="L87" s="40"/>
      <c r="M87" s="187" t="s">
        <v>5</v>
      </c>
      <c r="N87" s="188" t="s">
        <v>46</v>
      </c>
      <c r="O87" s="41"/>
      <c r="P87" s="189">
        <f aca="true" t="shared" si="1" ref="P87:P96">O87*H87</f>
        <v>0</v>
      </c>
      <c r="Q87" s="189">
        <v>0</v>
      </c>
      <c r="R87" s="189">
        <f aca="true" t="shared" si="2" ref="R87:R96">Q87*H87</f>
        <v>0</v>
      </c>
      <c r="S87" s="189">
        <v>0</v>
      </c>
      <c r="T87" s="190">
        <f aca="true" t="shared" si="3" ref="T87:T96">S87*H87</f>
        <v>0</v>
      </c>
      <c r="AR87" s="23" t="s">
        <v>3874</v>
      </c>
      <c r="AT87" s="23" t="s">
        <v>191</v>
      </c>
      <c r="AU87" s="23" t="s">
        <v>84</v>
      </c>
      <c r="AY87" s="23" t="s">
        <v>189</v>
      </c>
      <c r="BE87" s="191">
        <f aca="true" t="shared" si="4" ref="BE87:BE96">IF(N87="základní",J87,0)</f>
        <v>0</v>
      </c>
      <c r="BF87" s="191">
        <f aca="true" t="shared" si="5" ref="BF87:BF96">IF(N87="snížená",J87,0)</f>
        <v>0</v>
      </c>
      <c r="BG87" s="191">
        <f aca="true" t="shared" si="6" ref="BG87:BG96">IF(N87="zákl. přenesená",J87,0)</f>
        <v>0</v>
      </c>
      <c r="BH87" s="191">
        <f aca="true" t="shared" si="7" ref="BH87:BH96">IF(N87="sníž. přenesená",J87,0)</f>
        <v>0</v>
      </c>
      <c r="BI87" s="191">
        <f aca="true" t="shared" si="8" ref="BI87:BI96">IF(N87="nulová",J87,0)</f>
        <v>0</v>
      </c>
      <c r="BJ87" s="23" t="s">
        <v>82</v>
      </c>
      <c r="BK87" s="191">
        <f aca="true" t="shared" si="9" ref="BK87:BK96">ROUND(I87*H87,2)</f>
        <v>0</v>
      </c>
      <c r="BL87" s="23" t="s">
        <v>3874</v>
      </c>
      <c r="BM87" s="23" t="s">
        <v>3880</v>
      </c>
    </row>
    <row r="88" spans="2:65" s="1" customFormat="1" ht="16.5" customHeight="1">
      <c r="B88" s="179"/>
      <c r="C88" s="180" t="s">
        <v>205</v>
      </c>
      <c r="D88" s="180" t="s">
        <v>191</v>
      </c>
      <c r="E88" s="181" t="s">
        <v>3881</v>
      </c>
      <c r="F88" s="182" t="s">
        <v>3882</v>
      </c>
      <c r="G88" s="183" t="s">
        <v>238</v>
      </c>
      <c r="H88" s="184">
        <v>1</v>
      </c>
      <c r="I88" s="185"/>
      <c r="J88" s="186">
        <f t="shared" si="0"/>
        <v>0</v>
      </c>
      <c r="K88" s="182" t="s">
        <v>287</v>
      </c>
      <c r="L88" s="40"/>
      <c r="M88" s="187" t="s">
        <v>5</v>
      </c>
      <c r="N88" s="188" t="s">
        <v>46</v>
      </c>
      <c r="O88" s="41"/>
      <c r="P88" s="189">
        <f t="shared" si="1"/>
        <v>0</v>
      </c>
      <c r="Q88" s="189">
        <v>0</v>
      </c>
      <c r="R88" s="189">
        <f t="shared" si="2"/>
        <v>0</v>
      </c>
      <c r="S88" s="189">
        <v>0</v>
      </c>
      <c r="T88" s="190">
        <f t="shared" si="3"/>
        <v>0</v>
      </c>
      <c r="AR88" s="23" t="s">
        <v>3874</v>
      </c>
      <c r="AT88" s="23" t="s">
        <v>191</v>
      </c>
      <c r="AU88" s="23" t="s">
        <v>84</v>
      </c>
      <c r="AY88" s="23" t="s">
        <v>189</v>
      </c>
      <c r="BE88" s="191">
        <f t="shared" si="4"/>
        <v>0</v>
      </c>
      <c r="BF88" s="191">
        <f t="shared" si="5"/>
        <v>0</v>
      </c>
      <c r="BG88" s="191">
        <f t="shared" si="6"/>
        <v>0</v>
      </c>
      <c r="BH88" s="191">
        <f t="shared" si="7"/>
        <v>0</v>
      </c>
      <c r="BI88" s="191">
        <f t="shared" si="8"/>
        <v>0</v>
      </c>
      <c r="BJ88" s="23" t="s">
        <v>82</v>
      </c>
      <c r="BK88" s="191">
        <f t="shared" si="9"/>
        <v>0</v>
      </c>
      <c r="BL88" s="23" t="s">
        <v>3874</v>
      </c>
      <c r="BM88" s="23" t="s">
        <v>3883</v>
      </c>
    </row>
    <row r="89" spans="2:65" s="1" customFormat="1" ht="25.5" customHeight="1">
      <c r="B89" s="179"/>
      <c r="C89" s="180" t="s">
        <v>196</v>
      </c>
      <c r="D89" s="180" t="s">
        <v>191</v>
      </c>
      <c r="E89" s="181" t="s">
        <v>3884</v>
      </c>
      <c r="F89" s="182" t="s">
        <v>3885</v>
      </c>
      <c r="G89" s="183" t="s">
        <v>238</v>
      </c>
      <c r="H89" s="184">
        <v>1</v>
      </c>
      <c r="I89" s="185"/>
      <c r="J89" s="186">
        <f t="shared" si="0"/>
        <v>0</v>
      </c>
      <c r="K89" s="182" t="s">
        <v>287</v>
      </c>
      <c r="L89" s="40"/>
      <c r="M89" s="187" t="s">
        <v>5</v>
      </c>
      <c r="N89" s="188" t="s">
        <v>46</v>
      </c>
      <c r="O89" s="41"/>
      <c r="P89" s="189">
        <f t="shared" si="1"/>
        <v>0</v>
      </c>
      <c r="Q89" s="189">
        <v>0</v>
      </c>
      <c r="R89" s="189">
        <f t="shared" si="2"/>
        <v>0</v>
      </c>
      <c r="S89" s="189">
        <v>0</v>
      </c>
      <c r="T89" s="190">
        <f t="shared" si="3"/>
        <v>0</v>
      </c>
      <c r="AR89" s="23" t="s">
        <v>3874</v>
      </c>
      <c r="AT89" s="23" t="s">
        <v>191</v>
      </c>
      <c r="AU89" s="23" t="s">
        <v>84</v>
      </c>
      <c r="AY89" s="23" t="s">
        <v>189</v>
      </c>
      <c r="BE89" s="191">
        <f t="shared" si="4"/>
        <v>0</v>
      </c>
      <c r="BF89" s="191">
        <f t="shared" si="5"/>
        <v>0</v>
      </c>
      <c r="BG89" s="191">
        <f t="shared" si="6"/>
        <v>0</v>
      </c>
      <c r="BH89" s="191">
        <f t="shared" si="7"/>
        <v>0</v>
      </c>
      <c r="BI89" s="191">
        <f t="shared" si="8"/>
        <v>0</v>
      </c>
      <c r="BJ89" s="23" t="s">
        <v>82</v>
      </c>
      <c r="BK89" s="191">
        <f t="shared" si="9"/>
        <v>0</v>
      </c>
      <c r="BL89" s="23" t="s">
        <v>3874</v>
      </c>
      <c r="BM89" s="23" t="s">
        <v>3886</v>
      </c>
    </row>
    <row r="90" spans="2:65" s="1" customFormat="1" ht="25.5" customHeight="1">
      <c r="B90" s="179"/>
      <c r="C90" s="180" t="s">
        <v>217</v>
      </c>
      <c r="D90" s="180" t="s">
        <v>191</v>
      </c>
      <c r="E90" s="181" t="s">
        <v>3887</v>
      </c>
      <c r="F90" s="182" t="s">
        <v>3888</v>
      </c>
      <c r="G90" s="183" t="s">
        <v>238</v>
      </c>
      <c r="H90" s="184">
        <v>1</v>
      </c>
      <c r="I90" s="185"/>
      <c r="J90" s="186">
        <f t="shared" si="0"/>
        <v>0</v>
      </c>
      <c r="K90" s="182" t="s">
        <v>287</v>
      </c>
      <c r="L90" s="40"/>
      <c r="M90" s="187" t="s">
        <v>5</v>
      </c>
      <c r="N90" s="188" t="s">
        <v>46</v>
      </c>
      <c r="O90" s="41"/>
      <c r="P90" s="189">
        <f t="shared" si="1"/>
        <v>0</v>
      </c>
      <c r="Q90" s="189">
        <v>0</v>
      </c>
      <c r="R90" s="189">
        <f t="shared" si="2"/>
        <v>0</v>
      </c>
      <c r="S90" s="189">
        <v>0</v>
      </c>
      <c r="T90" s="190">
        <f t="shared" si="3"/>
        <v>0</v>
      </c>
      <c r="AR90" s="23" t="s">
        <v>3874</v>
      </c>
      <c r="AT90" s="23" t="s">
        <v>191</v>
      </c>
      <c r="AU90" s="23" t="s">
        <v>84</v>
      </c>
      <c r="AY90" s="23" t="s">
        <v>189</v>
      </c>
      <c r="BE90" s="191">
        <f t="shared" si="4"/>
        <v>0</v>
      </c>
      <c r="BF90" s="191">
        <f t="shared" si="5"/>
        <v>0</v>
      </c>
      <c r="BG90" s="191">
        <f t="shared" si="6"/>
        <v>0</v>
      </c>
      <c r="BH90" s="191">
        <f t="shared" si="7"/>
        <v>0</v>
      </c>
      <c r="BI90" s="191">
        <f t="shared" si="8"/>
        <v>0</v>
      </c>
      <c r="BJ90" s="23" t="s">
        <v>82</v>
      </c>
      <c r="BK90" s="191">
        <f t="shared" si="9"/>
        <v>0</v>
      </c>
      <c r="BL90" s="23" t="s">
        <v>3874</v>
      </c>
      <c r="BM90" s="23" t="s">
        <v>3889</v>
      </c>
    </row>
    <row r="91" spans="2:65" s="1" customFormat="1" ht="25.5" customHeight="1">
      <c r="B91" s="179"/>
      <c r="C91" s="180" t="s">
        <v>221</v>
      </c>
      <c r="D91" s="180" t="s">
        <v>191</v>
      </c>
      <c r="E91" s="181" t="s">
        <v>3890</v>
      </c>
      <c r="F91" s="182" t="s">
        <v>3891</v>
      </c>
      <c r="G91" s="183" t="s">
        <v>238</v>
      </c>
      <c r="H91" s="184">
        <v>1</v>
      </c>
      <c r="I91" s="185"/>
      <c r="J91" s="186">
        <f t="shared" si="0"/>
        <v>0</v>
      </c>
      <c r="K91" s="182" t="s">
        <v>287</v>
      </c>
      <c r="L91" s="40"/>
      <c r="M91" s="187" t="s">
        <v>5</v>
      </c>
      <c r="N91" s="188" t="s">
        <v>46</v>
      </c>
      <c r="O91" s="41"/>
      <c r="P91" s="189">
        <f t="shared" si="1"/>
        <v>0</v>
      </c>
      <c r="Q91" s="189">
        <v>0</v>
      </c>
      <c r="R91" s="189">
        <f t="shared" si="2"/>
        <v>0</v>
      </c>
      <c r="S91" s="189">
        <v>0</v>
      </c>
      <c r="T91" s="190">
        <f t="shared" si="3"/>
        <v>0</v>
      </c>
      <c r="AR91" s="23" t="s">
        <v>3874</v>
      </c>
      <c r="AT91" s="23" t="s">
        <v>191</v>
      </c>
      <c r="AU91" s="23" t="s">
        <v>84</v>
      </c>
      <c r="AY91" s="23" t="s">
        <v>189</v>
      </c>
      <c r="BE91" s="191">
        <f t="shared" si="4"/>
        <v>0</v>
      </c>
      <c r="BF91" s="191">
        <f t="shared" si="5"/>
        <v>0</v>
      </c>
      <c r="BG91" s="191">
        <f t="shared" si="6"/>
        <v>0</v>
      </c>
      <c r="BH91" s="191">
        <f t="shared" si="7"/>
        <v>0</v>
      </c>
      <c r="BI91" s="191">
        <f t="shared" si="8"/>
        <v>0</v>
      </c>
      <c r="BJ91" s="23" t="s">
        <v>82</v>
      </c>
      <c r="BK91" s="191">
        <f t="shared" si="9"/>
        <v>0</v>
      </c>
      <c r="BL91" s="23" t="s">
        <v>3874</v>
      </c>
      <c r="BM91" s="23" t="s">
        <v>3892</v>
      </c>
    </row>
    <row r="92" spans="2:65" s="1" customFormat="1" ht="16.5" customHeight="1">
      <c r="B92" s="179"/>
      <c r="C92" s="180" t="s">
        <v>225</v>
      </c>
      <c r="D92" s="180" t="s">
        <v>191</v>
      </c>
      <c r="E92" s="181" t="s">
        <v>3893</v>
      </c>
      <c r="F92" s="182" t="s">
        <v>3894</v>
      </c>
      <c r="G92" s="183" t="s">
        <v>238</v>
      </c>
      <c r="H92" s="184">
        <v>1</v>
      </c>
      <c r="I92" s="185"/>
      <c r="J92" s="186">
        <f t="shared" si="0"/>
        <v>0</v>
      </c>
      <c r="K92" s="182" t="s">
        <v>287</v>
      </c>
      <c r="L92" s="40"/>
      <c r="M92" s="187" t="s">
        <v>5</v>
      </c>
      <c r="N92" s="188" t="s">
        <v>46</v>
      </c>
      <c r="O92" s="41"/>
      <c r="P92" s="189">
        <f t="shared" si="1"/>
        <v>0</v>
      </c>
      <c r="Q92" s="189">
        <v>0</v>
      </c>
      <c r="R92" s="189">
        <f t="shared" si="2"/>
        <v>0</v>
      </c>
      <c r="S92" s="189">
        <v>0</v>
      </c>
      <c r="T92" s="190">
        <f t="shared" si="3"/>
        <v>0</v>
      </c>
      <c r="AR92" s="23" t="s">
        <v>3874</v>
      </c>
      <c r="AT92" s="23" t="s">
        <v>191</v>
      </c>
      <c r="AU92" s="23" t="s">
        <v>84</v>
      </c>
      <c r="AY92" s="23" t="s">
        <v>189</v>
      </c>
      <c r="BE92" s="191">
        <f t="shared" si="4"/>
        <v>0</v>
      </c>
      <c r="BF92" s="191">
        <f t="shared" si="5"/>
        <v>0</v>
      </c>
      <c r="BG92" s="191">
        <f t="shared" si="6"/>
        <v>0</v>
      </c>
      <c r="BH92" s="191">
        <f t="shared" si="7"/>
        <v>0</v>
      </c>
      <c r="BI92" s="191">
        <f t="shared" si="8"/>
        <v>0</v>
      </c>
      <c r="BJ92" s="23" t="s">
        <v>82</v>
      </c>
      <c r="BK92" s="191">
        <f t="shared" si="9"/>
        <v>0</v>
      </c>
      <c r="BL92" s="23" t="s">
        <v>3874</v>
      </c>
      <c r="BM92" s="23" t="s">
        <v>3895</v>
      </c>
    </row>
    <row r="93" spans="2:65" s="1" customFormat="1" ht="16.5" customHeight="1">
      <c r="B93" s="179"/>
      <c r="C93" s="180" t="s">
        <v>229</v>
      </c>
      <c r="D93" s="180" t="s">
        <v>191</v>
      </c>
      <c r="E93" s="181" t="s">
        <v>3896</v>
      </c>
      <c r="F93" s="182" t="s">
        <v>3897</v>
      </c>
      <c r="G93" s="183" t="s">
        <v>238</v>
      </c>
      <c r="H93" s="184">
        <v>1</v>
      </c>
      <c r="I93" s="185"/>
      <c r="J93" s="186">
        <f t="shared" si="0"/>
        <v>0</v>
      </c>
      <c r="K93" s="182" t="s">
        <v>287</v>
      </c>
      <c r="L93" s="40"/>
      <c r="M93" s="187" t="s">
        <v>5</v>
      </c>
      <c r="N93" s="188" t="s">
        <v>46</v>
      </c>
      <c r="O93" s="41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AR93" s="23" t="s">
        <v>3874</v>
      </c>
      <c r="AT93" s="23" t="s">
        <v>191</v>
      </c>
      <c r="AU93" s="23" t="s">
        <v>84</v>
      </c>
      <c r="AY93" s="23" t="s">
        <v>189</v>
      </c>
      <c r="BE93" s="191">
        <f t="shared" si="4"/>
        <v>0</v>
      </c>
      <c r="BF93" s="191">
        <f t="shared" si="5"/>
        <v>0</v>
      </c>
      <c r="BG93" s="191">
        <f t="shared" si="6"/>
        <v>0</v>
      </c>
      <c r="BH93" s="191">
        <f t="shared" si="7"/>
        <v>0</v>
      </c>
      <c r="BI93" s="191">
        <f t="shared" si="8"/>
        <v>0</v>
      </c>
      <c r="BJ93" s="23" t="s">
        <v>82</v>
      </c>
      <c r="BK93" s="191">
        <f t="shared" si="9"/>
        <v>0</v>
      </c>
      <c r="BL93" s="23" t="s">
        <v>3874</v>
      </c>
      <c r="BM93" s="23" t="s">
        <v>3898</v>
      </c>
    </row>
    <row r="94" spans="2:65" s="1" customFormat="1" ht="16.5" customHeight="1">
      <c r="B94" s="179"/>
      <c r="C94" s="180" t="s">
        <v>235</v>
      </c>
      <c r="D94" s="180" t="s">
        <v>191</v>
      </c>
      <c r="E94" s="181" t="s">
        <v>3899</v>
      </c>
      <c r="F94" s="182" t="s">
        <v>3900</v>
      </c>
      <c r="G94" s="183" t="s">
        <v>238</v>
      </c>
      <c r="H94" s="184">
        <v>1</v>
      </c>
      <c r="I94" s="185"/>
      <c r="J94" s="186">
        <f t="shared" si="0"/>
        <v>0</v>
      </c>
      <c r="K94" s="182" t="s">
        <v>287</v>
      </c>
      <c r="L94" s="40"/>
      <c r="M94" s="187" t="s">
        <v>5</v>
      </c>
      <c r="N94" s="188" t="s">
        <v>46</v>
      </c>
      <c r="O94" s="41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AR94" s="23" t="s">
        <v>3874</v>
      </c>
      <c r="AT94" s="23" t="s">
        <v>191</v>
      </c>
      <c r="AU94" s="23" t="s">
        <v>84</v>
      </c>
      <c r="AY94" s="23" t="s">
        <v>189</v>
      </c>
      <c r="BE94" s="191">
        <f t="shared" si="4"/>
        <v>0</v>
      </c>
      <c r="BF94" s="191">
        <f t="shared" si="5"/>
        <v>0</v>
      </c>
      <c r="BG94" s="191">
        <f t="shared" si="6"/>
        <v>0</v>
      </c>
      <c r="BH94" s="191">
        <f t="shared" si="7"/>
        <v>0</v>
      </c>
      <c r="BI94" s="191">
        <f t="shared" si="8"/>
        <v>0</v>
      </c>
      <c r="BJ94" s="23" t="s">
        <v>82</v>
      </c>
      <c r="BK94" s="191">
        <f t="shared" si="9"/>
        <v>0</v>
      </c>
      <c r="BL94" s="23" t="s">
        <v>3874</v>
      </c>
      <c r="BM94" s="23" t="s">
        <v>3901</v>
      </c>
    </row>
    <row r="95" spans="2:65" s="1" customFormat="1" ht="16.5" customHeight="1">
      <c r="B95" s="179"/>
      <c r="C95" s="180" t="s">
        <v>240</v>
      </c>
      <c r="D95" s="180" t="s">
        <v>191</v>
      </c>
      <c r="E95" s="181" t="s">
        <v>3902</v>
      </c>
      <c r="F95" s="182" t="s">
        <v>3903</v>
      </c>
      <c r="G95" s="183" t="s">
        <v>238</v>
      </c>
      <c r="H95" s="184">
        <v>1</v>
      </c>
      <c r="I95" s="185"/>
      <c r="J95" s="186">
        <f t="shared" si="0"/>
        <v>0</v>
      </c>
      <c r="K95" s="182" t="s">
        <v>5</v>
      </c>
      <c r="L95" s="40"/>
      <c r="M95" s="187" t="s">
        <v>5</v>
      </c>
      <c r="N95" s="188" t="s">
        <v>46</v>
      </c>
      <c r="O95" s="41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AR95" s="23" t="s">
        <v>3874</v>
      </c>
      <c r="AT95" s="23" t="s">
        <v>191</v>
      </c>
      <c r="AU95" s="23" t="s">
        <v>84</v>
      </c>
      <c r="AY95" s="23" t="s">
        <v>189</v>
      </c>
      <c r="BE95" s="191">
        <f t="shared" si="4"/>
        <v>0</v>
      </c>
      <c r="BF95" s="191">
        <f t="shared" si="5"/>
        <v>0</v>
      </c>
      <c r="BG95" s="191">
        <f t="shared" si="6"/>
        <v>0</v>
      </c>
      <c r="BH95" s="191">
        <f t="shared" si="7"/>
        <v>0</v>
      </c>
      <c r="BI95" s="191">
        <f t="shared" si="8"/>
        <v>0</v>
      </c>
      <c r="BJ95" s="23" t="s">
        <v>82</v>
      </c>
      <c r="BK95" s="191">
        <f t="shared" si="9"/>
        <v>0</v>
      </c>
      <c r="BL95" s="23" t="s">
        <v>3874</v>
      </c>
      <c r="BM95" s="23" t="s">
        <v>3904</v>
      </c>
    </row>
    <row r="96" spans="2:65" s="1" customFormat="1" ht="16.5" customHeight="1">
      <c r="B96" s="179"/>
      <c r="C96" s="180" t="s">
        <v>246</v>
      </c>
      <c r="D96" s="180" t="s">
        <v>191</v>
      </c>
      <c r="E96" s="181" t="s">
        <v>3905</v>
      </c>
      <c r="F96" s="182" t="s">
        <v>3906</v>
      </c>
      <c r="G96" s="183" t="s">
        <v>238</v>
      </c>
      <c r="H96" s="184">
        <v>1</v>
      </c>
      <c r="I96" s="185"/>
      <c r="J96" s="186">
        <f t="shared" si="0"/>
        <v>0</v>
      </c>
      <c r="K96" s="182" t="s">
        <v>287</v>
      </c>
      <c r="L96" s="40"/>
      <c r="M96" s="187" t="s">
        <v>5</v>
      </c>
      <c r="N96" s="188" t="s">
        <v>46</v>
      </c>
      <c r="O96" s="41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AR96" s="23" t="s">
        <v>3874</v>
      </c>
      <c r="AT96" s="23" t="s">
        <v>191</v>
      </c>
      <c r="AU96" s="23" t="s">
        <v>84</v>
      </c>
      <c r="AY96" s="23" t="s">
        <v>189</v>
      </c>
      <c r="BE96" s="191">
        <f t="shared" si="4"/>
        <v>0</v>
      </c>
      <c r="BF96" s="191">
        <f t="shared" si="5"/>
        <v>0</v>
      </c>
      <c r="BG96" s="191">
        <f t="shared" si="6"/>
        <v>0</v>
      </c>
      <c r="BH96" s="191">
        <f t="shared" si="7"/>
        <v>0</v>
      </c>
      <c r="BI96" s="191">
        <f t="shared" si="8"/>
        <v>0</v>
      </c>
      <c r="BJ96" s="23" t="s">
        <v>82</v>
      </c>
      <c r="BK96" s="191">
        <f t="shared" si="9"/>
        <v>0</v>
      </c>
      <c r="BL96" s="23" t="s">
        <v>3874</v>
      </c>
      <c r="BM96" s="23" t="s">
        <v>3907</v>
      </c>
    </row>
    <row r="97" spans="2:63" s="11" customFormat="1" ht="29.85" customHeight="1">
      <c r="B97" s="166"/>
      <c r="D97" s="167" t="s">
        <v>74</v>
      </c>
      <c r="E97" s="177" t="s">
        <v>3908</v>
      </c>
      <c r="F97" s="177" t="s">
        <v>3909</v>
      </c>
      <c r="I97" s="169"/>
      <c r="J97" s="178">
        <f>BK97</f>
        <v>0</v>
      </c>
      <c r="L97" s="166"/>
      <c r="M97" s="171"/>
      <c r="N97" s="172"/>
      <c r="O97" s="172"/>
      <c r="P97" s="173">
        <f>SUM(P98:P99)</f>
        <v>0</v>
      </c>
      <c r="Q97" s="172"/>
      <c r="R97" s="173">
        <f>SUM(R98:R99)</f>
        <v>0</v>
      </c>
      <c r="S97" s="172"/>
      <c r="T97" s="174">
        <f>SUM(T98:T99)</f>
        <v>0</v>
      </c>
      <c r="AR97" s="167" t="s">
        <v>217</v>
      </c>
      <c r="AT97" s="175" t="s">
        <v>74</v>
      </c>
      <c r="AU97" s="175" t="s">
        <v>82</v>
      </c>
      <c r="AY97" s="167" t="s">
        <v>189</v>
      </c>
      <c r="BK97" s="176">
        <f>SUM(BK98:BK99)</f>
        <v>0</v>
      </c>
    </row>
    <row r="98" spans="2:65" s="1" customFormat="1" ht="25.5" customHeight="1">
      <c r="B98" s="179"/>
      <c r="C98" s="180" t="s">
        <v>251</v>
      </c>
      <c r="D98" s="180" t="s">
        <v>191</v>
      </c>
      <c r="E98" s="181" t="s">
        <v>3910</v>
      </c>
      <c r="F98" s="182" t="s">
        <v>3911</v>
      </c>
      <c r="G98" s="183" t="s">
        <v>238</v>
      </c>
      <c r="H98" s="184">
        <v>1</v>
      </c>
      <c r="I98" s="185"/>
      <c r="J98" s="186">
        <f>ROUND(I98*H98,2)</f>
        <v>0</v>
      </c>
      <c r="K98" s="182" t="s">
        <v>287</v>
      </c>
      <c r="L98" s="40"/>
      <c r="M98" s="187" t="s">
        <v>5</v>
      </c>
      <c r="N98" s="188" t="s">
        <v>46</v>
      </c>
      <c r="O98" s="41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AR98" s="23" t="s">
        <v>3874</v>
      </c>
      <c r="AT98" s="23" t="s">
        <v>191</v>
      </c>
      <c r="AU98" s="23" t="s">
        <v>84</v>
      </c>
      <c r="AY98" s="23" t="s">
        <v>189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23" t="s">
        <v>82</v>
      </c>
      <c r="BK98" s="191">
        <f>ROUND(I98*H98,2)</f>
        <v>0</v>
      </c>
      <c r="BL98" s="23" t="s">
        <v>3874</v>
      </c>
      <c r="BM98" s="23" t="s">
        <v>3912</v>
      </c>
    </row>
    <row r="99" spans="2:65" s="1" customFormat="1" ht="25.5" customHeight="1">
      <c r="B99" s="179"/>
      <c r="C99" s="180" t="s">
        <v>257</v>
      </c>
      <c r="D99" s="180" t="s">
        <v>191</v>
      </c>
      <c r="E99" s="181" t="s">
        <v>3913</v>
      </c>
      <c r="F99" s="182" t="s">
        <v>3914</v>
      </c>
      <c r="G99" s="183" t="s">
        <v>238</v>
      </c>
      <c r="H99" s="184">
        <v>1</v>
      </c>
      <c r="I99" s="185"/>
      <c r="J99" s="186">
        <f>ROUND(I99*H99,2)</f>
        <v>0</v>
      </c>
      <c r="K99" s="182" t="s">
        <v>287</v>
      </c>
      <c r="L99" s="40"/>
      <c r="M99" s="187" t="s">
        <v>5</v>
      </c>
      <c r="N99" s="188" t="s">
        <v>46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23" t="s">
        <v>3874</v>
      </c>
      <c r="AT99" s="23" t="s">
        <v>191</v>
      </c>
      <c r="AU99" s="23" t="s">
        <v>84</v>
      </c>
      <c r="AY99" s="23" t="s">
        <v>189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82</v>
      </c>
      <c r="BK99" s="191">
        <f>ROUND(I99*H99,2)</f>
        <v>0</v>
      </c>
      <c r="BL99" s="23" t="s">
        <v>3874</v>
      </c>
      <c r="BM99" s="23" t="s">
        <v>3915</v>
      </c>
    </row>
    <row r="100" spans="2:63" s="11" customFormat="1" ht="29.85" customHeight="1">
      <c r="B100" s="166"/>
      <c r="D100" s="167" t="s">
        <v>74</v>
      </c>
      <c r="E100" s="177" t="s">
        <v>3916</v>
      </c>
      <c r="F100" s="177" t="s">
        <v>3917</v>
      </c>
      <c r="I100" s="169"/>
      <c r="J100" s="178">
        <f>BK100</f>
        <v>0</v>
      </c>
      <c r="L100" s="166"/>
      <c r="M100" s="171"/>
      <c r="N100" s="172"/>
      <c r="O100" s="172"/>
      <c r="P100" s="173">
        <f>SUM(P101:P103)</f>
        <v>0</v>
      </c>
      <c r="Q100" s="172"/>
      <c r="R100" s="173">
        <f>SUM(R101:R103)</f>
        <v>0</v>
      </c>
      <c r="S100" s="172"/>
      <c r="T100" s="174">
        <f>SUM(T101:T103)</f>
        <v>0</v>
      </c>
      <c r="AR100" s="167" t="s">
        <v>217</v>
      </c>
      <c r="AT100" s="175" t="s">
        <v>74</v>
      </c>
      <c r="AU100" s="175" t="s">
        <v>82</v>
      </c>
      <c r="AY100" s="167" t="s">
        <v>189</v>
      </c>
      <c r="BK100" s="176">
        <f>SUM(BK101:BK103)</f>
        <v>0</v>
      </c>
    </row>
    <row r="101" spans="2:65" s="1" customFormat="1" ht="16.5" customHeight="1">
      <c r="B101" s="179"/>
      <c r="C101" s="180" t="s">
        <v>262</v>
      </c>
      <c r="D101" s="180" t="s">
        <v>191</v>
      </c>
      <c r="E101" s="181" t="s">
        <v>3918</v>
      </c>
      <c r="F101" s="182" t="s">
        <v>3919</v>
      </c>
      <c r="G101" s="183" t="s">
        <v>238</v>
      </c>
      <c r="H101" s="184">
        <v>1</v>
      </c>
      <c r="I101" s="185"/>
      <c r="J101" s="186">
        <f>ROUND(I101*H101,2)</f>
        <v>0</v>
      </c>
      <c r="K101" s="182" t="s">
        <v>287</v>
      </c>
      <c r="L101" s="40"/>
      <c r="M101" s="187" t="s">
        <v>5</v>
      </c>
      <c r="N101" s="188" t="s">
        <v>46</v>
      </c>
      <c r="O101" s="41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23" t="s">
        <v>3874</v>
      </c>
      <c r="AT101" s="23" t="s">
        <v>191</v>
      </c>
      <c r="AU101" s="23" t="s">
        <v>84</v>
      </c>
      <c r="AY101" s="23" t="s">
        <v>189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82</v>
      </c>
      <c r="BK101" s="191">
        <f>ROUND(I101*H101,2)</f>
        <v>0</v>
      </c>
      <c r="BL101" s="23" t="s">
        <v>3874</v>
      </c>
      <c r="BM101" s="23" t="s">
        <v>3920</v>
      </c>
    </row>
    <row r="102" spans="2:65" s="1" customFormat="1" ht="16.5" customHeight="1">
      <c r="B102" s="179"/>
      <c r="C102" s="180" t="s">
        <v>11</v>
      </c>
      <c r="D102" s="180" t="s">
        <v>191</v>
      </c>
      <c r="E102" s="181" t="s">
        <v>3921</v>
      </c>
      <c r="F102" s="182" t="s">
        <v>3922</v>
      </c>
      <c r="G102" s="183" t="s">
        <v>3923</v>
      </c>
      <c r="H102" s="184">
        <v>1</v>
      </c>
      <c r="I102" s="185"/>
      <c r="J102" s="186">
        <f>ROUND(I102*H102,2)</f>
        <v>0</v>
      </c>
      <c r="K102" s="182" t="s">
        <v>287</v>
      </c>
      <c r="L102" s="40"/>
      <c r="M102" s="187" t="s">
        <v>5</v>
      </c>
      <c r="N102" s="188" t="s">
        <v>46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AR102" s="23" t="s">
        <v>3874</v>
      </c>
      <c r="AT102" s="23" t="s">
        <v>191</v>
      </c>
      <c r="AU102" s="23" t="s">
        <v>84</v>
      </c>
      <c r="AY102" s="23" t="s">
        <v>189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82</v>
      </c>
      <c r="BK102" s="191">
        <f>ROUND(I102*H102,2)</f>
        <v>0</v>
      </c>
      <c r="BL102" s="23" t="s">
        <v>3874</v>
      </c>
      <c r="BM102" s="23" t="s">
        <v>3924</v>
      </c>
    </row>
    <row r="103" spans="2:65" s="1" customFormat="1" ht="16.5" customHeight="1">
      <c r="B103" s="179"/>
      <c r="C103" s="180" t="s">
        <v>272</v>
      </c>
      <c r="D103" s="180" t="s">
        <v>191</v>
      </c>
      <c r="E103" s="181" t="s">
        <v>3925</v>
      </c>
      <c r="F103" s="182" t="s">
        <v>3926</v>
      </c>
      <c r="G103" s="183" t="s">
        <v>238</v>
      </c>
      <c r="H103" s="184">
        <v>1</v>
      </c>
      <c r="I103" s="185"/>
      <c r="J103" s="186">
        <f>ROUND(I103*H103,2)</f>
        <v>0</v>
      </c>
      <c r="K103" s="182" t="s">
        <v>287</v>
      </c>
      <c r="L103" s="40"/>
      <c r="M103" s="187" t="s">
        <v>5</v>
      </c>
      <c r="N103" s="188" t="s">
        <v>46</v>
      </c>
      <c r="O103" s="41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AR103" s="23" t="s">
        <v>3874</v>
      </c>
      <c r="AT103" s="23" t="s">
        <v>191</v>
      </c>
      <c r="AU103" s="23" t="s">
        <v>84</v>
      </c>
      <c r="AY103" s="23" t="s">
        <v>189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3" t="s">
        <v>82</v>
      </c>
      <c r="BK103" s="191">
        <f>ROUND(I103*H103,2)</f>
        <v>0</v>
      </c>
      <c r="BL103" s="23" t="s">
        <v>3874</v>
      </c>
      <c r="BM103" s="23" t="s">
        <v>3927</v>
      </c>
    </row>
    <row r="104" spans="2:63" s="11" customFormat="1" ht="29.85" customHeight="1">
      <c r="B104" s="166"/>
      <c r="D104" s="167" t="s">
        <v>74</v>
      </c>
      <c r="E104" s="177" t="s">
        <v>3928</v>
      </c>
      <c r="F104" s="177" t="s">
        <v>3929</v>
      </c>
      <c r="I104" s="169"/>
      <c r="J104" s="178">
        <f>BK104</f>
        <v>0</v>
      </c>
      <c r="L104" s="166"/>
      <c r="M104" s="171"/>
      <c r="N104" s="172"/>
      <c r="O104" s="172"/>
      <c r="P104" s="173">
        <f>P105</f>
        <v>0</v>
      </c>
      <c r="Q104" s="172"/>
      <c r="R104" s="173">
        <f>R105</f>
        <v>0</v>
      </c>
      <c r="S104" s="172"/>
      <c r="T104" s="174">
        <f>T105</f>
        <v>0</v>
      </c>
      <c r="AR104" s="167" t="s">
        <v>217</v>
      </c>
      <c r="AT104" s="175" t="s">
        <v>74</v>
      </c>
      <c r="AU104" s="175" t="s">
        <v>82</v>
      </c>
      <c r="AY104" s="167" t="s">
        <v>189</v>
      </c>
      <c r="BK104" s="176">
        <f>BK105</f>
        <v>0</v>
      </c>
    </row>
    <row r="105" spans="2:65" s="1" customFormat="1" ht="16.5" customHeight="1">
      <c r="B105" s="179"/>
      <c r="C105" s="180" t="s">
        <v>279</v>
      </c>
      <c r="D105" s="180" t="s">
        <v>191</v>
      </c>
      <c r="E105" s="181" t="s">
        <v>3930</v>
      </c>
      <c r="F105" s="182" t="s">
        <v>3931</v>
      </c>
      <c r="G105" s="183" t="s">
        <v>238</v>
      </c>
      <c r="H105" s="184">
        <v>1</v>
      </c>
      <c r="I105" s="185"/>
      <c r="J105" s="186">
        <f>ROUND(I105*H105,2)</f>
        <v>0</v>
      </c>
      <c r="K105" s="182" t="s">
        <v>287</v>
      </c>
      <c r="L105" s="40"/>
      <c r="M105" s="187" t="s">
        <v>5</v>
      </c>
      <c r="N105" s="223" t="s">
        <v>46</v>
      </c>
      <c r="O105" s="224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23" t="s">
        <v>3874</v>
      </c>
      <c r="AT105" s="23" t="s">
        <v>191</v>
      </c>
      <c r="AU105" s="23" t="s">
        <v>84</v>
      </c>
      <c r="AY105" s="23" t="s">
        <v>189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82</v>
      </c>
      <c r="BK105" s="191">
        <f>ROUND(I105*H105,2)</f>
        <v>0</v>
      </c>
      <c r="BL105" s="23" t="s">
        <v>3874</v>
      </c>
      <c r="BM105" s="23" t="s">
        <v>3932</v>
      </c>
    </row>
    <row r="106" spans="2:12" s="1" customFormat="1" ht="6.95" customHeight="1">
      <c r="B106" s="55"/>
      <c r="C106" s="56"/>
      <c r="D106" s="56"/>
      <c r="E106" s="56"/>
      <c r="F106" s="56"/>
      <c r="G106" s="56"/>
      <c r="H106" s="56"/>
      <c r="I106" s="133"/>
      <c r="J106" s="56"/>
      <c r="K106" s="56"/>
      <c r="L106" s="40"/>
    </row>
  </sheetData>
  <autoFilter ref="C81:K105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91"/>
  </sheetViews>
  <sheetFormatPr defaultColWidth="9.33203125" defaultRowHeight="13.5"/>
  <cols>
    <col min="1" max="1" width="8.33203125" style="230" customWidth="1"/>
    <col min="2" max="2" width="1.66796875" style="230" customWidth="1"/>
    <col min="3" max="4" width="5" style="230" customWidth="1"/>
    <col min="5" max="5" width="11.66015625" style="230" customWidth="1"/>
    <col min="6" max="6" width="9.16015625" style="230" customWidth="1"/>
    <col min="7" max="7" width="5" style="230" customWidth="1"/>
    <col min="8" max="8" width="77.83203125" style="230" customWidth="1"/>
    <col min="9" max="10" width="20" style="230" customWidth="1"/>
    <col min="11" max="11" width="1.66796875" style="230" customWidth="1"/>
  </cols>
  <sheetData>
    <row r="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4" customFormat="1" ht="45" customHeight="1">
      <c r="B3" s="234"/>
      <c r="C3" s="364" t="s">
        <v>3933</v>
      </c>
      <c r="D3" s="364"/>
      <c r="E3" s="364"/>
      <c r="F3" s="364"/>
      <c r="G3" s="364"/>
      <c r="H3" s="364"/>
      <c r="I3" s="364"/>
      <c r="J3" s="364"/>
      <c r="K3" s="235"/>
    </row>
    <row r="4" spans="2:11" ht="25.5" customHeight="1">
      <c r="B4" s="236"/>
      <c r="C4" s="365" t="s">
        <v>3934</v>
      </c>
      <c r="D4" s="365"/>
      <c r="E4" s="365"/>
      <c r="F4" s="365"/>
      <c r="G4" s="365"/>
      <c r="H4" s="365"/>
      <c r="I4" s="365"/>
      <c r="J4" s="365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66" t="s">
        <v>3935</v>
      </c>
      <c r="D6" s="366"/>
      <c r="E6" s="366"/>
      <c r="F6" s="366"/>
      <c r="G6" s="366"/>
      <c r="H6" s="366"/>
      <c r="I6" s="366"/>
      <c r="J6" s="366"/>
      <c r="K6" s="237"/>
    </row>
    <row r="7" spans="2:11" ht="15" customHeight="1">
      <c r="B7" s="240"/>
      <c r="C7" s="366" t="s">
        <v>3936</v>
      </c>
      <c r="D7" s="366"/>
      <c r="E7" s="366"/>
      <c r="F7" s="366"/>
      <c r="G7" s="366"/>
      <c r="H7" s="366"/>
      <c r="I7" s="366"/>
      <c r="J7" s="366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66" t="s">
        <v>3937</v>
      </c>
      <c r="D9" s="366"/>
      <c r="E9" s="366"/>
      <c r="F9" s="366"/>
      <c r="G9" s="366"/>
      <c r="H9" s="366"/>
      <c r="I9" s="366"/>
      <c r="J9" s="366"/>
      <c r="K9" s="237"/>
    </row>
    <row r="10" spans="2:11" ht="15" customHeight="1">
      <c r="B10" s="240"/>
      <c r="C10" s="239"/>
      <c r="D10" s="366" t="s">
        <v>3938</v>
      </c>
      <c r="E10" s="366"/>
      <c r="F10" s="366"/>
      <c r="G10" s="366"/>
      <c r="H10" s="366"/>
      <c r="I10" s="366"/>
      <c r="J10" s="366"/>
      <c r="K10" s="237"/>
    </row>
    <row r="11" spans="2:11" ht="15" customHeight="1">
      <c r="B11" s="240"/>
      <c r="C11" s="241"/>
      <c r="D11" s="366" t="s">
        <v>3939</v>
      </c>
      <c r="E11" s="366"/>
      <c r="F11" s="366"/>
      <c r="G11" s="366"/>
      <c r="H11" s="366"/>
      <c r="I11" s="366"/>
      <c r="J11" s="366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366" t="s">
        <v>3940</v>
      </c>
      <c r="E13" s="366"/>
      <c r="F13" s="366"/>
      <c r="G13" s="366"/>
      <c r="H13" s="366"/>
      <c r="I13" s="366"/>
      <c r="J13" s="366"/>
      <c r="K13" s="237"/>
    </row>
    <row r="14" spans="2:11" ht="15" customHeight="1">
      <c r="B14" s="240"/>
      <c r="C14" s="241"/>
      <c r="D14" s="366" t="s">
        <v>3941</v>
      </c>
      <c r="E14" s="366"/>
      <c r="F14" s="366"/>
      <c r="G14" s="366"/>
      <c r="H14" s="366"/>
      <c r="I14" s="366"/>
      <c r="J14" s="366"/>
      <c r="K14" s="237"/>
    </row>
    <row r="15" spans="2:11" ht="15" customHeight="1">
      <c r="B15" s="240"/>
      <c r="C15" s="241"/>
      <c r="D15" s="366" t="s">
        <v>3942</v>
      </c>
      <c r="E15" s="366"/>
      <c r="F15" s="366"/>
      <c r="G15" s="366"/>
      <c r="H15" s="366"/>
      <c r="I15" s="366"/>
      <c r="J15" s="366"/>
      <c r="K15" s="237"/>
    </row>
    <row r="16" spans="2:11" ht="15" customHeight="1">
      <c r="B16" s="240"/>
      <c r="C16" s="241"/>
      <c r="D16" s="241"/>
      <c r="E16" s="242" t="s">
        <v>81</v>
      </c>
      <c r="F16" s="366" t="s">
        <v>3943</v>
      </c>
      <c r="G16" s="366"/>
      <c r="H16" s="366"/>
      <c r="I16" s="366"/>
      <c r="J16" s="366"/>
      <c r="K16" s="237"/>
    </row>
    <row r="17" spans="2:11" ht="15" customHeight="1">
      <c r="B17" s="240"/>
      <c r="C17" s="241"/>
      <c r="D17" s="241"/>
      <c r="E17" s="242" t="s">
        <v>3944</v>
      </c>
      <c r="F17" s="366" t="s">
        <v>3945</v>
      </c>
      <c r="G17" s="366"/>
      <c r="H17" s="366"/>
      <c r="I17" s="366"/>
      <c r="J17" s="366"/>
      <c r="K17" s="237"/>
    </row>
    <row r="18" spans="2:11" ht="15" customHeight="1">
      <c r="B18" s="240"/>
      <c r="C18" s="241"/>
      <c r="D18" s="241"/>
      <c r="E18" s="242" t="s">
        <v>3946</v>
      </c>
      <c r="F18" s="366" t="s">
        <v>3947</v>
      </c>
      <c r="G18" s="366"/>
      <c r="H18" s="366"/>
      <c r="I18" s="366"/>
      <c r="J18" s="366"/>
      <c r="K18" s="237"/>
    </row>
    <row r="19" spans="2:11" ht="15" customHeight="1">
      <c r="B19" s="240"/>
      <c r="C19" s="241"/>
      <c r="D19" s="241"/>
      <c r="E19" s="242" t="s">
        <v>3948</v>
      </c>
      <c r="F19" s="366" t="s">
        <v>3949</v>
      </c>
      <c r="G19" s="366"/>
      <c r="H19" s="366"/>
      <c r="I19" s="366"/>
      <c r="J19" s="366"/>
      <c r="K19" s="237"/>
    </row>
    <row r="20" spans="2:11" ht="15" customHeight="1">
      <c r="B20" s="240"/>
      <c r="C20" s="241"/>
      <c r="D20" s="241"/>
      <c r="E20" s="242" t="s">
        <v>3950</v>
      </c>
      <c r="F20" s="366" t="s">
        <v>3951</v>
      </c>
      <c r="G20" s="366"/>
      <c r="H20" s="366"/>
      <c r="I20" s="366"/>
      <c r="J20" s="366"/>
      <c r="K20" s="237"/>
    </row>
    <row r="21" spans="2:11" ht="15" customHeight="1">
      <c r="B21" s="240"/>
      <c r="C21" s="241"/>
      <c r="D21" s="241"/>
      <c r="E21" s="242" t="s">
        <v>87</v>
      </c>
      <c r="F21" s="366" t="s">
        <v>3952</v>
      </c>
      <c r="G21" s="366"/>
      <c r="H21" s="366"/>
      <c r="I21" s="366"/>
      <c r="J21" s="366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366" t="s">
        <v>3953</v>
      </c>
      <c r="D23" s="366"/>
      <c r="E23" s="366"/>
      <c r="F23" s="366"/>
      <c r="G23" s="366"/>
      <c r="H23" s="366"/>
      <c r="I23" s="366"/>
      <c r="J23" s="366"/>
      <c r="K23" s="237"/>
    </row>
    <row r="24" spans="2:11" ht="15" customHeight="1">
      <c r="B24" s="240"/>
      <c r="C24" s="366" t="s">
        <v>3954</v>
      </c>
      <c r="D24" s="366"/>
      <c r="E24" s="366"/>
      <c r="F24" s="366"/>
      <c r="G24" s="366"/>
      <c r="H24" s="366"/>
      <c r="I24" s="366"/>
      <c r="J24" s="366"/>
      <c r="K24" s="237"/>
    </row>
    <row r="25" spans="2:11" ht="15" customHeight="1">
      <c r="B25" s="240"/>
      <c r="C25" s="239"/>
      <c r="D25" s="366" t="s">
        <v>3955</v>
      </c>
      <c r="E25" s="366"/>
      <c r="F25" s="366"/>
      <c r="G25" s="366"/>
      <c r="H25" s="366"/>
      <c r="I25" s="366"/>
      <c r="J25" s="366"/>
      <c r="K25" s="237"/>
    </row>
    <row r="26" spans="2:11" ht="15" customHeight="1">
      <c r="B26" s="240"/>
      <c r="C26" s="241"/>
      <c r="D26" s="366" t="s">
        <v>3956</v>
      </c>
      <c r="E26" s="366"/>
      <c r="F26" s="366"/>
      <c r="G26" s="366"/>
      <c r="H26" s="366"/>
      <c r="I26" s="366"/>
      <c r="J26" s="366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366" t="s">
        <v>3957</v>
      </c>
      <c r="E28" s="366"/>
      <c r="F28" s="366"/>
      <c r="G28" s="366"/>
      <c r="H28" s="366"/>
      <c r="I28" s="366"/>
      <c r="J28" s="366"/>
      <c r="K28" s="237"/>
    </row>
    <row r="29" spans="2:11" ht="15" customHeight="1">
      <c r="B29" s="240"/>
      <c r="C29" s="241"/>
      <c r="D29" s="366" t="s">
        <v>3958</v>
      </c>
      <c r="E29" s="366"/>
      <c r="F29" s="366"/>
      <c r="G29" s="366"/>
      <c r="H29" s="366"/>
      <c r="I29" s="366"/>
      <c r="J29" s="366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366" t="s">
        <v>3959</v>
      </c>
      <c r="E31" s="366"/>
      <c r="F31" s="366"/>
      <c r="G31" s="366"/>
      <c r="H31" s="366"/>
      <c r="I31" s="366"/>
      <c r="J31" s="366"/>
      <c r="K31" s="237"/>
    </row>
    <row r="32" spans="2:11" ht="15" customHeight="1">
      <c r="B32" s="240"/>
      <c r="C32" s="241"/>
      <c r="D32" s="366" t="s">
        <v>3960</v>
      </c>
      <c r="E32" s="366"/>
      <c r="F32" s="366"/>
      <c r="G32" s="366"/>
      <c r="H32" s="366"/>
      <c r="I32" s="366"/>
      <c r="J32" s="366"/>
      <c r="K32" s="237"/>
    </row>
    <row r="33" spans="2:11" ht="15" customHeight="1">
      <c r="B33" s="240"/>
      <c r="C33" s="241"/>
      <c r="D33" s="366" t="s">
        <v>3961</v>
      </c>
      <c r="E33" s="366"/>
      <c r="F33" s="366"/>
      <c r="G33" s="366"/>
      <c r="H33" s="366"/>
      <c r="I33" s="366"/>
      <c r="J33" s="366"/>
      <c r="K33" s="237"/>
    </row>
    <row r="34" spans="2:11" ht="15" customHeight="1">
      <c r="B34" s="240"/>
      <c r="C34" s="241"/>
      <c r="D34" s="239"/>
      <c r="E34" s="243" t="s">
        <v>174</v>
      </c>
      <c r="F34" s="239"/>
      <c r="G34" s="366" t="s">
        <v>3962</v>
      </c>
      <c r="H34" s="366"/>
      <c r="I34" s="366"/>
      <c r="J34" s="366"/>
      <c r="K34" s="237"/>
    </row>
    <row r="35" spans="2:11" ht="30.75" customHeight="1">
      <c r="B35" s="240"/>
      <c r="C35" s="241"/>
      <c r="D35" s="239"/>
      <c r="E35" s="243" t="s">
        <v>3963</v>
      </c>
      <c r="F35" s="239"/>
      <c r="G35" s="366" t="s">
        <v>3964</v>
      </c>
      <c r="H35" s="366"/>
      <c r="I35" s="366"/>
      <c r="J35" s="366"/>
      <c r="K35" s="237"/>
    </row>
    <row r="36" spans="2:11" ht="15" customHeight="1">
      <c r="B36" s="240"/>
      <c r="C36" s="241"/>
      <c r="D36" s="239"/>
      <c r="E36" s="243" t="s">
        <v>56</v>
      </c>
      <c r="F36" s="239"/>
      <c r="G36" s="366" t="s">
        <v>3965</v>
      </c>
      <c r="H36" s="366"/>
      <c r="I36" s="366"/>
      <c r="J36" s="366"/>
      <c r="K36" s="237"/>
    </row>
    <row r="37" spans="2:11" ht="15" customHeight="1">
      <c r="B37" s="240"/>
      <c r="C37" s="241"/>
      <c r="D37" s="239"/>
      <c r="E37" s="243" t="s">
        <v>175</v>
      </c>
      <c r="F37" s="239"/>
      <c r="G37" s="366" t="s">
        <v>3966</v>
      </c>
      <c r="H37" s="366"/>
      <c r="I37" s="366"/>
      <c r="J37" s="366"/>
      <c r="K37" s="237"/>
    </row>
    <row r="38" spans="2:11" ht="15" customHeight="1">
      <c r="B38" s="240"/>
      <c r="C38" s="241"/>
      <c r="D38" s="239"/>
      <c r="E38" s="243" t="s">
        <v>176</v>
      </c>
      <c r="F38" s="239"/>
      <c r="G38" s="366" t="s">
        <v>3967</v>
      </c>
      <c r="H38" s="366"/>
      <c r="I38" s="366"/>
      <c r="J38" s="366"/>
      <c r="K38" s="237"/>
    </row>
    <row r="39" spans="2:11" ht="15" customHeight="1">
      <c r="B39" s="240"/>
      <c r="C39" s="241"/>
      <c r="D39" s="239"/>
      <c r="E39" s="243" t="s">
        <v>177</v>
      </c>
      <c r="F39" s="239"/>
      <c r="G39" s="366" t="s">
        <v>3968</v>
      </c>
      <c r="H39" s="366"/>
      <c r="I39" s="366"/>
      <c r="J39" s="366"/>
      <c r="K39" s="237"/>
    </row>
    <row r="40" spans="2:11" ht="15" customHeight="1">
      <c r="B40" s="240"/>
      <c r="C40" s="241"/>
      <c r="D40" s="239"/>
      <c r="E40" s="243" t="s">
        <v>3969</v>
      </c>
      <c r="F40" s="239"/>
      <c r="G40" s="366" t="s">
        <v>3970</v>
      </c>
      <c r="H40" s="366"/>
      <c r="I40" s="366"/>
      <c r="J40" s="366"/>
      <c r="K40" s="237"/>
    </row>
    <row r="41" spans="2:11" ht="15" customHeight="1">
      <c r="B41" s="240"/>
      <c r="C41" s="241"/>
      <c r="D41" s="239"/>
      <c r="E41" s="243"/>
      <c r="F41" s="239"/>
      <c r="G41" s="366" t="s">
        <v>3971</v>
      </c>
      <c r="H41" s="366"/>
      <c r="I41" s="366"/>
      <c r="J41" s="366"/>
      <c r="K41" s="237"/>
    </row>
    <row r="42" spans="2:11" ht="15" customHeight="1">
      <c r="B42" s="240"/>
      <c r="C42" s="241"/>
      <c r="D42" s="239"/>
      <c r="E42" s="243" t="s">
        <v>3972</v>
      </c>
      <c r="F42" s="239"/>
      <c r="G42" s="366" t="s">
        <v>3973</v>
      </c>
      <c r="H42" s="366"/>
      <c r="I42" s="366"/>
      <c r="J42" s="366"/>
      <c r="K42" s="237"/>
    </row>
    <row r="43" spans="2:11" ht="15" customHeight="1">
      <c r="B43" s="240"/>
      <c r="C43" s="241"/>
      <c r="D43" s="239"/>
      <c r="E43" s="243" t="s">
        <v>179</v>
      </c>
      <c r="F43" s="239"/>
      <c r="G43" s="366" t="s">
        <v>3974</v>
      </c>
      <c r="H43" s="366"/>
      <c r="I43" s="366"/>
      <c r="J43" s="366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366" t="s">
        <v>3975</v>
      </c>
      <c r="E45" s="366"/>
      <c r="F45" s="366"/>
      <c r="G45" s="366"/>
      <c r="H45" s="366"/>
      <c r="I45" s="366"/>
      <c r="J45" s="366"/>
      <c r="K45" s="237"/>
    </row>
    <row r="46" spans="2:11" ht="15" customHeight="1">
      <c r="B46" s="240"/>
      <c r="C46" s="241"/>
      <c r="D46" s="241"/>
      <c r="E46" s="366" t="s">
        <v>3976</v>
      </c>
      <c r="F46" s="366"/>
      <c r="G46" s="366"/>
      <c r="H46" s="366"/>
      <c r="I46" s="366"/>
      <c r="J46" s="366"/>
      <c r="K46" s="237"/>
    </row>
    <row r="47" spans="2:11" ht="15" customHeight="1">
      <c r="B47" s="240"/>
      <c r="C47" s="241"/>
      <c r="D47" s="241"/>
      <c r="E47" s="366" t="s">
        <v>3977</v>
      </c>
      <c r="F47" s="366"/>
      <c r="G47" s="366"/>
      <c r="H47" s="366"/>
      <c r="I47" s="366"/>
      <c r="J47" s="366"/>
      <c r="K47" s="237"/>
    </row>
    <row r="48" spans="2:11" ht="15" customHeight="1">
      <c r="B48" s="240"/>
      <c r="C48" s="241"/>
      <c r="D48" s="241"/>
      <c r="E48" s="366" t="s">
        <v>3978</v>
      </c>
      <c r="F48" s="366"/>
      <c r="G48" s="366"/>
      <c r="H48" s="366"/>
      <c r="I48" s="366"/>
      <c r="J48" s="366"/>
      <c r="K48" s="237"/>
    </row>
    <row r="49" spans="2:11" ht="15" customHeight="1">
      <c r="B49" s="240"/>
      <c r="C49" s="241"/>
      <c r="D49" s="366" t="s">
        <v>3979</v>
      </c>
      <c r="E49" s="366"/>
      <c r="F49" s="366"/>
      <c r="G49" s="366"/>
      <c r="H49" s="366"/>
      <c r="I49" s="366"/>
      <c r="J49" s="366"/>
      <c r="K49" s="237"/>
    </row>
    <row r="50" spans="2:11" ht="25.5" customHeight="1">
      <c r="B50" s="236"/>
      <c r="C50" s="365" t="s">
        <v>3980</v>
      </c>
      <c r="D50" s="365"/>
      <c r="E50" s="365"/>
      <c r="F50" s="365"/>
      <c r="G50" s="365"/>
      <c r="H50" s="365"/>
      <c r="I50" s="365"/>
      <c r="J50" s="365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366" t="s">
        <v>3981</v>
      </c>
      <c r="D52" s="366"/>
      <c r="E52" s="366"/>
      <c r="F52" s="366"/>
      <c r="G52" s="366"/>
      <c r="H52" s="366"/>
      <c r="I52" s="366"/>
      <c r="J52" s="366"/>
      <c r="K52" s="237"/>
    </row>
    <row r="53" spans="2:11" ht="15" customHeight="1">
      <c r="B53" s="236"/>
      <c r="C53" s="366" t="s">
        <v>3982</v>
      </c>
      <c r="D53" s="366"/>
      <c r="E53" s="366"/>
      <c r="F53" s="366"/>
      <c r="G53" s="366"/>
      <c r="H53" s="366"/>
      <c r="I53" s="366"/>
      <c r="J53" s="366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366" t="s">
        <v>3983</v>
      </c>
      <c r="D55" s="366"/>
      <c r="E55" s="366"/>
      <c r="F55" s="366"/>
      <c r="G55" s="366"/>
      <c r="H55" s="366"/>
      <c r="I55" s="366"/>
      <c r="J55" s="366"/>
      <c r="K55" s="237"/>
    </row>
    <row r="56" spans="2:11" ht="15" customHeight="1">
      <c r="B56" s="236"/>
      <c r="C56" s="241"/>
      <c r="D56" s="366" t="s">
        <v>3984</v>
      </c>
      <c r="E56" s="366"/>
      <c r="F56" s="366"/>
      <c r="G56" s="366"/>
      <c r="H56" s="366"/>
      <c r="I56" s="366"/>
      <c r="J56" s="366"/>
      <c r="K56" s="237"/>
    </row>
    <row r="57" spans="2:11" ht="15" customHeight="1">
      <c r="B57" s="236"/>
      <c r="C57" s="241"/>
      <c r="D57" s="366" t="s">
        <v>3985</v>
      </c>
      <c r="E57" s="366"/>
      <c r="F57" s="366"/>
      <c r="G57" s="366"/>
      <c r="H57" s="366"/>
      <c r="I57" s="366"/>
      <c r="J57" s="366"/>
      <c r="K57" s="237"/>
    </row>
    <row r="58" spans="2:11" ht="15" customHeight="1">
      <c r="B58" s="236"/>
      <c r="C58" s="241"/>
      <c r="D58" s="366" t="s">
        <v>3986</v>
      </c>
      <c r="E58" s="366"/>
      <c r="F58" s="366"/>
      <c r="G58" s="366"/>
      <c r="H58" s="366"/>
      <c r="I58" s="366"/>
      <c r="J58" s="366"/>
      <c r="K58" s="237"/>
    </row>
    <row r="59" spans="2:11" ht="15" customHeight="1">
      <c r="B59" s="236"/>
      <c r="C59" s="241"/>
      <c r="D59" s="366" t="s">
        <v>3987</v>
      </c>
      <c r="E59" s="366"/>
      <c r="F59" s="366"/>
      <c r="G59" s="366"/>
      <c r="H59" s="366"/>
      <c r="I59" s="366"/>
      <c r="J59" s="366"/>
      <c r="K59" s="237"/>
    </row>
    <row r="60" spans="2:11" ht="15" customHeight="1">
      <c r="B60" s="236"/>
      <c r="C60" s="241"/>
      <c r="D60" s="368" t="s">
        <v>3988</v>
      </c>
      <c r="E60" s="368"/>
      <c r="F60" s="368"/>
      <c r="G60" s="368"/>
      <c r="H60" s="368"/>
      <c r="I60" s="368"/>
      <c r="J60" s="368"/>
      <c r="K60" s="237"/>
    </row>
    <row r="61" spans="2:11" ht="15" customHeight="1">
      <c r="B61" s="236"/>
      <c r="C61" s="241"/>
      <c r="D61" s="366" t="s">
        <v>3989</v>
      </c>
      <c r="E61" s="366"/>
      <c r="F61" s="366"/>
      <c r="G61" s="366"/>
      <c r="H61" s="366"/>
      <c r="I61" s="366"/>
      <c r="J61" s="366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366" t="s">
        <v>3990</v>
      </c>
      <c r="E63" s="366"/>
      <c r="F63" s="366"/>
      <c r="G63" s="366"/>
      <c r="H63" s="366"/>
      <c r="I63" s="366"/>
      <c r="J63" s="366"/>
      <c r="K63" s="237"/>
    </row>
    <row r="64" spans="2:11" ht="15" customHeight="1">
      <c r="B64" s="236"/>
      <c r="C64" s="241"/>
      <c r="D64" s="368" t="s">
        <v>3991</v>
      </c>
      <c r="E64" s="368"/>
      <c r="F64" s="368"/>
      <c r="G64" s="368"/>
      <c r="H64" s="368"/>
      <c r="I64" s="368"/>
      <c r="J64" s="368"/>
      <c r="K64" s="237"/>
    </row>
    <row r="65" spans="2:11" ht="15" customHeight="1">
      <c r="B65" s="236"/>
      <c r="C65" s="241"/>
      <c r="D65" s="366" t="s">
        <v>3992</v>
      </c>
      <c r="E65" s="366"/>
      <c r="F65" s="366"/>
      <c r="G65" s="366"/>
      <c r="H65" s="366"/>
      <c r="I65" s="366"/>
      <c r="J65" s="366"/>
      <c r="K65" s="237"/>
    </row>
    <row r="66" spans="2:11" ht="15" customHeight="1">
      <c r="B66" s="236"/>
      <c r="C66" s="241"/>
      <c r="D66" s="366" t="s">
        <v>3993</v>
      </c>
      <c r="E66" s="366"/>
      <c r="F66" s="366"/>
      <c r="G66" s="366"/>
      <c r="H66" s="366"/>
      <c r="I66" s="366"/>
      <c r="J66" s="366"/>
      <c r="K66" s="237"/>
    </row>
    <row r="67" spans="2:11" ht="15" customHeight="1">
      <c r="B67" s="236"/>
      <c r="C67" s="241"/>
      <c r="D67" s="366" t="s">
        <v>3994</v>
      </c>
      <c r="E67" s="366"/>
      <c r="F67" s="366"/>
      <c r="G67" s="366"/>
      <c r="H67" s="366"/>
      <c r="I67" s="366"/>
      <c r="J67" s="366"/>
      <c r="K67" s="237"/>
    </row>
    <row r="68" spans="2:11" ht="15" customHeight="1">
      <c r="B68" s="236"/>
      <c r="C68" s="241"/>
      <c r="D68" s="366" t="s">
        <v>3995</v>
      </c>
      <c r="E68" s="366"/>
      <c r="F68" s="366"/>
      <c r="G68" s="366"/>
      <c r="H68" s="366"/>
      <c r="I68" s="366"/>
      <c r="J68" s="366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369" t="s">
        <v>145</v>
      </c>
      <c r="D73" s="369"/>
      <c r="E73" s="369"/>
      <c r="F73" s="369"/>
      <c r="G73" s="369"/>
      <c r="H73" s="369"/>
      <c r="I73" s="369"/>
      <c r="J73" s="369"/>
      <c r="K73" s="254"/>
    </row>
    <row r="74" spans="2:11" ht="17.25" customHeight="1">
      <c r="B74" s="253"/>
      <c r="C74" s="255" t="s">
        <v>3996</v>
      </c>
      <c r="D74" s="255"/>
      <c r="E74" s="255"/>
      <c r="F74" s="255" t="s">
        <v>3997</v>
      </c>
      <c r="G74" s="256"/>
      <c r="H74" s="255" t="s">
        <v>175</v>
      </c>
      <c r="I74" s="255" t="s">
        <v>60</v>
      </c>
      <c r="J74" s="255" t="s">
        <v>3998</v>
      </c>
      <c r="K74" s="254"/>
    </row>
    <row r="75" spans="2:11" ht="17.25" customHeight="1">
      <c r="B75" s="253"/>
      <c r="C75" s="257" t="s">
        <v>3999</v>
      </c>
      <c r="D75" s="257"/>
      <c r="E75" s="257"/>
      <c r="F75" s="258" t="s">
        <v>4000</v>
      </c>
      <c r="G75" s="259"/>
      <c r="H75" s="257"/>
      <c r="I75" s="257"/>
      <c r="J75" s="257" t="s">
        <v>4001</v>
      </c>
      <c r="K75" s="254"/>
    </row>
    <row r="76" spans="2:11" ht="5.25" customHeight="1">
      <c r="B76" s="253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3"/>
      <c r="C77" s="243" t="s">
        <v>56</v>
      </c>
      <c r="D77" s="260"/>
      <c r="E77" s="260"/>
      <c r="F77" s="262" t="s">
        <v>4002</v>
      </c>
      <c r="G77" s="261"/>
      <c r="H77" s="243" t="s">
        <v>4003</v>
      </c>
      <c r="I77" s="243" t="s">
        <v>4004</v>
      </c>
      <c r="J77" s="243">
        <v>20</v>
      </c>
      <c r="K77" s="254"/>
    </row>
    <row r="78" spans="2:11" ht="15" customHeight="1">
      <c r="B78" s="253"/>
      <c r="C78" s="243" t="s">
        <v>4005</v>
      </c>
      <c r="D78" s="243"/>
      <c r="E78" s="243"/>
      <c r="F78" s="262" t="s">
        <v>4002</v>
      </c>
      <c r="G78" s="261"/>
      <c r="H78" s="243" t="s">
        <v>4006</v>
      </c>
      <c r="I78" s="243" t="s">
        <v>4004</v>
      </c>
      <c r="J78" s="243">
        <v>120</v>
      </c>
      <c r="K78" s="254"/>
    </row>
    <row r="79" spans="2:11" ht="15" customHeight="1">
      <c r="B79" s="263"/>
      <c r="C79" s="243" t="s">
        <v>4007</v>
      </c>
      <c r="D79" s="243"/>
      <c r="E79" s="243"/>
      <c r="F79" s="262" t="s">
        <v>4008</v>
      </c>
      <c r="G79" s="261"/>
      <c r="H79" s="243" t="s">
        <v>4009</v>
      </c>
      <c r="I79" s="243" t="s">
        <v>4004</v>
      </c>
      <c r="J79" s="243">
        <v>50</v>
      </c>
      <c r="K79" s="254"/>
    </row>
    <row r="80" spans="2:11" ht="15" customHeight="1">
      <c r="B80" s="263"/>
      <c r="C80" s="243" t="s">
        <v>4010</v>
      </c>
      <c r="D80" s="243"/>
      <c r="E80" s="243"/>
      <c r="F80" s="262" t="s">
        <v>4002</v>
      </c>
      <c r="G80" s="261"/>
      <c r="H80" s="243" t="s">
        <v>4011</v>
      </c>
      <c r="I80" s="243" t="s">
        <v>4012</v>
      </c>
      <c r="J80" s="243"/>
      <c r="K80" s="254"/>
    </row>
    <row r="81" spans="2:11" ht="15" customHeight="1">
      <c r="B81" s="263"/>
      <c r="C81" s="264" t="s">
        <v>4013</v>
      </c>
      <c r="D81" s="264"/>
      <c r="E81" s="264"/>
      <c r="F81" s="265" t="s">
        <v>4008</v>
      </c>
      <c r="G81" s="264"/>
      <c r="H81" s="264" t="s">
        <v>4014</v>
      </c>
      <c r="I81" s="264" t="s">
        <v>4004</v>
      </c>
      <c r="J81" s="264">
        <v>15</v>
      </c>
      <c r="K81" s="254"/>
    </row>
    <row r="82" spans="2:11" ht="15" customHeight="1">
      <c r="B82" s="263"/>
      <c r="C82" s="264" t="s">
        <v>4015</v>
      </c>
      <c r="D82" s="264"/>
      <c r="E82" s="264"/>
      <c r="F82" s="265" t="s">
        <v>4008</v>
      </c>
      <c r="G82" s="264"/>
      <c r="H82" s="264" t="s">
        <v>4016</v>
      </c>
      <c r="I82" s="264" t="s">
        <v>4004</v>
      </c>
      <c r="J82" s="264">
        <v>15</v>
      </c>
      <c r="K82" s="254"/>
    </row>
    <row r="83" spans="2:11" ht="15" customHeight="1">
      <c r="B83" s="263"/>
      <c r="C83" s="264" t="s">
        <v>4017</v>
      </c>
      <c r="D83" s="264"/>
      <c r="E83" s="264"/>
      <c r="F83" s="265" t="s">
        <v>4008</v>
      </c>
      <c r="G83" s="264"/>
      <c r="H83" s="264" t="s">
        <v>4018</v>
      </c>
      <c r="I83" s="264" t="s">
        <v>4004</v>
      </c>
      <c r="J83" s="264">
        <v>20</v>
      </c>
      <c r="K83" s="254"/>
    </row>
    <row r="84" spans="2:11" ht="15" customHeight="1">
      <c r="B84" s="263"/>
      <c r="C84" s="264" t="s">
        <v>4019</v>
      </c>
      <c r="D84" s="264"/>
      <c r="E84" s="264"/>
      <c r="F84" s="265" t="s">
        <v>4008</v>
      </c>
      <c r="G84" s="264"/>
      <c r="H84" s="264" t="s">
        <v>4020</v>
      </c>
      <c r="I84" s="264" t="s">
        <v>4004</v>
      </c>
      <c r="J84" s="264">
        <v>20</v>
      </c>
      <c r="K84" s="254"/>
    </row>
    <row r="85" spans="2:11" ht="15" customHeight="1">
      <c r="B85" s="263"/>
      <c r="C85" s="243" t="s">
        <v>4021</v>
      </c>
      <c r="D85" s="243"/>
      <c r="E85" s="243"/>
      <c r="F85" s="262" t="s">
        <v>4008</v>
      </c>
      <c r="G85" s="261"/>
      <c r="H85" s="243" t="s">
        <v>4022</v>
      </c>
      <c r="I85" s="243" t="s">
        <v>4004</v>
      </c>
      <c r="J85" s="243">
        <v>50</v>
      </c>
      <c r="K85" s="254"/>
    </row>
    <row r="86" spans="2:11" ht="15" customHeight="1">
      <c r="B86" s="263"/>
      <c r="C86" s="243" t="s">
        <v>4023</v>
      </c>
      <c r="D86" s="243"/>
      <c r="E86" s="243"/>
      <c r="F86" s="262" t="s">
        <v>4008</v>
      </c>
      <c r="G86" s="261"/>
      <c r="H86" s="243" t="s">
        <v>4024</v>
      </c>
      <c r="I86" s="243" t="s">
        <v>4004</v>
      </c>
      <c r="J86" s="243">
        <v>20</v>
      </c>
      <c r="K86" s="254"/>
    </row>
    <row r="87" spans="2:11" ht="15" customHeight="1">
      <c r="B87" s="263"/>
      <c r="C87" s="243" t="s">
        <v>4025</v>
      </c>
      <c r="D87" s="243"/>
      <c r="E87" s="243"/>
      <c r="F87" s="262" t="s">
        <v>4008</v>
      </c>
      <c r="G87" s="261"/>
      <c r="H87" s="243" t="s">
        <v>4026</v>
      </c>
      <c r="I87" s="243" t="s">
        <v>4004</v>
      </c>
      <c r="J87" s="243">
        <v>20</v>
      </c>
      <c r="K87" s="254"/>
    </row>
    <row r="88" spans="2:11" ht="15" customHeight="1">
      <c r="B88" s="263"/>
      <c r="C88" s="243" t="s">
        <v>4027</v>
      </c>
      <c r="D88" s="243"/>
      <c r="E88" s="243"/>
      <c r="F88" s="262" t="s">
        <v>4008</v>
      </c>
      <c r="G88" s="261"/>
      <c r="H88" s="243" t="s">
        <v>4028</v>
      </c>
      <c r="I88" s="243" t="s">
        <v>4004</v>
      </c>
      <c r="J88" s="243">
        <v>50</v>
      </c>
      <c r="K88" s="254"/>
    </row>
    <row r="89" spans="2:11" ht="15" customHeight="1">
      <c r="B89" s="263"/>
      <c r="C89" s="243" t="s">
        <v>4029</v>
      </c>
      <c r="D89" s="243"/>
      <c r="E89" s="243"/>
      <c r="F89" s="262" t="s">
        <v>4008</v>
      </c>
      <c r="G89" s="261"/>
      <c r="H89" s="243" t="s">
        <v>4029</v>
      </c>
      <c r="I89" s="243" t="s">
        <v>4004</v>
      </c>
      <c r="J89" s="243">
        <v>50</v>
      </c>
      <c r="K89" s="254"/>
    </row>
    <row r="90" spans="2:11" ht="15" customHeight="1">
      <c r="B90" s="263"/>
      <c r="C90" s="243" t="s">
        <v>180</v>
      </c>
      <c r="D90" s="243"/>
      <c r="E90" s="243"/>
      <c r="F90" s="262" t="s">
        <v>4008</v>
      </c>
      <c r="G90" s="261"/>
      <c r="H90" s="243" t="s">
        <v>4030</v>
      </c>
      <c r="I90" s="243" t="s">
        <v>4004</v>
      </c>
      <c r="J90" s="243">
        <v>255</v>
      </c>
      <c r="K90" s="254"/>
    </row>
    <row r="91" spans="2:11" ht="15" customHeight="1">
      <c r="B91" s="263"/>
      <c r="C91" s="243" t="s">
        <v>4031</v>
      </c>
      <c r="D91" s="243"/>
      <c r="E91" s="243"/>
      <c r="F91" s="262" t="s">
        <v>4002</v>
      </c>
      <c r="G91" s="261"/>
      <c r="H91" s="243" t="s">
        <v>4032</v>
      </c>
      <c r="I91" s="243" t="s">
        <v>4033</v>
      </c>
      <c r="J91" s="243"/>
      <c r="K91" s="254"/>
    </row>
    <row r="92" spans="2:11" ht="15" customHeight="1">
      <c r="B92" s="263"/>
      <c r="C92" s="243" t="s">
        <v>4034</v>
      </c>
      <c r="D92" s="243"/>
      <c r="E92" s="243"/>
      <c r="F92" s="262" t="s">
        <v>4002</v>
      </c>
      <c r="G92" s="261"/>
      <c r="H92" s="243" t="s">
        <v>4035</v>
      </c>
      <c r="I92" s="243" t="s">
        <v>4036</v>
      </c>
      <c r="J92" s="243"/>
      <c r="K92" s="254"/>
    </row>
    <row r="93" spans="2:11" ht="15" customHeight="1">
      <c r="B93" s="263"/>
      <c r="C93" s="243" t="s">
        <v>4037</v>
      </c>
      <c r="D93" s="243"/>
      <c r="E93" s="243"/>
      <c r="F93" s="262" t="s">
        <v>4002</v>
      </c>
      <c r="G93" s="261"/>
      <c r="H93" s="243" t="s">
        <v>4037</v>
      </c>
      <c r="I93" s="243" t="s">
        <v>4036</v>
      </c>
      <c r="J93" s="243"/>
      <c r="K93" s="254"/>
    </row>
    <row r="94" spans="2:11" ht="15" customHeight="1">
      <c r="B94" s="263"/>
      <c r="C94" s="243" t="s">
        <v>41</v>
      </c>
      <c r="D94" s="243"/>
      <c r="E94" s="243"/>
      <c r="F94" s="262" t="s">
        <v>4002</v>
      </c>
      <c r="G94" s="261"/>
      <c r="H94" s="243" t="s">
        <v>4038</v>
      </c>
      <c r="I94" s="243" t="s">
        <v>4036</v>
      </c>
      <c r="J94" s="243"/>
      <c r="K94" s="254"/>
    </row>
    <row r="95" spans="2:11" ht="15" customHeight="1">
      <c r="B95" s="263"/>
      <c r="C95" s="243" t="s">
        <v>51</v>
      </c>
      <c r="D95" s="243"/>
      <c r="E95" s="243"/>
      <c r="F95" s="262" t="s">
        <v>4002</v>
      </c>
      <c r="G95" s="261"/>
      <c r="H95" s="243" t="s">
        <v>4039</v>
      </c>
      <c r="I95" s="243" t="s">
        <v>4036</v>
      </c>
      <c r="J95" s="243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369" t="s">
        <v>4040</v>
      </c>
      <c r="D100" s="369"/>
      <c r="E100" s="369"/>
      <c r="F100" s="369"/>
      <c r="G100" s="369"/>
      <c r="H100" s="369"/>
      <c r="I100" s="369"/>
      <c r="J100" s="369"/>
      <c r="K100" s="254"/>
    </row>
    <row r="101" spans="2:11" ht="17.25" customHeight="1">
      <c r="B101" s="253"/>
      <c r="C101" s="255" t="s">
        <v>3996</v>
      </c>
      <c r="D101" s="255"/>
      <c r="E101" s="255"/>
      <c r="F101" s="255" t="s">
        <v>3997</v>
      </c>
      <c r="G101" s="256"/>
      <c r="H101" s="255" t="s">
        <v>175</v>
      </c>
      <c r="I101" s="255" t="s">
        <v>60</v>
      </c>
      <c r="J101" s="255" t="s">
        <v>3998</v>
      </c>
      <c r="K101" s="254"/>
    </row>
    <row r="102" spans="2:11" ht="17.25" customHeight="1">
      <c r="B102" s="253"/>
      <c r="C102" s="257" t="s">
        <v>3999</v>
      </c>
      <c r="D102" s="257"/>
      <c r="E102" s="257"/>
      <c r="F102" s="258" t="s">
        <v>4000</v>
      </c>
      <c r="G102" s="259"/>
      <c r="H102" s="257"/>
      <c r="I102" s="257"/>
      <c r="J102" s="257" t="s">
        <v>4001</v>
      </c>
      <c r="K102" s="254"/>
    </row>
    <row r="103" spans="2:11" ht="5.25" customHeight="1">
      <c r="B103" s="253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3"/>
      <c r="C104" s="243" t="s">
        <v>56</v>
      </c>
      <c r="D104" s="260"/>
      <c r="E104" s="260"/>
      <c r="F104" s="262" t="s">
        <v>4002</v>
      </c>
      <c r="G104" s="271"/>
      <c r="H104" s="243" t="s">
        <v>4041</v>
      </c>
      <c r="I104" s="243" t="s">
        <v>4004</v>
      </c>
      <c r="J104" s="243">
        <v>20</v>
      </c>
      <c r="K104" s="254"/>
    </row>
    <row r="105" spans="2:11" ht="15" customHeight="1">
      <c r="B105" s="253"/>
      <c r="C105" s="243" t="s">
        <v>4005</v>
      </c>
      <c r="D105" s="243"/>
      <c r="E105" s="243"/>
      <c r="F105" s="262" t="s">
        <v>4002</v>
      </c>
      <c r="G105" s="243"/>
      <c r="H105" s="243" t="s">
        <v>4041</v>
      </c>
      <c r="I105" s="243" t="s">
        <v>4004</v>
      </c>
      <c r="J105" s="243">
        <v>120</v>
      </c>
      <c r="K105" s="254"/>
    </row>
    <row r="106" spans="2:11" ht="15" customHeight="1">
      <c r="B106" s="263"/>
      <c r="C106" s="243" t="s">
        <v>4007</v>
      </c>
      <c r="D106" s="243"/>
      <c r="E106" s="243"/>
      <c r="F106" s="262" t="s">
        <v>4008</v>
      </c>
      <c r="G106" s="243"/>
      <c r="H106" s="243" t="s">
        <v>4041</v>
      </c>
      <c r="I106" s="243" t="s">
        <v>4004</v>
      </c>
      <c r="J106" s="243">
        <v>50</v>
      </c>
      <c r="K106" s="254"/>
    </row>
    <row r="107" spans="2:11" ht="15" customHeight="1">
      <c r="B107" s="263"/>
      <c r="C107" s="243" t="s">
        <v>4010</v>
      </c>
      <c r="D107" s="243"/>
      <c r="E107" s="243"/>
      <c r="F107" s="262" t="s">
        <v>4002</v>
      </c>
      <c r="G107" s="243"/>
      <c r="H107" s="243" t="s">
        <v>4041</v>
      </c>
      <c r="I107" s="243" t="s">
        <v>4012</v>
      </c>
      <c r="J107" s="243"/>
      <c r="K107" s="254"/>
    </row>
    <row r="108" spans="2:11" ht="15" customHeight="1">
      <c r="B108" s="263"/>
      <c r="C108" s="243" t="s">
        <v>4021</v>
      </c>
      <c r="D108" s="243"/>
      <c r="E108" s="243"/>
      <c r="F108" s="262" t="s">
        <v>4008</v>
      </c>
      <c r="G108" s="243"/>
      <c r="H108" s="243" t="s">
        <v>4041</v>
      </c>
      <c r="I108" s="243" t="s">
        <v>4004</v>
      </c>
      <c r="J108" s="243">
        <v>50</v>
      </c>
      <c r="K108" s="254"/>
    </row>
    <row r="109" spans="2:11" ht="15" customHeight="1">
      <c r="B109" s="263"/>
      <c r="C109" s="243" t="s">
        <v>4029</v>
      </c>
      <c r="D109" s="243"/>
      <c r="E109" s="243"/>
      <c r="F109" s="262" t="s">
        <v>4008</v>
      </c>
      <c r="G109" s="243"/>
      <c r="H109" s="243" t="s">
        <v>4041</v>
      </c>
      <c r="I109" s="243" t="s">
        <v>4004</v>
      </c>
      <c r="J109" s="243">
        <v>50</v>
      </c>
      <c r="K109" s="254"/>
    </row>
    <row r="110" spans="2:11" ht="15" customHeight="1">
      <c r="B110" s="263"/>
      <c r="C110" s="243" t="s">
        <v>4027</v>
      </c>
      <c r="D110" s="243"/>
      <c r="E110" s="243"/>
      <c r="F110" s="262" t="s">
        <v>4008</v>
      </c>
      <c r="G110" s="243"/>
      <c r="H110" s="243" t="s">
        <v>4041</v>
      </c>
      <c r="I110" s="243" t="s">
        <v>4004</v>
      </c>
      <c r="J110" s="243">
        <v>50</v>
      </c>
      <c r="K110" s="254"/>
    </row>
    <row r="111" spans="2:11" ht="15" customHeight="1">
      <c r="B111" s="263"/>
      <c r="C111" s="243" t="s">
        <v>56</v>
      </c>
      <c r="D111" s="243"/>
      <c r="E111" s="243"/>
      <c r="F111" s="262" t="s">
        <v>4002</v>
      </c>
      <c r="G111" s="243"/>
      <c r="H111" s="243" t="s">
        <v>4042</v>
      </c>
      <c r="I111" s="243" t="s">
        <v>4004</v>
      </c>
      <c r="J111" s="243">
        <v>20</v>
      </c>
      <c r="K111" s="254"/>
    </row>
    <row r="112" spans="2:11" ht="15" customHeight="1">
      <c r="B112" s="263"/>
      <c r="C112" s="243" t="s">
        <v>4043</v>
      </c>
      <c r="D112" s="243"/>
      <c r="E112" s="243"/>
      <c r="F112" s="262" t="s">
        <v>4002</v>
      </c>
      <c r="G112" s="243"/>
      <c r="H112" s="243" t="s">
        <v>4044</v>
      </c>
      <c r="I112" s="243" t="s">
        <v>4004</v>
      </c>
      <c r="J112" s="243">
        <v>120</v>
      </c>
      <c r="K112" s="254"/>
    </row>
    <row r="113" spans="2:11" ht="15" customHeight="1">
      <c r="B113" s="263"/>
      <c r="C113" s="243" t="s">
        <v>41</v>
      </c>
      <c r="D113" s="243"/>
      <c r="E113" s="243"/>
      <c r="F113" s="262" t="s">
        <v>4002</v>
      </c>
      <c r="G113" s="243"/>
      <c r="H113" s="243" t="s">
        <v>4045</v>
      </c>
      <c r="I113" s="243" t="s">
        <v>4036</v>
      </c>
      <c r="J113" s="243"/>
      <c r="K113" s="254"/>
    </row>
    <row r="114" spans="2:11" ht="15" customHeight="1">
      <c r="B114" s="263"/>
      <c r="C114" s="243" t="s">
        <v>51</v>
      </c>
      <c r="D114" s="243"/>
      <c r="E114" s="243"/>
      <c r="F114" s="262" t="s">
        <v>4002</v>
      </c>
      <c r="G114" s="243"/>
      <c r="H114" s="243" t="s">
        <v>4046</v>
      </c>
      <c r="I114" s="243" t="s">
        <v>4036</v>
      </c>
      <c r="J114" s="243"/>
      <c r="K114" s="254"/>
    </row>
    <row r="115" spans="2:11" ht="15" customHeight="1">
      <c r="B115" s="263"/>
      <c r="C115" s="243" t="s">
        <v>60</v>
      </c>
      <c r="D115" s="243"/>
      <c r="E115" s="243"/>
      <c r="F115" s="262" t="s">
        <v>4002</v>
      </c>
      <c r="G115" s="243"/>
      <c r="H115" s="243" t="s">
        <v>4047</v>
      </c>
      <c r="I115" s="243" t="s">
        <v>4048</v>
      </c>
      <c r="J115" s="243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9"/>
      <c r="D117" s="239"/>
      <c r="E117" s="239"/>
      <c r="F117" s="274"/>
      <c r="G117" s="239"/>
      <c r="H117" s="239"/>
      <c r="I117" s="239"/>
      <c r="J117" s="239"/>
      <c r="K117" s="273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364" t="s">
        <v>4049</v>
      </c>
      <c r="D120" s="364"/>
      <c r="E120" s="364"/>
      <c r="F120" s="364"/>
      <c r="G120" s="364"/>
      <c r="H120" s="364"/>
      <c r="I120" s="364"/>
      <c r="J120" s="364"/>
      <c r="K120" s="279"/>
    </row>
    <row r="121" spans="2:11" ht="17.25" customHeight="1">
      <c r="B121" s="280"/>
      <c r="C121" s="255" t="s">
        <v>3996</v>
      </c>
      <c r="D121" s="255"/>
      <c r="E121" s="255"/>
      <c r="F121" s="255" t="s">
        <v>3997</v>
      </c>
      <c r="G121" s="256"/>
      <c r="H121" s="255" t="s">
        <v>175</v>
      </c>
      <c r="I121" s="255" t="s">
        <v>60</v>
      </c>
      <c r="J121" s="255" t="s">
        <v>3998</v>
      </c>
      <c r="K121" s="281"/>
    </row>
    <row r="122" spans="2:11" ht="17.25" customHeight="1">
      <c r="B122" s="280"/>
      <c r="C122" s="257" t="s">
        <v>3999</v>
      </c>
      <c r="D122" s="257"/>
      <c r="E122" s="257"/>
      <c r="F122" s="258" t="s">
        <v>4000</v>
      </c>
      <c r="G122" s="259"/>
      <c r="H122" s="257"/>
      <c r="I122" s="257"/>
      <c r="J122" s="257" t="s">
        <v>4001</v>
      </c>
      <c r="K122" s="281"/>
    </row>
    <row r="123" spans="2:11" ht="5.25" customHeight="1">
      <c r="B123" s="282"/>
      <c r="C123" s="260"/>
      <c r="D123" s="260"/>
      <c r="E123" s="260"/>
      <c r="F123" s="260"/>
      <c r="G123" s="243"/>
      <c r="H123" s="260"/>
      <c r="I123" s="260"/>
      <c r="J123" s="260"/>
      <c r="K123" s="283"/>
    </row>
    <row r="124" spans="2:11" ht="15" customHeight="1">
      <c r="B124" s="282"/>
      <c r="C124" s="243" t="s">
        <v>4005</v>
      </c>
      <c r="D124" s="260"/>
      <c r="E124" s="260"/>
      <c r="F124" s="262" t="s">
        <v>4002</v>
      </c>
      <c r="G124" s="243"/>
      <c r="H124" s="243" t="s">
        <v>4041</v>
      </c>
      <c r="I124" s="243" t="s">
        <v>4004</v>
      </c>
      <c r="J124" s="243">
        <v>120</v>
      </c>
      <c r="K124" s="284"/>
    </row>
    <row r="125" spans="2:11" ht="15" customHeight="1">
      <c r="B125" s="282"/>
      <c r="C125" s="243" t="s">
        <v>4050</v>
      </c>
      <c r="D125" s="243"/>
      <c r="E125" s="243"/>
      <c r="F125" s="262" t="s">
        <v>4002</v>
      </c>
      <c r="G125" s="243"/>
      <c r="H125" s="243" t="s">
        <v>4051</v>
      </c>
      <c r="I125" s="243" t="s">
        <v>4004</v>
      </c>
      <c r="J125" s="243" t="s">
        <v>4052</v>
      </c>
      <c r="K125" s="284"/>
    </row>
    <row r="126" spans="2:11" ht="15" customHeight="1">
      <c r="B126" s="282"/>
      <c r="C126" s="243" t="s">
        <v>87</v>
      </c>
      <c r="D126" s="243"/>
      <c r="E126" s="243"/>
      <c r="F126" s="262" t="s">
        <v>4002</v>
      </c>
      <c r="G126" s="243"/>
      <c r="H126" s="243" t="s">
        <v>4053</v>
      </c>
      <c r="I126" s="243" t="s">
        <v>4004</v>
      </c>
      <c r="J126" s="243" t="s">
        <v>4052</v>
      </c>
      <c r="K126" s="284"/>
    </row>
    <row r="127" spans="2:11" ht="15" customHeight="1">
      <c r="B127" s="282"/>
      <c r="C127" s="243" t="s">
        <v>4013</v>
      </c>
      <c r="D127" s="243"/>
      <c r="E127" s="243"/>
      <c r="F127" s="262" t="s">
        <v>4008</v>
      </c>
      <c r="G127" s="243"/>
      <c r="H127" s="243" t="s">
        <v>4014</v>
      </c>
      <c r="I127" s="243" t="s">
        <v>4004</v>
      </c>
      <c r="J127" s="243">
        <v>15</v>
      </c>
      <c r="K127" s="284"/>
    </row>
    <row r="128" spans="2:11" ht="15" customHeight="1">
      <c r="B128" s="282"/>
      <c r="C128" s="264" t="s">
        <v>4015</v>
      </c>
      <c r="D128" s="264"/>
      <c r="E128" s="264"/>
      <c r="F128" s="265" t="s">
        <v>4008</v>
      </c>
      <c r="G128" s="264"/>
      <c r="H128" s="264" t="s">
        <v>4016</v>
      </c>
      <c r="I128" s="264" t="s">
        <v>4004</v>
      </c>
      <c r="J128" s="264">
        <v>15</v>
      </c>
      <c r="K128" s="284"/>
    </row>
    <row r="129" spans="2:11" ht="15" customHeight="1">
      <c r="B129" s="282"/>
      <c r="C129" s="264" t="s">
        <v>4017</v>
      </c>
      <c r="D129" s="264"/>
      <c r="E129" s="264"/>
      <c r="F129" s="265" t="s">
        <v>4008</v>
      </c>
      <c r="G129" s="264"/>
      <c r="H129" s="264" t="s">
        <v>4018</v>
      </c>
      <c r="I129" s="264" t="s">
        <v>4004</v>
      </c>
      <c r="J129" s="264">
        <v>20</v>
      </c>
      <c r="K129" s="284"/>
    </row>
    <row r="130" spans="2:11" ht="15" customHeight="1">
      <c r="B130" s="282"/>
      <c r="C130" s="264" t="s">
        <v>4019</v>
      </c>
      <c r="D130" s="264"/>
      <c r="E130" s="264"/>
      <c r="F130" s="265" t="s">
        <v>4008</v>
      </c>
      <c r="G130" s="264"/>
      <c r="H130" s="264" t="s">
        <v>4020</v>
      </c>
      <c r="I130" s="264" t="s">
        <v>4004</v>
      </c>
      <c r="J130" s="264">
        <v>20</v>
      </c>
      <c r="K130" s="284"/>
    </row>
    <row r="131" spans="2:11" ht="15" customHeight="1">
      <c r="B131" s="282"/>
      <c r="C131" s="243" t="s">
        <v>4007</v>
      </c>
      <c r="D131" s="243"/>
      <c r="E131" s="243"/>
      <c r="F131" s="262" t="s">
        <v>4008</v>
      </c>
      <c r="G131" s="243"/>
      <c r="H131" s="243" t="s">
        <v>4041</v>
      </c>
      <c r="I131" s="243" t="s">
        <v>4004</v>
      </c>
      <c r="J131" s="243">
        <v>50</v>
      </c>
      <c r="K131" s="284"/>
    </row>
    <row r="132" spans="2:11" ht="15" customHeight="1">
      <c r="B132" s="282"/>
      <c r="C132" s="243" t="s">
        <v>4021</v>
      </c>
      <c r="D132" s="243"/>
      <c r="E132" s="243"/>
      <c r="F132" s="262" t="s">
        <v>4008</v>
      </c>
      <c r="G132" s="243"/>
      <c r="H132" s="243" t="s">
        <v>4041</v>
      </c>
      <c r="I132" s="243" t="s">
        <v>4004</v>
      </c>
      <c r="J132" s="243">
        <v>50</v>
      </c>
      <c r="K132" s="284"/>
    </row>
    <row r="133" spans="2:11" ht="15" customHeight="1">
      <c r="B133" s="282"/>
      <c r="C133" s="243" t="s">
        <v>4027</v>
      </c>
      <c r="D133" s="243"/>
      <c r="E133" s="243"/>
      <c r="F133" s="262" t="s">
        <v>4008</v>
      </c>
      <c r="G133" s="243"/>
      <c r="H133" s="243" t="s">
        <v>4041</v>
      </c>
      <c r="I133" s="243" t="s">
        <v>4004</v>
      </c>
      <c r="J133" s="243">
        <v>50</v>
      </c>
      <c r="K133" s="284"/>
    </row>
    <row r="134" spans="2:11" ht="15" customHeight="1">
      <c r="B134" s="282"/>
      <c r="C134" s="243" t="s">
        <v>4029</v>
      </c>
      <c r="D134" s="243"/>
      <c r="E134" s="243"/>
      <c r="F134" s="262" t="s">
        <v>4008</v>
      </c>
      <c r="G134" s="243"/>
      <c r="H134" s="243" t="s">
        <v>4041</v>
      </c>
      <c r="I134" s="243" t="s">
        <v>4004</v>
      </c>
      <c r="J134" s="243">
        <v>50</v>
      </c>
      <c r="K134" s="284"/>
    </row>
    <row r="135" spans="2:11" ht="15" customHeight="1">
      <c r="B135" s="282"/>
      <c r="C135" s="243" t="s">
        <v>180</v>
      </c>
      <c r="D135" s="243"/>
      <c r="E135" s="243"/>
      <c r="F135" s="262" t="s">
        <v>4008</v>
      </c>
      <c r="G135" s="243"/>
      <c r="H135" s="243" t="s">
        <v>4054</v>
      </c>
      <c r="I135" s="243" t="s">
        <v>4004</v>
      </c>
      <c r="J135" s="243">
        <v>255</v>
      </c>
      <c r="K135" s="284"/>
    </row>
    <row r="136" spans="2:11" ht="15" customHeight="1">
      <c r="B136" s="282"/>
      <c r="C136" s="243" t="s">
        <v>4031</v>
      </c>
      <c r="D136" s="243"/>
      <c r="E136" s="243"/>
      <c r="F136" s="262" t="s">
        <v>4002</v>
      </c>
      <c r="G136" s="243"/>
      <c r="H136" s="243" t="s">
        <v>4055</v>
      </c>
      <c r="I136" s="243" t="s">
        <v>4033</v>
      </c>
      <c r="J136" s="243"/>
      <c r="K136" s="284"/>
    </row>
    <row r="137" spans="2:11" ht="15" customHeight="1">
      <c r="B137" s="282"/>
      <c r="C137" s="243" t="s">
        <v>4034</v>
      </c>
      <c r="D137" s="243"/>
      <c r="E137" s="243"/>
      <c r="F137" s="262" t="s">
        <v>4002</v>
      </c>
      <c r="G137" s="243"/>
      <c r="H137" s="243" t="s">
        <v>4056</v>
      </c>
      <c r="I137" s="243" t="s">
        <v>4036</v>
      </c>
      <c r="J137" s="243"/>
      <c r="K137" s="284"/>
    </row>
    <row r="138" spans="2:11" ht="15" customHeight="1">
      <c r="B138" s="282"/>
      <c r="C138" s="243" t="s">
        <v>4037</v>
      </c>
      <c r="D138" s="243"/>
      <c r="E138" s="243"/>
      <c r="F138" s="262" t="s">
        <v>4002</v>
      </c>
      <c r="G138" s="243"/>
      <c r="H138" s="243" t="s">
        <v>4037</v>
      </c>
      <c r="I138" s="243" t="s">
        <v>4036</v>
      </c>
      <c r="J138" s="243"/>
      <c r="K138" s="284"/>
    </row>
    <row r="139" spans="2:11" ht="15" customHeight="1">
      <c r="B139" s="282"/>
      <c r="C139" s="243" t="s">
        <v>41</v>
      </c>
      <c r="D139" s="243"/>
      <c r="E139" s="243"/>
      <c r="F139" s="262" t="s">
        <v>4002</v>
      </c>
      <c r="G139" s="243"/>
      <c r="H139" s="243" t="s">
        <v>4057</v>
      </c>
      <c r="I139" s="243" t="s">
        <v>4036</v>
      </c>
      <c r="J139" s="243"/>
      <c r="K139" s="284"/>
    </row>
    <row r="140" spans="2:11" ht="15" customHeight="1">
      <c r="B140" s="282"/>
      <c r="C140" s="243" t="s">
        <v>4058</v>
      </c>
      <c r="D140" s="243"/>
      <c r="E140" s="243"/>
      <c r="F140" s="262" t="s">
        <v>4002</v>
      </c>
      <c r="G140" s="243"/>
      <c r="H140" s="243" t="s">
        <v>4059</v>
      </c>
      <c r="I140" s="243" t="s">
        <v>4036</v>
      </c>
      <c r="J140" s="243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9"/>
      <c r="C142" s="239"/>
      <c r="D142" s="239"/>
      <c r="E142" s="239"/>
      <c r="F142" s="274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369" t="s">
        <v>4060</v>
      </c>
      <c r="D145" s="369"/>
      <c r="E145" s="369"/>
      <c r="F145" s="369"/>
      <c r="G145" s="369"/>
      <c r="H145" s="369"/>
      <c r="I145" s="369"/>
      <c r="J145" s="369"/>
      <c r="K145" s="254"/>
    </row>
    <row r="146" spans="2:11" ht="17.25" customHeight="1">
      <c r="B146" s="253"/>
      <c r="C146" s="255" t="s">
        <v>3996</v>
      </c>
      <c r="D146" s="255"/>
      <c r="E146" s="255"/>
      <c r="F146" s="255" t="s">
        <v>3997</v>
      </c>
      <c r="G146" s="256"/>
      <c r="H146" s="255" t="s">
        <v>175</v>
      </c>
      <c r="I146" s="255" t="s">
        <v>60</v>
      </c>
      <c r="J146" s="255" t="s">
        <v>3998</v>
      </c>
      <c r="K146" s="254"/>
    </row>
    <row r="147" spans="2:11" ht="17.25" customHeight="1">
      <c r="B147" s="253"/>
      <c r="C147" s="257" t="s">
        <v>3999</v>
      </c>
      <c r="D147" s="257"/>
      <c r="E147" s="257"/>
      <c r="F147" s="258" t="s">
        <v>4000</v>
      </c>
      <c r="G147" s="259"/>
      <c r="H147" s="257"/>
      <c r="I147" s="257"/>
      <c r="J147" s="257" t="s">
        <v>4001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4005</v>
      </c>
      <c r="D149" s="243"/>
      <c r="E149" s="243"/>
      <c r="F149" s="289" t="s">
        <v>4002</v>
      </c>
      <c r="G149" s="243"/>
      <c r="H149" s="288" t="s">
        <v>4041</v>
      </c>
      <c r="I149" s="288" t="s">
        <v>4004</v>
      </c>
      <c r="J149" s="288">
        <v>120</v>
      </c>
      <c r="K149" s="284"/>
    </row>
    <row r="150" spans="2:11" ht="15" customHeight="1">
      <c r="B150" s="263"/>
      <c r="C150" s="288" t="s">
        <v>4050</v>
      </c>
      <c r="D150" s="243"/>
      <c r="E150" s="243"/>
      <c r="F150" s="289" t="s">
        <v>4002</v>
      </c>
      <c r="G150" s="243"/>
      <c r="H150" s="288" t="s">
        <v>4061</v>
      </c>
      <c r="I150" s="288" t="s">
        <v>4004</v>
      </c>
      <c r="J150" s="288" t="s">
        <v>4052</v>
      </c>
      <c r="K150" s="284"/>
    </row>
    <row r="151" spans="2:11" ht="15" customHeight="1">
      <c r="B151" s="263"/>
      <c r="C151" s="288" t="s">
        <v>87</v>
      </c>
      <c r="D151" s="243"/>
      <c r="E151" s="243"/>
      <c r="F151" s="289" t="s">
        <v>4002</v>
      </c>
      <c r="G151" s="243"/>
      <c r="H151" s="288" t="s">
        <v>4062</v>
      </c>
      <c r="I151" s="288" t="s">
        <v>4004</v>
      </c>
      <c r="J151" s="288" t="s">
        <v>4052</v>
      </c>
      <c r="K151" s="284"/>
    </row>
    <row r="152" spans="2:11" ht="15" customHeight="1">
      <c r="B152" s="263"/>
      <c r="C152" s="288" t="s">
        <v>4007</v>
      </c>
      <c r="D152" s="243"/>
      <c r="E152" s="243"/>
      <c r="F152" s="289" t="s">
        <v>4008</v>
      </c>
      <c r="G152" s="243"/>
      <c r="H152" s="288" t="s">
        <v>4041</v>
      </c>
      <c r="I152" s="288" t="s">
        <v>4004</v>
      </c>
      <c r="J152" s="288">
        <v>50</v>
      </c>
      <c r="K152" s="284"/>
    </row>
    <row r="153" spans="2:11" ht="15" customHeight="1">
      <c r="B153" s="263"/>
      <c r="C153" s="288" t="s">
        <v>4010</v>
      </c>
      <c r="D153" s="243"/>
      <c r="E153" s="243"/>
      <c r="F153" s="289" t="s">
        <v>4002</v>
      </c>
      <c r="G153" s="243"/>
      <c r="H153" s="288" t="s">
        <v>4041</v>
      </c>
      <c r="I153" s="288" t="s">
        <v>4012</v>
      </c>
      <c r="J153" s="288"/>
      <c r="K153" s="284"/>
    </row>
    <row r="154" spans="2:11" ht="15" customHeight="1">
      <c r="B154" s="263"/>
      <c r="C154" s="288" t="s">
        <v>4021</v>
      </c>
      <c r="D154" s="243"/>
      <c r="E154" s="243"/>
      <c r="F154" s="289" t="s">
        <v>4008</v>
      </c>
      <c r="G154" s="243"/>
      <c r="H154" s="288" t="s">
        <v>4041</v>
      </c>
      <c r="I154" s="288" t="s">
        <v>4004</v>
      </c>
      <c r="J154" s="288">
        <v>50</v>
      </c>
      <c r="K154" s="284"/>
    </row>
    <row r="155" spans="2:11" ht="15" customHeight="1">
      <c r="B155" s="263"/>
      <c r="C155" s="288" t="s">
        <v>4029</v>
      </c>
      <c r="D155" s="243"/>
      <c r="E155" s="243"/>
      <c r="F155" s="289" t="s">
        <v>4008</v>
      </c>
      <c r="G155" s="243"/>
      <c r="H155" s="288" t="s">
        <v>4041</v>
      </c>
      <c r="I155" s="288" t="s">
        <v>4004</v>
      </c>
      <c r="J155" s="288">
        <v>50</v>
      </c>
      <c r="K155" s="284"/>
    </row>
    <row r="156" spans="2:11" ht="15" customHeight="1">
      <c r="B156" s="263"/>
      <c r="C156" s="288" t="s">
        <v>4027</v>
      </c>
      <c r="D156" s="243"/>
      <c r="E156" s="243"/>
      <c r="F156" s="289" t="s">
        <v>4008</v>
      </c>
      <c r="G156" s="243"/>
      <c r="H156" s="288" t="s">
        <v>4041</v>
      </c>
      <c r="I156" s="288" t="s">
        <v>4004</v>
      </c>
      <c r="J156" s="288">
        <v>50</v>
      </c>
      <c r="K156" s="284"/>
    </row>
    <row r="157" spans="2:11" ht="15" customHeight="1">
      <c r="B157" s="263"/>
      <c r="C157" s="288" t="s">
        <v>152</v>
      </c>
      <c r="D157" s="243"/>
      <c r="E157" s="243"/>
      <c r="F157" s="289" t="s">
        <v>4002</v>
      </c>
      <c r="G157" s="243"/>
      <c r="H157" s="288" t="s">
        <v>4063</v>
      </c>
      <c r="I157" s="288" t="s">
        <v>4004</v>
      </c>
      <c r="J157" s="288" t="s">
        <v>4064</v>
      </c>
      <c r="K157" s="284"/>
    </row>
    <row r="158" spans="2:11" ht="15" customHeight="1">
      <c r="B158" s="263"/>
      <c r="C158" s="288" t="s">
        <v>4065</v>
      </c>
      <c r="D158" s="243"/>
      <c r="E158" s="243"/>
      <c r="F158" s="289" t="s">
        <v>4002</v>
      </c>
      <c r="G158" s="243"/>
      <c r="H158" s="288" t="s">
        <v>4066</v>
      </c>
      <c r="I158" s="288" t="s">
        <v>4036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9"/>
      <c r="C160" s="243"/>
      <c r="D160" s="243"/>
      <c r="E160" s="243"/>
      <c r="F160" s="262"/>
      <c r="G160" s="243"/>
      <c r="H160" s="243"/>
      <c r="I160" s="243"/>
      <c r="J160" s="243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31"/>
      <c r="C162" s="232"/>
      <c r="D162" s="232"/>
      <c r="E162" s="232"/>
      <c r="F162" s="232"/>
      <c r="G162" s="232"/>
      <c r="H162" s="232"/>
      <c r="I162" s="232"/>
      <c r="J162" s="232"/>
      <c r="K162" s="233"/>
    </row>
    <row r="163" spans="2:11" ht="45" customHeight="1">
      <c r="B163" s="234"/>
      <c r="C163" s="364" t="s">
        <v>4067</v>
      </c>
      <c r="D163" s="364"/>
      <c r="E163" s="364"/>
      <c r="F163" s="364"/>
      <c r="G163" s="364"/>
      <c r="H163" s="364"/>
      <c r="I163" s="364"/>
      <c r="J163" s="364"/>
      <c r="K163" s="235"/>
    </row>
    <row r="164" spans="2:11" ht="17.25" customHeight="1">
      <c r="B164" s="234"/>
      <c r="C164" s="255" t="s">
        <v>3996</v>
      </c>
      <c r="D164" s="255"/>
      <c r="E164" s="255"/>
      <c r="F164" s="255" t="s">
        <v>3997</v>
      </c>
      <c r="G164" s="292"/>
      <c r="H164" s="293" t="s">
        <v>175</v>
      </c>
      <c r="I164" s="293" t="s">
        <v>60</v>
      </c>
      <c r="J164" s="255" t="s">
        <v>3998</v>
      </c>
      <c r="K164" s="235"/>
    </row>
    <row r="165" spans="2:11" ht="17.25" customHeight="1">
      <c r="B165" s="236"/>
      <c r="C165" s="257" t="s">
        <v>3999</v>
      </c>
      <c r="D165" s="257"/>
      <c r="E165" s="257"/>
      <c r="F165" s="258" t="s">
        <v>4000</v>
      </c>
      <c r="G165" s="294"/>
      <c r="H165" s="295"/>
      <c r="I165" s="295"/>
      <c r="J165" s="257" t="s">
        <v>4001</v>
      </c>
      <c r="K165" s="237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3" t="s">
        <v>4005</v>
      </c>
      <c r="D167" s="243"/>
      <c r="E167" s="243"/>
      <c r="F167" s="262" t="s">
        <v>4002</v>
      </c>
      <c r="G167" s="243"/>
      <c r="H167" s="243" t="s">
        <v>4041</v>
      </c>
      <c r="I167" s="243" t="s">
        <v>4004</v>
      </c>
      <c r="J167" s="243">
        <v>120</v>
      </c>
      <c r="K167" s="284"/>
    </row>
    <row r="168" spans="2:11" ht="15" customHeight="1">
      <c r="B168" s="263"/>
      <c r="C168" s="243" t="s">
        <v>4050</v>
      </c>
      <c r="D168" s="243"/>
      <c r="E168" s="243"/>
      <c r="F168" s="262" t="s">
        <v>4002</v>
      </c>
      <c r="G168" s="243"/>
      <c r="H168" s="243" t="s">
        <v>4051</v>
      </c>
      <c r="I168" s="243" t="s">
        <v>4004</v>
      </c>
      <c r="J168" s="243" t="s">
        <v>4052</v>
      </c>
      <c r="K168" s="284"/>
    </row>
    <row r="169" spans="2:11" ht="15" customHeight="1">
      <c r="B169" s="263"/>
      <c r="C169" s="243" t="s">
        <v>87</v>
      </c>
      <c r="D169" s="243"/>
      <c r="E169" s="243"/>
      <c r="F169" s="262" t="s">
        <v>4002</v>
      </c>
      <c r="G169" s="243"/>
      <c r="H169" s="243" t="s">
        <v>4068</v>
      </c>
      <c r="I169" s="243" t="s">
        <v>4004</v>
      </c>
      <c r="J169" s="243" t="s">
        <v>4052</v>
      </c>
      <c r="K169" s="284"/>
    </row>
    <row r="170" spans="2:11" ht="15" customHeight="1">
      <c r="B170" s="263"/>
      <c r="C170" s="243" t="s">
        <v>4007</v>
      </c>
      <c r="D170" s="243"/>
      <c r="E170" s="243"/>
      <c r="F170" s="262" t="s">
        <v>4008</v>
      </c>
      <c r="G170" s="243"/>
      <c r="H170" s="243" t="s">
        <v>4068</v>
      </c>
      <c r="I170" s="243" t="s">
        <v>4004</v>
      </c>
      <c r="J170" s="243">
        <v>50</v>
      </c>
      <c r="K170" s="284"/>
    </row>
    <row r="171" spans="2:11" ht="15" customHeight="1">
      <c r="B171" s="263"/>
      <c r="C171" s="243" t="s">
        <v>4010</v>
      </c>
      <c r="D171" s="243"/>
      <c r="E171" s="243"/>
      <c r="F171" s="262" t="s">
        <v>4002</v>
      </c>
      <c r="G171" s="243"/>
      <c r="H171" s="243" t="s">
        <v>4068</v>
      </c>
      <c r="I171" s="243" t="s">
        <v>4012</v>
      </c>
      <c r="J171" s="243"/>
      <c r="K171" s="284"/>
    </row>
    <row r="172" spans="2:11" ht="15" customHeight="1">
      <c r="B172" s="263"/>
      <c r="C172" s="243" t="s">
        <v>4021</v>
      </c>
      <c r="D172" s="243"/>
      <c r="E172" s="243"/>
      <c r="F172" s="262" t="s">
        <v>4008</v>
      </c>
      <c r="G172" s="243"/>
      <c r="H172" s="243" t="s">
        <v>4068</v>
      </c>
      <c r="I172" s="243" t="s">
        <v>4004</v>
      </c>
      <c r="J172" s="243">
        <v>50</v>
      </c>
      <c r="K172" s="284"/>
    </row>
    <row r="173" spans="2:11" ht="15" customHeight="1">
      <c r="B173" s="263"/>
      <c r="C173" s="243" t="s">
        <v>4029</v>
      </c>
      <c r="D173" s="243"/>
      <c r="E173" s="243"/>
      <c r="F173" s="262" t="s">
        <v>4008</v>
      </c>
      <c r="G173" s="243"/>
      <c r="H173" s="243" t="s">
        <v>4068</v>
      </c>
      <c r="I173" s="243" t="s">
        <v>4004</v>
      </c>
      <c r="J173" s="243">
        <v>50</v>
      </c>
      <c r="K173" s="284"/>
    </row>
    <row r="174" spans="2:11" ht="15" customHeight="1">
      <c r="B174" s="263"/>
      <c r="C174" s="243" t="s">
        <v>4027</v>
      </c>
      <c r="D174" s="243"/>
      <c r="E174" s="243"/>
      <c r="F174" s="262" t="s">
        <v>4008</v>
      </c>
      <c r="G174" s="243"/>
      <c r="H174" s="243" t="s">
        <v>4068</v>
      </c>
      <c r="I174" s="243" t="s">
        <v>4004</v>
      </c>
      <c r="J174" s="243">
        <v>50</v>
      </c>
      <c r="K174" s="284"/>
    </row>
    <row r="175" spans="2:11" ht="15" customHeight="1">
      <c r="B175" s="263"/>
      <c r="C175" s="243" t="s">
        <v>174</v>
      </c>
      <c r="D175" s="243"/>
      <c r="E175" s="243"/>
      <c r="F175" s="262" t="s">
        <v>4002</v>
      </c>
      <c r="G175" s="243"/>
      <c r="H175" s="243" t="s">
        <v>4069</v>
      </c>
      <c r="I175" s="243" t="s">
        <v>4070</v>
      </c>
      <c r="J175" s="243"/>
      <c r="K175" s="284"/>
    </row>
    <row r="176" spans="2:11" ht="15" customHeight="1">
      <c r="B176" s="263"/>
      <c r="C176" s="243" t="s">
        <v>60</v>
      </c>
      <c r="D176" s="243"/>
      <c r="E176" s="243"/>
      <c r="F176" s="262" t="s">
        <v>4002</v>
      </c>
      <c r="G176" s="243"/>
      <c r="H176" s="243" t="s">
        <v>4071</v>
      </c>
      <c r="I176" s="243" t="s">
        <v>4072</v>
      </c>
      <c r="J176" s="243">
        <v>1</v>
      </c>
      <c r="K176" s="284"/>
    </row>
    <row r="177" spans="2:11" ht="15" customHeight="1">
      <c r="B177" s="263"/>
      <c r="C177" s="243" t="s">
        <v>56</v>
      </c>
      <c r="D177" s="243"/>
      <c r="E177" s="243"/>
      <c r="F177" s="262" t="s">
        <v>4002</v>
      </c>
      <c r="G177" s="243"/>
      <c r="H177" s="243" t="s">
        <v>4073</v>
      </c>
      <c r="I177" s="243" t="s">
        <v>4004</v>
      </c>
      <c r="J177" s="243">
        <v>20</v>
      </c>
      <c r="K177" s="284"/>
    </row>
    <row r="178" spans="2:11" ht="15" customHeight="1">
      <c r="B178" s="263"/>
      <c r="C178" s="243" t="s">
        <v>175</v>
      </c>
      <c r="D178" s="243"/>
      <c r="E178" s="243"/>
      <c r="F178" s="262" t="s">
        <v>4002</v>
      </c>
      <c r="G178" s="243"/>
      <c r="H178" s="243" t="s">
        <v>4074</v>
      </c>
      <c r="I178" s="243" t="s">
        <v>4004</v>
      </c>
      <c r="J178" s="243">
        <v>255</v>
      </c>
      <c r="K178" s="284"/>
    </row>
    <row r="179" spans="2:11" ht="15" customHeight="1">
      <c r="B179" s="263"/>
      <c r="C179" s="243" t="s">
        <v>176</v>
      </c>
      <c r="D179" s="243"/>
      <c r="E179" s="243"/>
      <c r="F179" s="262" t="s">
        <v>4002</v>
      </c>
      <c r="G179" s="243"/>
      <c r="H179" s="243" t="s">
        <v>3967</v>
      </c>
      <c r="I179" s="243" t="s">
        <v>4004</v>
      </c>
      <c r="J179" s="243">
        <v>10</v>
      </c>
      <c r="K179" s="284"/>
    </row>
    <row r="180" spans="2:11" ht="15" customHeight="1">
      <c r="B180" s="263"/>
      <c r="C180" s="243" t="s">
        <v>177</v>
      </c>
      <c r="D180" s="243"/>
      <c r="E180" s="243"/>
      <c r="F180" s="262" t="s">
        <v>4002</v>
      </c>
      <c r="G180" s="243"/>
      <c r="H180" s="243" t="s">
        <v>4075</v>
      </c>
      <c r="I180" s="243" t="s">
        <v>4036</v>
      </c>
      <c r="J180" s="243"/>
      <c r="K180" s="284"/>
    </row>
    <row r="181" spans="2:11" ht="15" customHeight="1">
      <c r="B181" s="263"/>
      <c r="C181" s="243" t="s">
        <v>4076</v>
      </c>
      <c r="D181" s="243"/>
      <c r="E181" s="243"/>
      <c r="F181" s="262" t="s">
        <v>4002</v>
      </c>
      <c r="G181" s="243"/>
      <c r="H181" s="243" t="s">
        <v>4077</v>
      </c>
      <c r="I181" s="243" t="s">
        <v>4036</v>
      </c>
      <c r="J181" s="243"/>
      <c r="K181" s="284"/>
    </row>
    <row r="182" spans="2:11" ht="15" customHeight="1">
      <c r="B182" s="263"/>
      <c r="C182" s="243" t="s">
        <v>4065</v>
      </c>
      <c r="D182" s="243"/>
      <c r="E182" s="243"/>
      <c r="F182" s="262" t="s">
        <v>4002</v>
      </c>
      <c r="G182" s="243"/>
      <c r="H182" s="243" t="s">
        <v>4078</v>
      </c>
      <c r="I182" s="243" t="s">
        <v>4036</v>
      </c>
      <c r="J182" s="243"/>
      <c r="K182" s="284"/>
    </row>
    <row r="183" spans="2:11" ht="15" customHeight="1">
      <c r="B183" s="263"/>
      <c r="C183" s="243" t="s">
        <v>179</v>
      </c>
      <c r="D183" s="243"/>
      <c r="E183" s="243"/>
      <c r="F183" s="262" t="s">
        <v>4008</v>
      </c>
      <c r="G183" s="243"/>
      <c r="H183" s="243" t="s">
        <v>4079</v>
      </c>
      <c r="I183" s="243" t="s">
        <v>4004</v>
      </c>
      <c r="J183" s="243">
        <v>50</v>
      </c>
      <c r="K183" s="284"/>
    </row>
    <row r="184" spans="2:11" ht="15" customHeight="1">
      <c r="B184" s="263"/>
      <c r="C184" s="243" t="s">
        <v>4080</v>
      </c>
      <c r="D184" s="243"/>
      <c r="E184" s="243"/>
      <c r="F184" s="262" t="s">
        <v>4008</v>
      </c>
      <c r="G184" s="243"/>
      <c r="H184" s="243" t="s">
        <v>4081</v>
      </c>
      <c r="I184" s="243" t="s">
        <v>4082</v>
      </c>
      <c r="J184" s="243"/>
      <c r="K184" s="284"/>
    </row>
    <row r="185" spans="2:11" ht="15" customHeight="1">
      <c r="B185" s="263"/>
      <c r="C185" s="243" t="s">
        <v>4083</v>
      </c>
      <c r="D185" s="243"/>
      <c r="E185" s="243"/>
      <c r="F185" s="262" t="s">
        <v>4008</v>
      </c>
      <c r="G185" s="243"/>
      <c r="H185" s="243" t="s">
        <v>4084</v>
      </c>
      <c r="I185" s="243" t="s">
        <v>4082</v>
      </c>
      <c r="J185" s="243"/>
      <c r="K185" s="284"/>
    </row>
    <row r="186" spans="2:11" ht="15" customHeight="1">
      <c r="B186" s="263"/>
      <c r="C186" s="243" t="s">
        <v>4085</v>
      </c>
      <c r="D186" s="243"/>
      <c r="E186" s="243"/>
      <c r="F186" s="262" t="s">
        <v>4008</v>
      </c>
      <c r="G186" s="243"/>
      <c r="H186" s="243" t="s">
        <v>4086</v>
      </c>
      <c r="I186" s="243" t="s">
        <v>4082</v>
      </c>
      <c r="J186" s="243"/>
      <c r="K186" s="284"/>
    </row>
    <row r="187" spans="2:11" ht="15" customHeight="1">
      <c r="B187" s="263"/>
      <c r="C187" s="296" t="s">
        <v>4087</v>
      </c>
      <c r="D187" s="243"/>
      <c r="E187" s="243"/>
      <c r="F187" s="262" t="s">
        <v>4008</v>
      </c>
      <c r="G187" s="243"/>
      <c r="H187" s="243" t="s">
        <v>4088</v>
      </c>
      <c r="I187" s="243" t="s">
        <v>4089</v>
      </c>
      <c r="J187" s="297" t="s">
        <v>4090</v>
      </c>
      <c r="K187" s="284"/>
    </row>
    <row r="188" spans="2:11" ht="15" customHeight="1">
      <c r="B188" s="263"/>
      <c r="C188" s="248" t="s">
        <v>45</v>
      </c>
      <c r="D188" s="243"/>
      <c r="E188" s="243"/>
      <c r="F188" s="262" t="s">
        <v>4002</v>
      </c>
      <c r="G188" s="243"/>
      <c r="H188" s="239" t="s">
        <v>4091</v>
      </c>
      <c r="I188" s="243" t="s">
        <v>4092</v>
      </c>
      <c r="J188" s="243"/>
      <c r="K188" s="284"/>
    </row>
    <row r="189" spans="2:11" ht="15" customHeight="1">
      <c r="B189" s="263"/>
      <c r="C189" s="248" t="s">
        <v>4093</v>
      </c>
      <c r="D189" s="243"/>
      <c r="E189" s="243"/>
      <c r="F189" s="262" t="s">
        <v>4002</v>
      </c>
      <c r="G189" s="243"/>
      <c r="H189" s="243" t="s">
        <v>4094</v>
      </c>
      <c r="I189" s="243" t="s">
        <v>4036</v>
      </c>
      <c r="J189" s="243"/>
      <c r="K189" s="284"/>
    </row>
    <row r="190" spans="2:11" ht="15" customHeight="1">
      <c r="B190" s="263"/>
      <c r="C190" s="248" t="s">
        <v>4095</v>
      </c>
      <c r="D190" s="243"/>
      <c r="E190" s="243"/>
      <c r="F190" s="262" t="s">
        <v>4002</v>
      </c>
      <c r="G190" s="243"/>
      <c r="H190" s="243" t="s">
        <v>4096</v>
      </c>
      <c r="I190" s="243" t="s">
        <v>4036</v>
      </c>
      <c r="J190" s="243"/>
      <c r="K190" s="284"/>
    </row>
    <row r="191" spans="2:11" ht="15" customHeight="1">
      <c r="B191" s="263"/>
      <c r="C191" s="248" t="s">
        <v>4097</v>
      </c>
      <c r="D191" s="243"/>
      <c r="E191" s="243"/>
      <c r="F191" s="262" t="s">
        <v>4008</v>
      </c>
      <c r="G191" s="243"/>
      <c r="H191" s="243" t="s">
        <v>4098</v>
      </c>
      <c r="I191" s="243" t="s">
        <v>4036</v>
      </c>
      <c r="J191" s="243"/>
      <c r="K191" s="284"/>
    </row>
    <row r="192" spans="2:11" ht="15" customHeight="1">
      <c r="B192" s="290"/>
      <c r="C192" s="298"/>
      <c r="D192" s="272"/>
      <c r="E192" s="272"/>
      <c r="F192" s="272"/>
      <c r="G192" s="272"/>
      <c r="H192" s="272"/>
      <c r="I192" s="272"/>
      <c r="J192" s="272"/>
      <c r="K192" s="291"/>
    </row>
    <row r="193" spans="2:11" ht="18.75" customHeight="1">
      <c r="B193" s="239"/>
      <c r="C193" s="243"/>
      <c r="D193" s="243"/>
      <c r="E193" s="243"/>
      <c r="F193" s="262"/>
      <c r="G193" s="243"/>
      <c r="H193" s="243"/>
      <c r="I193" s="243"/>
      <c r="J193" s="243"/>
      <c r="K193" s="239"/>
    </row>
    <row r="194" spans="2:11" ht="18.75" customHeight="1">
      <c r="B194" s="239"/>
      <c r="C194" s="243"/>
      <c r="D194" s="243"/>
      <c r="E194" s="243"/>
      <c r="F194" s="262"/>
      <c r="G194" s="243"/>
      <c r="H194" s="243"/>
      <c r="I194" s="243"/>
      <c r="J194" s="243"/>
      <c r="K194" s="239"/>
    </row>
    <row r="195" spans="2:11" ht="18.75" customHeight="1"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</row>
    <row r="196" spans="2:11" ht="13.5">
      <c r="B196" s="231"/>
      <c r="C196" s="232"/>
      <c r="D196" s="232"/>
      <c r="E196" s="232"/>
      <c r="F196" s="232"/>
      <c r="G196" s="232"/>
      <c r="H196" s="232"/>
      <c r="I196" s="232"/>
      <c r="J196" s="232"/>
      <c r="K196" s="233"/>
    </row>
    <row r="197" spans="2:11" ht="21">
      <c r="B197" s="234"/>
      <c r="C197" s="364" t="s">
        <v>4099</v>
      </c>
      <c r="D197" s="364"/>
      <c r="E197" s="364"/>
      <c r="F197" s="364"/>
      <c r="G197" s="364"/>
      <c r="H197" s="364"/>
      <c r="I197" s="364"/>
      <c r="J197" s="364"/>
      <c r="K197" s="235"/>
    </row>
    <row r="198" spans="2:11" ht="25.5" customHeight="1">
      <c r="B198" s="234"/>
      <c r="C198" s="299" t="s">
        <v>4100</v>
      </c>
      <c r="D198" s="299"/>
      <c r="E198" s="299"/>
      <c r="F198" s="299" t="s">
        <v>4101</v>
      </c>
      <c r="G198" s="300"/>
      <c r="H198" s="370" t="s">
        <v>4102</v>
      </c>
      <c r="I198" s="370"/>
      <c r="J198" s="370"/>
      <c r="K198" s="235"/>
    </row>
    <row r="199" spans="2:11" ht="5.25" customHeight="1">
      <c r="B199" s="263"/>
      <c r="C199" s="260"/>
      <c r="D199" s="260"/>
      <c r="E199" s="260"/>
      <c r="F199" s="260"/>
      <c r="G199" s="243"/>
      <c r="H199" s="260"/>
      <c r="I199" s="260"/>
      <c r="J199" s="260"/>
      <c r="K199" s="284"/>
    </row>
    <row r="200" spans="2:11" ht="15" customHeight="1">
      <c r="B200" s="263"/>
      <c r="C200" s="243" t="s">
        <v>4092</v>
      </c>
      <c r="D200" s="243"/>
      <c r="E200" s="243"/>
      <c r="F200" s="262" t="s">
        <v>46</v>
      </c>
      <c r="G200" s="243"/>
      <c r="H200" s="367" t="s">
        <v>4103</v>
      </c>
      <c r="I200" s="367"/>
      <c r="J200" s="367"/>
      <c r="K200" s="284"/>
    </row>
    <row r="201" spans="2:11" ht="15" customHeight="1">
      <c r="B201" s="263"/>
      <c r="C201" s="269"/>
      <c r="D201" s="243"/>
      <c r="E201" s="243"/>
      <c r="F201" s="262" t="s">
        <v>47</v>
      </c>
      <c r="G201" s="243"/>
      <c r="H201" s="367" t="s">
        <v>4104</v>
      </c>
      <c r="I201" s="367"/>
      <c r="J201" s="367"/>
      <c r="K201" s="284"/>
    </row>
    <row r="202" spans="2:11" ht="15" customHeight="1">
      <c r="B202" s="263"/>
      <c r="C202" s="269"/>
      <c r="D202" s="243"/>
      <c r="E202" s="243"/>
      <c r="F202" s="262" t="s">
        <v>50</v>
      </c>
      <c r="G202" s="243"/>
      <c r="H202" s="367" t="s">
        <v>4105</v>
      </c>
      <c r="I202" s="367"/>
      <c r="J202" s="367"/>
      <c r="K202" s="284"/>
    </row>
    <row r="203" spans="2:11" ht="15" customHeight="1">
      <c r="B203" s="263"/>
      <c r="C203" s="243"/>
      <c r="D203" s="243"/>
      <c r="E203" s="243"/>
      <c r="F203" s="262" t="s">
        <v>48</v>
      </c>
      <c r="G203" s="243"/>
      <c r="H203" s="367" t="s">
        <v>4106</v>
      </c>
      <c r="I203" s="367"/>
      <c r="J203" s="367"/>
      <c r="K203" s="284"/>
    </row>
    <row r="204" spans="2:11" ht="15" customHeight="1">
      <c r="B204" s="263"/>
      <c r="C204" s="243"/>
      <c r="D204" s="243"/>
      <c r="E204" s="243"/>
      <c r="F204" s="262" t="s">
        <v>49</v>
      </c>
      <c r="G204" s="243"/>
      <c r="H204" s="367" t="s">
        <v>4107</v>
      </c>
      <c r="I204" s="367"/>
      <c r="J204" s="367"/>
      <c r="K204" s="284"/>
    </row>
    <row r="205" spans="2:11" ht="15" customHeight="1">
      <c r="B205" s="263"/>
      <c r="C205" s="243"/>
      <c r="D205" s="243"/>
      <c r="E205" s="243"/>
      <c r="F205" s="262"/>
      <c r="G205" s="243"/>
      <c r="H205" s="243"/>
      <c r="I205" s="243"/>
      <c r="J205" s="243"/>
      <c r="K205" s="284"/>
    </row>
    <row r="206" spans="2:11" ht="15" customHeight="1">
      <c r="B206" s="263"/>
      <c r="C206" s="243" t="s">
        <v>4048</v>
      </c>
      <c r="D206" s="243"/>
      <c r="E206" s="243"/>
      <c r="F206" s="262" t="s">
        <v>81</v>
      </c>
      <c r="G206" s="243"/>
      <c r="H206" s="367" t="s">
        <v>4108</v>
      </c>
      <c r="I206" s="367"/>
      <c r="J206" s="367"/>
      <c r="K206" s="284"/>
    </row>
    <row r="207" spans="2:11" ht="15" customHeight="1">
      <c r="B207" s="263"/>
      <c r="C207" s="269"/>
      <c r="D207" s="243"/>
      <c r="E207" s="243"/>
      <c r="F207" s="262" t="s">
        <v>3946</v>
      </c>
      <c r="G207" s="243"/>
      <c r="H207" s="367" t="s">
        <v>3947</v>
      </c>
      <c r="I207" s="367"/>
      <c r="J207" s="367"/>
      <c r="K207" s="284"/>
    </row>
    <row r="208" spans="2:11" ht="15" customHeight="1">
      <c r="B208" s="263"/>
      <c r="C208" s="243"/>
      <c r="D208" s="243"/>
      <c r="E208" s="243"/>
      <c r="F208" s="262" t="s">
        <v>3944</v>
      </c>
      <c r="G208" s="243"/>
      <c r="H208" s="367" t="s">
        <v>4109</v>
      </c>
      <c r="I208" s="367"/>
      <c r="J208" s="367"/>
      <c r="K208" s="284"/>
    </row>
    <row r="209" spans="2:11" ht="15" customHeight="1">
      <c r="B209" s="301"/>
      <c r="C209" s="269"/>
      <c r="D209" s="269"/>
      <c r="E209" s="269"/>
      <c r="F209" s="262" t="s">
        <v>3948</v>
      </c>
      <c r="G209" s="248"/>
      <c r="H209" s="371" t="s">
        <v>3949</v>
      </c>
      <c r="I209" s="371"/>
      <c r="J209" s="371"/>
      <c r="K209" s="302"/>
    </row>
    <row r="210" spans="2:11" ht="15" customHeight="1">
      <c r="B210" s="301"/>
      <c r="C210" s="269"/>
      <c r="D210" s="269"/>
      <c r="E210" s="269"/>
      <c r="F210" s="262" t="s">
        <v>3950</v>
      </c>
      <c r="G210" s="248"/>
      <c r="H210" s="371" t="s">
        <v>4110</v>
      </c>
      <c r="I210" s="371"/>
      <c r="J210" s="371"/>
      <c r="K210" s="302"/>
    </row>
    <row r="211" spans="2:11" ht="15" customHeight="1">
      <c r="B211" s="301"/>
      <c r="C211" s="269"/>
      <c r="D211" s="269"/>
      <c r="E211" s="269"/>
      <c r="F211" s="303"/>
      <c r="G211" s="248"/>
      <c r="H211" s="304"/>
      <c r="I211" s="304"/>
      <c r="J211" s="304"/>
      <c r="K211" s="302"/>
    </row>
    <row r="212" spans="2:11" ht="15" customHeight="1">
      <c r="B212" s="301"/>
      <c r="C212" s="243" t="s">
        <v>4072</v>
      </c>
      <c r="D212" s="269"/>
      <c r="E212" s="269"/>
      <c r="F212" s="262">
        <v>1</v>
      </c>
      <c r="G212" s="248"/>
      <c r="H212" s="371" t="s">
        <v>4111</v>
      </c>
      <c r="I212" s="371"/>
      <c r="J212" s="371"/>
      <c r="K212" s="302"/>
    </row>
    <row r="213" spans="2:11" ht="15" customHeight="1">
      <c r="B213" s="301"/>
      <c r="C213" s="269"/>
      <c r="D213" s="269"/>
      <c r="E213" s="269"/>
      <c r="F213" s="262">
        <v>2</v>
      </c>
      <c r="G213" s="248"/>
      <c r="H213" s="371" t="s">
        <v>4112</v>
      </c>
      <c r="I213" s="371"/>
      <c r="J213" s="371"/>
      <c r="K213" s="302"/>
    </row>
    <row r="214" spans="2:11" ht="15" customHeight="1">
      <c r="B214" s="301"/>
      <c r="C214" s="269"/>
      <c r="D214" s="269"/>
      <c r="E214" s="269"/>
      <c r="F214" s="262">
        <v>3</v>
      </c>
      <c r="G214" s="248"/>
      <c r="H214" s="371" t="s">
        <v>4113</v>
      </c>
      <c r="I214" s="371"/>
      <c r="J214" s="371"/>
      <c r="K214" s="302"/>
    </row>
    <row r="215" spans="2:11" ht="15" customHeight="1">
      <c r="B215" s="301"/>
      <c r="C215" s="269"/>
      <c r="D215" s="269"/>
      <c r="E215" s="269"/>
      <c r="F215" s="262">
        <v>4</v>
      </c>
      <c r="G215" s="248"/>
      <c r="H215" s="371" t="s">
        <v>4114</v>
      </c>
      <c r="I215" s="371"/>
      <c r="J215" s="371"/>
      <c r="K215" s="302"/>
    </row>
    <row r="216" spans="2:11" ht="12.75" customHeight="1">
      <c r="B216" s="305"/>
      <c r="C216" s="306"/>
      <c r="D216" s="306"/>
      <c r="E216" s="306"/>
      <c r="F216" s="306"/>
      <c r="G216" s="306"/>
      <c r="H216" s="306"/>
      <c r="I216" s="306"/>
      <c r="J216" s="306"/>
      <c r="K216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52"/>
  <sheetViews>
    <sheetView showGridLines="0" workbookViewId="0" topLeftCell="A1">
      <pane ySplit="1" topLeftCell="A339" activePane="bottomLeft" state="frozen"/>
      <selection pane="bottomLeft" activeCell="F349" sqref="F34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148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150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ROUND(J99,2)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ROUND(SUM(BE99:BE351),2)</f>
        <v>0</v>
      </c>
      <c r="G32" s="41"/>
      <c r="H32" s="41"/>
      <c r="I32" s="125">
        <v>0.21</v>
      </c>
      <c r="J32" s="124">
        <f>ROUND(ROUND((SUM(BE99:BE351)),2)*I32,2)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ROUND(SUM(BF99:BF351),2)</f>
        <v>0</v>
      </c>
      <c r="G33" s="41"/>
      <c r="H33" s="41"/>
      <c r="I33" s="125">
        <v>0.15</v>
      </c>
      <c r="J33" s="124">
        <f>ROUND(ROUND((SUM(BF99:BF351)),2)*I33,2)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ROUND(SUM(BG99:BG351),2)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ROUND(SUM(BH99:BH351),2)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ROUND(SUM(BI99:BI351),2)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148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1715a - Stavební část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J99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156</v>
      </c>
      <c r="E61" s="144"/>
      <c r="F61" s="144"/>
      <c r="G61" s="144"/>
      <c r="H61" s="144"/>
      <c r="I61" s="145"/>
      <c r="J61" s="146">
        <f>J100</f>
        <v>0</v>
      </c>
      <c r="K61" s="147"/>
    </row>
    <row r="62" spans="2:11" s="9" customFormat="1" ht="19.9" customHeight="1">
      <c r="B62" s="148"/>
      <c r="C62" s="149"/>
      <c r="D62" s="150" t="s">
        <v>157</v>
      </c>
      <c r="E62" s="151"/>
      <c r="F62" s="151"/>
      <c r="G62" s="151"/>
      <c r="H62" s="151"/>
      <c r="I62" s="152"/>
      <c r="J62" s="153">
        <f>J101</f>
        <v>0</v>
      </c>
      <c r="K62" s="154"/>
    </row>
    <row r="63" spans="2:11" s="9" customFormat="1" ht="19.9" customHeight="1">
      <c r="B63" s="148"/>
      <c r="C63" s="149"/>
      <c r="D63" s="150" t="s">
        <v>158</v>
      </c>
      <c r="E63" s="151"/>
      <c r="F63" s="151"/>
      <c r="G63" s="151"/>
      <c r="H63" s="151"/>
      <c r="I63" s="152"/>
      <c r="J63" s="153">
        <f>J118</f>
        <v>0</v>
      </c>
      <c r="K63" s="154"/>
    </row>
    <row r="64" spans="2:11" s="9" customFormat="1" ht="19.9" customHeight="1">
      <c r="B64" s="148"/>
      <c r="C64" s="149"/>
      <c r="D64" s="150" t="s">
        <v>159</v>
      </c>
      <c r="E64" s="151"/>
      <c r="F64" s="151"/>
      <c r="G64" s="151"/>
      <c r="H64" s="151"/>
      <c r="I64" s="152"/>
      <c r="J64" s="153">
        <f>J123</f>
        <v>0</v>
      </c>
      <c r="K64" s="154"/>
    </row>
    <row r="65" spans="2:11" s="9" customFormat="1" ht="19.9" customHeight="1">
      <c r="B65" s="148"/>
      <c r="C65" s="149"/>
      <c r="D65" s="150" t="s">
        <v>160</v>
      </c>
      <c r="E65" s="151"/>
      <c r="F65" s="151"/>
      <c r="G65" s="151"/>
      <c r="H65" s="151"/>
      <c r="I65" s="152"/>
      <c r="J65" s="153">
        <f>J215</f>
        <v>0</v>
      </c>
      <c r="K65" s="154"/>
    </row>
    <row r="66" spans="2:11" s="9" customFormat="1" ht="19.9" customHeight="1">
      <c r="B66" s="148"/>
      <c r="C66" s="149"/>
      <c r="D66" s="150" t="s">
        <v>161</v>
      </c>
      <c r="E66" s="151"/>
      <c r="F66" s="151"/>
      <c r="G66" s="151"/>
      <c r="H66" s="151"/>
      <c r="I66" s="152"/>
      <c r="J66" s="153">
        <f>J250</f>
        <v>0</v>
      </c>
      <c r="K66" s="154"/>
    </row>
    <row r="67" spans="2:11" s="9" customFormat="1" ht="19.9" customHeight="1">
      <c r="B67" s="148"/>
      <c r="C67" s="149"/>
      <c r="D67" s="150" t="s">
        <v>162</v>
      </c>
      <c r="E67" s="151"/>
      <c r="F67" s="151"/>
      <c r="G67" s="151"/>
      <c r="H67" s="151"/>
      <c r="I67" s="152"/>
      <c r="J67" s="153">
        <f>J257</f>
        <v>0</v>
      </c>
      <c r="K67" s="154"/>
    </row>
    <row r="68" spans="2:11" s="8" customFormat="1" ht="24.95" customHeight="1">
      <c r="B68" s="141"/>
      <c r="C68" s="142"/>
      <c r="D68" s="143" t="s">
        <v>163</v>
      </c>
      <c r="E68" s="144"/>
      <c r="F68" s="144"/>
      <c r="G68" s="144"/>
      <c r="H68" s="144"/>
      <c r="I68" s="145"/>
      <c r="J68" s="146">
        <f>J259</f>
        <v>0</v>
      </c>
      <c r="K68" s="147"/>
    </row>
    <row r="69" spans="2:11" s="9" customFormat="1" ht="19.9" customHeight="1">
      <c r="B69" s="148"/>
      <c r="C69" s="149"/>
      <c r="D69" s="150" t="s">
        <v>164</v>
      </c>
      <c r="E69" s="151"/>
      <c r="F69" s="151"/>
      <c r="G69" s="151"/>
      <c r="H69" s="151"/>
      <c r="I69" s="152"/>
      <c r="J69" s="153">
        <f>J260</f>
        <v>0</v>
      </c>
      <c r="K69" s="154"/>
    </row>
    <row r="70" spans="2:11" s="9" customFormat="1" ht="19.9" customHeight="1">
      <c r="B70" s="148"/>
      <c r="C70" s="149"/>
      <c r="D70" s="150" t="s">
        <v>165</v>
      </c>
      <c r="E70" s="151"/>
      <c r="F70" s="151"/>
      <c r="G70" s="151"/>
      <c r="H70" s="151"/>
      <c r="I70" s="152"/>
      <c r="J70" s="153">
        <f>J278</f>
        <v>0</v>
      </c>
      <c r="K70" s="154"/>
    </row>
    <row r="71" spans="2:11" s="9" customFormat="1" ht="19.9" customHeight="1">
      <c r="B71" s="148"/>
      <c r="C71" s="149"/>
      <c r="D71" s="150" t="s">
        <v>166</v>
      </c>
      <c r="E71" s="151"/>
      <c r="F71" s="151"/>
      <c r="G71" s="151"/>
      <c r="H71" s="151"/>
      <c r="I71" s="152"/>
      <c r="J71" s="153">
        <f>J284</f>
        <v>0</v>
      </c>
      <c r="K71" s="154"/>
    </row>
    <row r="72" spans="2:11" s="9" customFormat="1" ht="19.9" customHeight="1">
      <c r="B72" s="148"/>
      <c r="C72" s="149"/>
      <c r="D72" s="150" t="s">
        <v>167</v>
      </c>
      <c r="E72" s="151"/>
      <c r="F72" s="151"/>
      <c r="G72" s="151"/>
      <c r="H72" s="151"/>
      <c r="I72" s="152"/>
      <c r="J72" s="153">
        <f>J287</f>
        <v>0</v>
      </c>
      <c r="K72" s="154"/>
    </row>
    <row r="73" spans="2:11" s="9" customFormat="1" ht="19.9" customHeight="1">
      <c r="B73" s="148"/>
      <c r="C73" s="149"/>
      <c r="D73" s="150" t="s">
        <v>168</v>
      </c>
      <c r="E73" s="151"/>
      <c r="F73" s="151"/>
      <c r="G73" s="151"/>
      <c r="H73" s="151"/>
      <c r="I73" s="152"/>
      <c r="J73" s="153">
        <f>J297</f>
        <v>0</v>
      </c>
      <c r="K73" s="154"/>
    </row>
    <row r="74" spans="2:11" s="9" customFormat="1" ht="19.9" customHeight="1">
      <c r="B74" s="148"/>
      <c r="C74" s="149"/>
      <c r="D74" s="150" t="s">
        <v>169</v>
      </c>
      <c r="E74" s="151"/>
      <c r="F74" s="151"/>
      <c r="G74" s="151"/>
      <c r="H74" s="151"/>
      <c r="I74" s="152"/>
      <c r="J74" s="153">
        <f>J318</f>
        <v>0</v>
      </c>
      <c r="K74" s="154"/>
    </row>
    <row r="75" spans="2:11" s="9" customFormat="1" ht="19.9" customHeight="1">
      <c r="B75" s="148"/>
      <c r="C75" s="149"/>
      <c r="D75" s="150" t="s">
        <v>170</v>
      </c>
      <c r="E75" s="151"/>
      <c r="F75" s="151"/>
      <c r="G75" s="151"/>
      <c r="H75" s="151"/>
      <c r="I75" s="152"/>
      <c r="J75" s="153">
        <f>J331</f>
        <v>0</v>
      </c>
      <c r="K75" s="154"/>
    </row>
    <row r="76" spans="2:11" s="9" customFormat="1" ht="19.9" customHeight="1">
      <c r="B76" s="148"/>
      <c r="C76" s="149"/>
      <c r="D76" s="150" t="s">
        <v>171</v>
      </c>
      <c r="E76" s="151"/>
      <c r="F76" s="151"/>
      <c r="G76" s="151"/>
      <c r="H76" s="151"/>
      <c r="I76" s="152"/>
      <c r="J76" s="153">
        <f>J337</f>
        <v>0</v>
      </c>
      <c r="K76" s="154"/>
    </row>
    <row r="77" spans="2:11" s="9" customFormat="1" ht="19.9" customHeight="1">
      <c r="B77" s="148"/>
      <c r="C77" s="149"/>
      <c r="D77" s="150" t="s">
        <v>172</v>
      </c>
      <c r="E77" s="151"/>
      <c r="F77" s="151"/>
      <c r="G77" s="151"/>
      <c r="H77" s="151"/>
      <c r="I77" s="152"/>
      <c r="J77" s="153">
        <f>J343</f>
        <v>0</v>
      </c>
      <c r="K77" s="154"/>
    </row>
    <row r="78" spans="2:11" s="1" customFormat="1" ht="21.75" customHeight="1">
      <c r="B78" s="40"/>
      <c r="C78" s="41"/>
      <c r="D78" s="41"/>
      <c r="E78" s="41"/>
      <c r="F78" s="41"/>
      <c r="G78" s="41"/>
      <c r="H78" s="41"/>
      <c r="I78" s="112"/>
      <c r="J78" s="41"/>
      <c r="K78" s="44"/>
    </row>
    <row r="79" spans="2:11" s="1" customFormat="1" ht="6.95" customHeight="1">
      <c r="B79" s="55"/>
      <c r="C79" s="56"/>
      <c r="D79" s="56"/>
      <c r="E79" s="56"/>
      <c r="F79" s="56"/>
      <c r="G79" s="56"/>
      <c r="H79" s="56"/>
      <c r="I79" s="133"/>
      <c r="J79" s="56"/>
      <c r="K79" s="57"/>
    </row>
    <row r="83" spans="2:12" s="1" customFormat="1" ht="6.95" customHeight="1">
      <c r="B83" s="58"/>
      <c r="C83" s="59"/>
      <c r="D83" s="59"/>
      <c r="E83" s="59"/>
      <c r="F83" s="59"/>
      <c r="G83" s="59"/>
      <c r="H83" s="59"/>
      <c r="I83" s="134"/>
      <c r="J83" s="59"/>
      <c r="K83" s="59"/>
      <c r="L83" s="40"/>
    </row>
    <row r="84" spans="2:12" s="1" customFormat="1" ht="36.95" customHeight="1">
      <c r="B84" s="40"/>
      <c r="C84" s="60" t="s">
        <v>173</v>
      </c>
      <c r="L84" s="40"/>
    </row>
    <row r="85" spans="2:12" s="1" customFormat="1" ht="6.95" customHeight="1">
      <c r="B85" s="40"/>
      <c r="L85" s="40"/>
    </row>
    <row r="86" spans="2:12" s="1" customFormat="1" ht="14.45" customHeight="1">
      <c r="B86" s="40"/>
      <c r="C86" s="62" t="s">
        <v>19</v>
      </c>
      <c r="L86" s="40"/>
    </row>
    <row r="87" spans="2:12" s="1" customFormat="1" ht="16.5" customHeight="1">
      <c r="B87" s="40"/>
      <c r="E87" s="361" t="str">
        <f>E7</f>
        <v>Zateplení budovy SOŠ a SOU dopravní Čáslav (22.6.)</v>
      </c>
      <c r="F87" s="362"/>
      <c r="G87" s="362"/>
      <c r="H87" s="362"/>
      <c r="L87" s="40"/>
    </row>
    <row r="88" spans="2:12" ht="15">
      <c r="B88" s="27"/>
      <c r="C88" s="62" t="s">
        <v>147</v>
      </c>
      <c r="L88" s="27"/>
    </row>
    <row r="89" spans="2:12" s="1" customFormat="1" ht="16.5" customHeight="1">
      <c r="B89" s="40"/>
      <c r="E89" s="361" t="s">
        <v>148</v>
      </c>
      <c r="F89" s="355"/>
      <c r="G89" s="355"/>
      <c r="H89" s="355"/>
      <c r="L89" s="40"/>
    </row>
    <row r="90" spans="2:12" s="1" customFormat="1" ht="14.45" customHeight="1">
      <c r="B90" s="40"/>
      <c r="C90" s="62" t="s">
        <v>149</v>
      </c>
      <c r="L90" s="40"/>
    </row>
    <row r="91" spans="2:12" s="1" customFormat="1" ht="17.25" customHeight="1">
      <c r="B91" s="40"/>
      <c r="E91" s="329" t="str">
        <f>E11</f>
        <v>1715a - Stavební část</v>
      </c>
      <c r="F91" s="355"/>
      <c r="G91" s="355"/>
      <c r="H91" s="355"/>
      <c r="L91" s="40"/>
    </row>
    <row r="92" spans="2:12" s="1" customFormat="1" ht="6.95" customHeight="1">
      <c r="B92" s="40"/>
      <c r="L92" s="40"/>
    </row>
    <row r="93" spans="2:12" s="1" customFormat="1" ht="18" customHeight="1">
      <c r="B93" s="40"/>
      <c r="C93" s="62" t="s">
        <v>23</v>
      </c>
      <c r="F93" s="155" t="str">
        <f>F14</f>
        <v>Čáslav, Aug. Sedláčka 1145</v>
      </c>
      <c r="I93" s="156" t="s">
        <v>25</v>
      </c>
      <c r="J93" s="66" t="str">
        <f>IF(J14="","",J14)</f>
        <v>16. 3. 2017</v>
      </c>
      <c r="L93" s="40"/>
    </row>
    <row r="94" spans="2:12" s="1" customFormat="1" ht="6.95" customHeight="1">
      <c r="B94" s="40"/>
      <c r="L94" s="40"/>
    </row>
    <row r="95" spans="2:12" s="1" customFormat="1" ht="15">
      <c r="B95" s="40"/>
      <c r="C95" s="62" t="s">
        <v>27</v>
      </c>
      <c r="F95" s="155" t="str">
        <f>E17</f>
        <v>SOŠ a SOU doprav. Čáslav, A. Sedláčka 1145,Čáslav</v>
      </c>
      <c r="I95" s="156" t="s">
        <v>34</v>
      </c>
      <c r="J95" s="155" t="str">
        <f>E23</f>
        <v>AZ PROJECT spol. s r.o., Plynárenská 830, Kolín</v>
      </c>
      <c r="L95" s="40"/>
    </row>
    <row r="96" spans="2:12" s="1" customFormat="1" ht="14.45" customHeight="1">
      <c r="B96" s="40"/>
      <c r="C96" s="62" t="s">
        <v>32</v>
      </c>
      <c r="F96" s="155" t="str">
        <f>IF(E20="","",E20)</f>
        <v/>
      </c>
      <c r="L96" s="40"/>
    </row>
    <row r="97" spans="2:12" s="1" customFormat="1" ht="10.35" customHeight="1">
      <c r="B97" s="40"/>
      <c r="L97" s="40"/>
    </row>
    <row r="98" spans="2:20" s="10" customFormat="1" ht="29.25" customHeight="1">
      <c r="B98" s="157"/>
      <c r="C98" s="158" t="s">
        <v>174</v>
      </c>
      <c r="D98" s="159" t="s">
        <v>60</v>
      </c>
      <c r="E98" s="159" t="s">
        <v>56</v>
      </c>
      <c r="F98" s="159" t="s">
        <v>175</v>
      </c>
      <c r="G98" s="159" t="s">
        <v>176</v>
      </c>
      <c r="H98" s="159" t="s">
        <v>177</v>
      </c>
      <c r="I98" s="160" t="s">
        <v>178</v>
      </c>
      <c r="J98" s="159" t="s">
        <v>153</v>
      </c>
      <c r="K98" s="161" t="s">
        <v>179</v>
      </c>
      <c r="L98" s="157"/>
      <c r="M98" s="72" t="s">
        <v>180</v>
      </c>
      <c r="N98" s="73" t="s">
        <v>45</v>
      </c>
      <c r="O98" s="73" t="s">
        <v>181</v>
      </c>
      <c r="P98" s="73" t="s">
        <v>182</v>
      </c>
      <c r="Q98" s="73" t="s">
        <v>183</v>
      </c>
      <c r="R98" s="73" t="s">
        <v>184</v>
      </c>
      <c r="S98" s="73" t="s">
        <v>185</v>
      </c>
      <c r="T98" s="74" t="s">
        <v>186</v>
      </c>
    </row>
    <row r="99" spans="2:63" s="1" customFormat="1" ht="29.25" customHeight="1">
      <c r="B99" s="40"/>
      <c r="C99" s="76" t="s">
        <v>154</v>
      </c>
      <c r="J99" s="162">
        <f>BK99</f>
        <v>0</v>
      </c>
      <c r="L99" s="40"/>
      <c r="M99" s="75"/>
      <c r="N99" s="67"/>
      <c r="O99" s="67"/>
      <c r="P99" s="163">
        <f>P100+P259</f>
        <v>0</v>
      </c>
      <c r="Q99" s="67"/>
      <c r="R99" s="163">
        <f>R100+R259</f>
        <v>120.63401012000003</v>
      </c>
      <c r="S99" s="67"/>
      <c r="T99" s="164">
        <f>T100+T259</f>
        <v>56.8843873</v>
      </c>
      <c r="AT99" s="23" t="s">
        <v>74</v>
      </c>
      <c r="AU99" s="23" t="s">
        <v>155</v>
      </c>
      <c r="BK99" s="165">
        <f>BK100+BK259</f>
        <v>0</v>
      </c>
    </row>
    <row r="100" spans="2:63" s="11" customFormat="1" ht="37.35" customHeight="1">
      <c r="B100" s="166"/>
      <c r="D100" s="167" t="s">
        <v>74</v>
      </c>
      <c r="E100" s="168" t="s">
        <v>187</v>
      </c>
      <c r="F100" s="168" t="s">
        <v>188</v>
      </c>
      <c r="I100" s="169"/>
      <c r="J100" s="170">
        <f>BK100</f>
        <v>0</v>
      </c>
      <c r="L100" s="166"/>
      <c r="M100" s="171"/>
      <c r="N100" s="172"/>
      <c r="O100" s="172"/>
      <c r="P100" s="173">
        <f>P101+P118+P123+P215+P250+P257</f>
        <v>0</v>
      </c>
      <c r="Q100" s="172"/>
      <c r="R100" s="173">
        <f>R101+R118+R123+R215+R250+R257</f>
        <v>75.38715928000002</v>
      </c>
      <c r="S100" s="172"/>
      <c r="T100" s="174">
        <f>T101+T118+T123+T215+T250+T257</f>
        <v>54.211363</v>
      </c>
      <c r="AR100" s="167" t="s">
        <v>82</v>
      </c>
      <c r="AT100" s="175" t="s">
        <v>74</v>
      </c>
      <c r="AU100" s="175" t="s">
        <v>75</v>
      </c>
      <c r="AY100" s="167" t="s">
        <v>189</v>
      </c>
      <c r="BK100" s="176">
        <f>BK101+BK118+BK123+BK215+BK250+BK257</f>
        <v>0</v>
      </c>
    </row>
    <row r="101" spans="2:63" s="11" customFormat="1" ht="19.9" customHeight="1">
      <c r="B101" s="166"/>
      <c r="D101" s="167" t="s">
        <v>74</v>
      </c>
      <c r="E101" s="177" t="s">
        <v>82</v>
      </c>
      <c r="F101" s="177" t="s">
        <v>190</v>
      </c>
      <c r="I101" s="169"/>
      <c r="J101" s="178">
        <f>BK101</f>
        <v>0</v>
      </c>
      <c r="L101" s="166"/>
      <c r="M101" s="171"/>
      <c r="N101" s="172"/>
      <c r="O101" s="172"/>
      <c r="P101" s="173">
        <f>SUM(P102:P117)</f>
        <v>0</v>
      </c>
      <c r="Q101" s="172"/>
      <c r="R101" s="173">
        <f>SUM(R102:R117)</f>
        <v>0</v>
      </c>
      <c r="S101" s="172"/>
      <c r="T101" s="174">
        <f>SUM(T102:T117)</f>
        <v>17.525</v>
      </c>
      <c r="AR101" s="167" t="s">
        <v>82</v>
      </c>
      <c r="AT101" s="175" t="s">
        <v>74</v>
      </c>
      <c r="AU101" s="175" t="s">
        <v>82</v>
      </c>
      <c r="AY101" s="167" t="s">
        <v>189</v>
      </c>
      <c r="BK101" s="176">
        <f>SUM(BK102:BK117)</f>
        <v>0</v>
      </c>
    </row>
    <row r="102" spans="2:65" s="1" customFormat="1" ht="51" customHeight="1">
      <c r="B102" s="179"/>
      <c r="C102" s="180" t="s">
        <v>82</v>
      </c>
      <c r="D102" s="180" t="s">
        <v>191</v>
      </c>
      <c r="E102" s="181" t="s">
        <v>192</v>
      </c>
      <c r="F102" s="182" t="s">
        <v>193</v>
      </c>
      <c r="G102" s="183" t="s">
        <v>194</v>
      </c>
      <c r="H102" s="184">
        <v>58.375</v>
      </c>
      <c r="I102" s="185"/>
      <c r="J102" s="186">
        <f>ROUND(I102*H102,2)</f>
        <v>0</v>
      </c>
      <c r="K102" s="182" t="s">
        <v>195</v>
      </c>
      <c r="L102" s="40"/>
      <c r="M102" s="187" t="s">
        <v>5</v>
      </c>
      <c r="N102" s="188" t="s">
        <v>46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0.24</v>
      </c>
      <c r="T102" s="190">
        <f>S102*H102</f>
        <v>14.01</v>
      </c>
      <c r="AR102" s="23" t="s">
        <v>196</v>
      </c>
      <c r="AT102" s="23" t="s">
        <v>191</v>
      </c>
      <c r="AU102" s="23" t="s">
        <v>84</v>
      </c>
      <c r="AY102" s="23" t="s">
        <v>189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82</v>
      </c>
      <c r="BK102" s="191">
        <f>ROUND(I102*H102,2)</f>
        <v>0</v>
      </c>
      <c r="BL102" s="23" t="s">
        <v>196</v>
      </c>
      <c r="BM102" s="23" t="s">
        <v>197</v>
      </c>
    </row>
    <row r="103" spans="2:51" s="12" customFormat="1" ht="13.5">
      <c r="B103" s="192"/>
      <c r="D103" s="193" t="s">
        <v>198</v>
      </c>
      <c r="E103" s="194" t="s">
        <v>5</v>
      </c>
      <c r="F103" s="195" t="s">
        <v>199</v>
      </c>
      <c r="H103" s="196">
        <v>58.375</v>
      </c>
      <c r="I103" s="197"/>
      <c r="L103" s="192"/>
      <c r="M103" s="198"/>
      <c r="N103" s="199"/>
      <c r="O103" s="199"/>
      <c r="P103" s="199"/>
      <c r="Q103" s="199"/>
      <c r="R103" s="199"/>
      <c r="S103" s="199"/>
      <c r="T103" s="200"/>
      <c r="AT103" s="194" t="s">
        <v>198</v>
      </c>
      <c r="AU103" s="194" t="s">
        <v>84</v>
      </c>
      <c r="AV103" s="12" t="s">
        <v>84</v>
      </c>
      <c r="AW103" s="12" t="s">
        <v>38</v>
      </c>
      <c r="AX103" s="12" t="s">
        <v>82</v>
      </c>
      <c r="AY103" s="194" t="s">
        <v>189</v>
      </c>
    </row>
    <row r="104" spans="2:65" s="1" customFormat="1" ht="38.25" customHeight="1">
      <c r="B104" s="179"/>
      <c r="C104" s="180" t="s">
        <v>84</v>
      </c>
      <c r="D104" s="180" t="s">
        <v>191</v>
      </c>
      <c r="E104" s="181" t="s">
        <v>200</v>
      </c>
      <c r="F104" s="182" t="s">
        <v>201</v>
      </c>
      <c r="G104" s="183" t="s">
        <v>194</v>
      </c>
      <c r="H104" s="184">
        <v>19</v>
      </c>
      <c r="I104" s="185"/>
      <c r="J104" s="186">
        <f>ROUND(I104*H104,2)</f>
        <v>0</v>
      </c>
      <c r="K104" s="182" t="s">
        <v>202</v>
      </c>
      <c r="L104" s="40"/>
      <c r="M104" s="187" t="s">
        <v>5</v>
      </c>
      <c r="N104" s="188" t="s">
        <v>46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0.185</v>
      </c>
      <c r="T104" s="190">
        <f>S104*H104</f>
        <v>3.515</v>
      </c>
      <c r="AR104" s="23" t="s">
        <v>196</v>
      </c>
      <c r="AT104" s="23" t="s">
        <v>191</v>
      </c>
      <c r="AU104" s="23" t="s">
        <v>84</v>
      </c>
      <c r="AY104" s="23" t="s">
        <v>189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82</v>
      </c>
      <c r="BK104" s="191">
        <f>ROUND(I104*H104,2)</f>
        <v>0</v>
      </c>
      <c r="BL104" s="23" t="s">
        <v>196</v>
      </c>
      <c r="BM104" s="23" t="s">
        <v>203</v>
      </c>
    </row>
    <row r="105" spans="2:51" s="12" customFormat="1" ht="13.5">
      <c r="B105" s="192"/>
      <c r="D105" s="193" t="s">
        <v>198</v>
      </c>
      <c r="E105" s="194" t="s">
        <v>5</v>
      </c>
      <c r="F105" s="195" t="s">
        <v>204</v>
      </c>
      <c r="H105" s="196">
        <v>19</v>
      </c>
      <c r="I105" s="197"/>
      <c r="L105" s="192"/>
      <c r="M105" s="198"/>
      <c r="N105" s="199"/>
      <c r="O105" s="199"/>
      <c r="P105" s="199"/>
      <c r="Q105" s="199"/>
      <c r="R105" s="199"/>
      <c r="S105" s="199"/>
      <c r="T105" s="200"/>
      <c r="AT105" s="194" t="s">
        <v>198</v>
      </c>
      <c r="AU105" s="194" t="s">
        <v>84</v>
      </c>
      <c r="AV105" s="12" t="s">
        <v>84</v>
      </c>
      <c r="AW105" s="12" t="s">
        <v>38</v>
      </c>
      <c r="AX105" s="12" t="s">
        <v>82</v>
      </c>
      <c r="AY105" s="194" t="s">
        <v>189</v>
      </c>
    </row>
    <row r="106" spans="2:65" s="1" customFormat="1" ht="16.5" customHeight="1">
      <c r="B106" s="179"/>
      <c r="C106" s="180" t="s">
        <v>205</v>
      </c>
      <c r="D106" s="180" t="s">
        <v>191</v>
      </c>
      <c r="E106" s="181" t="s">
        <v>206</v>
      </c>
      <c r="F106" s="182" t="s">
        <v>207</v>
      </c>
      <c r="G106" s="183" t="s">
        <v>208</v>
      </c>
      <c r="H106" s="184">
        <v>3.746</v>
      </c>
      <c r="I106" s="185"/>
      <c r="J106" s="186">
        <f>ROUND(I106*H106,2)</f>
        <v>0</v>
      </c>
      <c r="K106" s="182" t="s">
        <v>209</v>
      </c>
      <c r="L106" s="40"/>
      <c r="M106" s="187" t="s">
        <v>5</v>
      </c>
      <c r="N106" s="188" t="s">
        <v>46</v>
      </c>
      <c r="O106" s="41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23" t="s">
        <v>196</v>
      </c>
      <c r="AT106" s="23" t="s">
        <v>191</v>
      </c>
      <c r="AU106" s="23" t="s">
        <v>84</v>
      </c>
      <c r="AY106" s="23" t="s">
        <v>189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82</v>
      </c>
      <c r="BK106" s="191">
        <f>ROUND(I106*H106,2)</f>
        <v>0</v>
      </c>
      <c r="BL106" s="23" t="s">
        <v>196</v>
      </c>
      <c r="BM106" s="23" t="s">
        <v>210</v>
      </c>
    </row>
    <row r="107" spans="2:51" s="12" customFormat="1" ht="13.5">
      <c r="B107" s="192"/>
      <c r="D107" s="193" t="s">
        <v>198</v>
      </c>
      <c r="E107" s="194" t="s">
        <v>5</v>
      </c>
      <c r="F107" s="195" t="s">
        <v>211</v>
      </c>
      <c r="H107" s="196">
        <v>3.746</v>
      </c>
      <c r="I107" s="197"/>
      <c r="L107" s="192"/>
      <c r="M107" s="198"/>
      <c r="N107" s="199"/>
      <c r="O107" s="199"/>
      <c r="P107" s="199"/>
      <c r="Q107" s="199"/>
      <c r="R107" s="199"/>
      <c r="S107" s="199"/>
      <c r="T107" s="200"/>
      <c r="AT107" s="194" t="s">
        <v>198</v>
      </c>
      <c r="AU107" s="194" t="s">
        <v>84</v>
      </c>
      <c r="AV107" s="12" t="s">
        <v>84</v>
      </c>
      <c r="AW107" s="12" t="s">
        <v>38</v>
      </c>
      <c r="AX107" s="12" t="s">
        <v>82</v>
      </c>
      <c r="AY107" s="194" t="s">
        <v>189</v>
      </c>
    </row>
    <row r="108" spans="2:65" s="1" customFormat="1" ht="16.5" customHeight="1">
      <c r="B108" s="179"/>
      <c r="C108" s="180" t="s">
        <v>196</v>
      </c>
      <c r="D108" s="180" t="s">
        <v>191</v>
      </c>
      <c r="E108" s="181" t="s">
        <v>212</v>
      </c>
      <c r="F108" s="182" t="s">
        <v>213</v>
      </c>
      <c r="G108" s="183" t="s">
        <v>208</v>
      </c>
      <c r="H108" s="184">
        <v>1.873</v>
      </c>
      <c r="I108" s="185"/>
      <c r="J108" s="186">
        <f>ROUND(I108*H108,2)</f>
        <v>0</v>
      </c>
      <c r="K108" s="182" t="s">
        <v>209</v>
      </c>
      <c r="L108" s="40"/>
      <c r="M108" s="187" t="s">
        <v>5</v>
      </c>
      <c r="N108" s="188" t="s">
        <v>46</v>
      </c>
      <c r="O108" s="41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3" t="s">
        <v>196</v>
      </c>
      <c r="AT108" s="23" t="s">
        <v>191</v>
      </c>
      <c r="AU108" s="23" t="s">
        <v>84</v>
      </c>
      <c r="AY108" s="23" t="s">
        <v>189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82</v>
      </c>
      <c r="BK108" s="191">
        <f>ROUND(I108*H108,2)</f>
        <v>0</v>
      </c>
      <c r="BL108" s="23" t="s">
        <v>196</v>
      </c>
      <c r="BM108" s="23" t="s">
        <v>214</v>
      </c>
    </row>
    <row r="109" spans="2:51" s="12" customFormat="1" ht="13.5">
      <c r="B109" s="192"/>
      <c r="D109" s="193" t="s">
        <v>198</v>
      </c>
      <c r="E109" s="194" t="s">
        <v>5</v>
      </c>
      <c r="F109" s="195" t="s">
        <v>215</v>
      </c>
      <c r="H109" s="196">
        <v>1.873</v>
      </c>
      <c r="I109" s="197"/>
      <c r="L109" s="192"/>
      <c r="M109" s="198"/>
      <c r="N109" s="199"/>
      <c r="O109" s="199"/>
      <c r="P109" s="199"/>
      <c r="Q109" s="199"/>
      <c r="R109" s="199"/>
      <c r="S109" s="199"/>
      <c r="T109" s="200"/>
      <c r="AT109" s="194" t="s">
        <v>198</v>
      </c>
      <c r="AU109" s="194" t="s">
        <v>84</v>
      </c>
      <c r="AV109" s="12" t="s">
        <v>84</v>
      </c>
      <c r="AW109" s="12" t="s">
        <v>38</v>
      </c>
      <c r="AX109" s="12" t="s">
        <v>75</v>
      </c>
      <c r="AY109" s="194" t="s">
        <v>189</v>
      </c>
    </row>
    <row r="110" spans="2:51" s="13" customFormat="1" ht="13.5">
      <c r="B110" s="201"/>
      <c r="D110" s="193" t="s">
        <v>198</v>
      </c>
      <c r="E110" s="202" t="s">
        <v>5</v>
      </c>
      <c r="F110" s="203" t="s">
        <v>216</v>
      </c>
      <c r="H110" s="204">
        <v>1.873</v>
      </c>
      <c r="I110" s="205"/>
      <c r="L110" s="201"/>
      <c r="M110" s="206"/>
      <c r="N110" s="207"/>
      <c r="O110" s="207"/>
      <c r="P110" s="207"/>
      <c r="Q110" s="207"/>
      <c r="R110" s="207"/>
      <c r="S110" s="207"/>
      <c r="T110" s="208"/>
      <c r="AT110" s="202" t="s">
        <v>198</v>
      </c>
      <c r="AU110" s="202" t="s">
        <v>84</v>
      </c>
      <c r="AV110" s="13" t="s">
        <v>196</v>
      </c>
      <c r="AW110" s="13" t="s">
        <v>38</v>
      </c>
      <c r="AX110" s="13" t="s">
        <v>82</v>
      </c>
      <c r="AY110" s="202" t="s">
        <v>189</v>
      </c>
    </row>
    <row r="111" spans="2:65" s="1" customFormat="1" ht="38.25" customHeight="1">
      <c r="B111" s="179"/>
      <c r="C111" s="180" t="s">
        <v>217</v>
      </c>
      <c r="D111" s="180" t="s">
        <v>191</v>
      </c>
      <c r="E111" s="181" t="s">
        <v>218</v>
      </c>
      <c r="F111" s="182" t="s">
        <v>219</v>
      </c>
      <c r="G111" s="183" t="s">
        <v>208</v>
      </c>
      <c r="H111" s="184">
        <v>3.746</v>
      </c>
      <c r="I111" s="185"/>
      <c r="J111" s="186">
        <f>ROUND(I111*H111,2)</f>
        <v>0</v>
      </c>
      <c r="K111" s="182" t="s">
        <v>202</v>
      </c>
      <c r="L111" s="40"/>
      <c r="M111" s="187" t="s">
        <v>5</v>
      </c>
      <c r="N111" s="188" t="s">
        <v>46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196</v>
      </c>
      <c r="AT111" s="23" t="s">
        <v>191</v>
      </c>
      <c r="AU111" s="23" t="s">
        <v>84</v>
      </c>
      <c r="AY111" s="23" t="s">
        <v>189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82</v>
      </c>
      <c r="BK111" s="191">
        <f>ROUND(I111*H111,2)</f>
        <v>0</v>
      </c>
      <c r="BL111" s="23" t="s">
        <v>196</v>
      </c>
      <c r="BM111" s="23" t="s">
        <v>220</v>
      </c>
    </row>
    <row r="112" spans="2:65" s="1" customFormat="1" ht="16.5" customHeight="1">
      <c r="B112" s="179"/>
      <c r="C112" s="180" t="s">
        <v>221</v>
      </c>
      <c r="D112" s="180" t="s">
        <v>191</v>
      </c>
      <c r="E112" s="181" t="s">
        <v>222</v>
      </c>
      <c r="F112" s="182" t="s">
        <v>223</v>
      </c>
      <c r="G112" s="183" t="s">
        <v>208</v>
      </c>
      <c r="H112" s="184">
        <v>3.746</v>
      </c>
      <c r="I112" s="185"/>
      <c r="J112" s="186">
        <f>ROUND(I112*H112,2)</f>
        <v>0</v>
      </c>
      <c r="K112" s="182" t="s">
        <v>209</v>
      </c>
      <c r="L112" s="40"/>
      <c r="M112" s="187" t="s">
        <v>5</v>
      </c>
      <c r="N112" s="188" t="s">
        <v>46</v>
      </c>
      <c r="O112" s="41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3" t="s">
        <v>196</v>
      </c>
      <c r="AT112" s="23" t="s">
        <v>191</v>
      </c>
      <c r="AU112" s="23" t="s">
        <v>84</v>
      </c>
      <c r="AY112" s="23" t="s">
        <v>189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3" t="s">
        <v>82</v>
      </c>
      <c r="BK112" s="191">
        <f>ROUND(I112*H112,2)</f>
        <v>0</v>
      </c>
      <c r="BL112" s="23" t="s">
        <v>196</v>
      </c>
      <c r="BM112" s="23" t="s">
        <v>224</v>
      </c>
    </row>
    <row r="113" spans="2:65" s="1" customFormat="1" ht="16.5" customHeight="1">
      <c r="B113" s="179"/>
      <c r="C113" s="180" t="s">
        <v>225</v>
      </c>
      <c r="D113" s="180" t="s">
        <v>191</v>
      </c>
      <c r="E113" s="181" t="s">
        <v>226</v>
      </c>
      <c r="F113" s="182" t="s">
        <v>227</v>
      </c>
      <c r="G113" s="183" t="s">
        <v>208</v>
      </c>
      <c r="H113" s="184">
        <v>3.746</v>
      </c>
      <c r="I113" s="185"/>
      <c r="J113" s="186">
        <f>ROUND(I113*H113,2)</f>
        <v>0</v>
      </c>
      <c r="K113" s="182" t="s">
        <v>209</v>
      </c>
      <c r="L113" s="40"/>
      <c r="M113" s="187" t="s">
        <v>5</v>
      </c>
      <c r="N113" s="188" t="s">
        <v>46</v>
      </c>
      <c r="O113" s="41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3" t="s">
        <v>196</v>
      </c>
      <c r="AT113" s="23" t="s">
        <v>191</v>
      </c>
      <c r="AU113" s="23" t="s">
        <v>84</v>
      </c>
      <c r="AY113" s="23" t="s">
        <v>189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82</v>
      </c>
      <c r="BK113" s="191">
        <f>ROUND(I113*H113,2)</f>
        <v>0</v>
      </c>
      <c r="BL113" s="23" t="s">
        <v>196</v>
      </c>
      <c r="BM113" s="23" t="s">
        <v>228</v>
      </c>
    </row>
    <row r="114" spans="2:65" s="1" customFormat="1" ht="16.5" customHeight="1">
      <c r="B114" s="179"/>
      <c r="C114" s="180" t="s">
        <v>229</v>
      </c>
      <c r="D114" s="180" t="s">
        <v>191</v>
      </c>
      <c r="E114" s="181" t="s">
        <v>230</v>
      </c>
      <c r="F114" s="182" t="s">
        <v>231</v>
      </c>
      <c r="G114" s="183" t="s">
        <v>232</v>
      </c>
      <c r="H114" s="184">
        <v>7.117</v>
      </c>
      <c r="I114" s="185"/>
      <c r="J114" s="186">
        <f>ROUND(I114*H114,2)</f>
        <v>0</v>
      </c>
      <c r="K114" s="182" t="s">
        <v>209</v>
      </c>
      <c r="L114" s="40"/>
      <c r="M114" s="187" t="s">
        <v>5</v>
      </c>
      <c r="N114" s="188" t="s">
        <v>46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196</v>
      </c>
      <c r="AT114" s="23" t="s">
        <v>191</v>
      </c>
      <c r="AU114" s="23" t="s">
        <v>84</v>
      </c>
      <c r="AY114" s="23" t="s">
        <v>189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82</v>
      </c>
      <c r="BK114" s="191">
        <f>ROUND(I114*H114,2)</f>
        <v>0</v>
      </c>
      <c r="BL114" s="23" t="s">
        <v>196</v>
      </c>
      <c r="BM114" s="23" t="s">
        <v>233</v>
      </c>
    </row>
    <row r="115" spans="2:51" s="12" customFormat="1" ht="13.5">
      <c r="B115" s="192"/>
      <c r="D115" s="193" t="s">
        <v>198</v>
      </c>
      <c r="E115" s="194" t="s">
        <v>5</v>
      </c>
      <c r="F115" s="195" t="s">
        <v>234</v>
      </c>
      <c r="H115" s="196">
        <v>7.117</v>
      </c>
      <c r="I115" s="197"/>
      <c r="L115" s="192"/>
      <c r="M115" s="198"/>
      <c r="N115" s="199"/>
      <c r="O115" s="199"/>
      <c r="P115" s="199"/>
      <c r="Q115" s="199"/>
      <c r="R115" s="199"/>
      <c r="S115" s="199"/>
      <c r="T115" s="200"/>
      <c r="AT115" s="194" t="s">
        <v>198</v>
      </c>
      <c r="AU115" s="194" t="s">
        <v>84</v>
      </c>
      <c r="AV115" s="12" t="s">
        <v>84</v>
      </c>
      <c r="AW115" s="12" t="s">
        <v>38</v>
      </c>
      <c r="AX115" s="12" t="s">
        <v>82</v>
      </c>
      <c r="AY115" s="194" t="s">
        <v>189</v>
      </c>
    </row>
    <row r="116" spans="2:65" s="1" customFormat="1" ht="16.5" customHeight="1">
      <c r="B116" s="179"/>
      <c r="C116" s="180" t="s">
        <v>235</v>
      </c>
      <c r="D116" s="180" t="s">
        <v>191</v>
      </c>
      <c r="E116" s="181" t="s">
        <v>236</v>
      </c>
      <c r="F116" s="182" t="s">
        <v>237</v>
      </c>
      <c r="G116" s="183" t="s">
        <v>238</v>
      </c>
      <c r="H116" s="184">
        <v>1</v>
      </c>
      <c r="I116" s="185"/>
      <c r="J116" s="186">
        <f>ROUND(I116*H116,2)</f>
        <v>0</v>
      </c>
      <c r="K116" s="182" t="s">
        <v>5</v>
      </c>
      <c r="L116" s="40"/>
      <c r="M116" s="187" t="s">
        <v>5</v>
      </c>
      <c r="N116" s="188" t="s">
        <v>46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3" t="s">
        <v>196</v>
      </c>
      <c r="AT116" s="23" t="s">
        <v>191</v>
      </c>
      <c r="AU116" s="23" t="s">
        <v>84</v>
      </c>
      <c r="AY116" s="23" t="s">
        <v>189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82</v>
      </c>
      <c r="BK116" s="191">
        <f>ROUND(I116*H116,2)</f>
        <v>0</v>
      </c>
      <c r="BL116" s="23" t="s">
        <v>196</v>
      </c>
      <c r="BM116" s="23" t="s">
        <v>239</v>
      </c>
    </row>
    <row r="117" spans="2:65" s="1" customFormat="1" ht="16.5" customHeight="1">
      <c r="B117" s="179"/>
      <c r="C117" s="180" t="s">
        <v>240</v>
      </c>
      <c r="D117" s="180" t="s">
        <v>191</v>
      </c>
      <c r="E117" s="181" t="s">
        <v>241</v>
      </c>
      <c r="F117" s="182" t="s">
        <v>242</v>
      </c>
      <c r="G117" s="183" t="s">
        <v>243</v>
      </c>
      <c r="H117" s="184">
        <v>1</v>
      </c>
      <c r="I117" s="185"/>
      <c r="J117" s="186">
        <f>ROUND(I117*H117,2)</f>
        <v>0</v>
      </c>
      <c r="K117" s="182" t="s">
        <v>5</v>
      </c>
      <c r="L117" s="40"/>
      <c r="M117" s="187" t="s">
        <v>5</v>
      </c>
      <c r="N117" s="188" t="s">
        <v>46</v>
      </c>
      <c r="O117" s="41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3" t="s">
        <v>196</v>
      </c>
      <c r="AT117" s="23" t="s">
        <v>191</v>
      </c>
      <c r="AU117" s="23" t="s">
        <v>84</v>
      </c>
      <c r="AY117" s="23" t="s">
        <v>189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82</v>
      </c>
      <c r="BK117" s="191">
        <f>ROUND(I117*H117,2)</f>
        <v>0</v>
      </c>
      <c r="BL117" s="23" t="s">
        <v>196</v>
      </c>
      <c r="BM117" s="23" t="s">
        <v>244</v>
      </c>
    </row>
    <row r="118" spans="2:63" s="11" customFormat="1" ht="29.85" customHeight="1">
      <c r="B118" s="166"/>
      <c r="D118" s="167" t="s">
        <v>74</v>
      </c>
      <c r="E118" s="177" t="s">
        <v>217</v>
      </c>
      <c r="F118" s="177" t="s">
        <v>245</v>
      </c>
      <c r="I118" s="169"/>
      <c r="J118" s="178">
        <f>BK118</f>
        <v>0</v>
      </c>
      <c r="L118" s="166"/>
      <c r="M118" s="171"/>
      <c r="N118" s="172"/>
      <c r="O118" s="172"/>
      <c r="P118" s="173">
        <f>SUM(P119:P122)</f>
        <v>0</v>
      </c>
      <c r="Q118" s="172"/>
      <c r="R118" s="173">
        <f>SUM(R119:R122)</f>
        <v>0</v>
      </c>
      <c r="S118" s="172"/>
      <c r="T118" s="174">
        <f>SUM(T119:T122)</f>
        <v>0</v>
      </c>
      <c r="AR118" s="167" t="s">
        <v>82</v>
      </c>
      <c r="AT118" s="175" t="s">
        <v>74</v>
      </c>
      <c r="AU118" s="175" t="s">
        <v>82</v>
      </c>
      <c r="AY118" s="167" t="s">
        <v>189</v>
      </c>
      <c r="BK118" s="176">
        <f>SUM(BK119:BK122)</f>
        <v>0</v>
      </c>
    </row>
    <row r="119" spans="2:65" s="1" customFormat="1" ht="25.5" customHeight="1">
      <c r="B119" s="179"/>
      <c r="C119" s="180" t="s">
        <v>246</v>
      </c>
      <c r="D119" s="180" t="s">
        <v>191</v>
      </c>
      <c r="E119" s="181" t="s">
        <v>247</v>
      </c>
      <c r="F119" s="182" t="s">
        <v>248</v>
      </c>
      <c r="G119" s="183" t="s">
        <v>194</v>
      </c>
      <c r="H119" s="184">
        <v>56.885</v>
      </c>
      <c r="I119" s="185"/>
      <c r="J119" s="186">
        <f>ROUND(I119*H119,2)</f>
        <v>0</v>
      </c>
      <c r="K119" s="182" t="s">
        <v>195</v>
      </c>
      <c r="L119" s="40"/>
      <c r="M119" s="187" t="s">
        <v>5</v>
      </c>
      <c r="N119" s="188" t="s">
        <v>46</v>
      </c>
      <c r="O119" s="41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AR119" s="23" t="s">
        <v>196</v>
      </c>
      <c r="AT119" s="23" t="s">
        <v>191</v>
      </c>
      <c r="AU119" s="23" t="s">
        <v>84</v>
      </c>
      <c r="AY119" s="23" t="s">
        <v>189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82</v>
      </c>
      <c r="BK119" s="191">
        <f>ROUND(I119*H119,2)</f>
        <v>0</v>
      </c>
      <c r="BL119" s="23" t="s">
        <v>196</v>
      </c>
      <c r="BM119" s="23" t="s">
        <v>249</v>
      </c>
    </row>
    <row r="120" spans="2:51" s="12" customFormat="1" ht="13.5">
      <c r="B120" s="192"/>
      <c r="D120" s="193" t="s">
        <v>198</v>
      </c>
      <c r="E120" s="194" t="s">
        <v>5</v>
      </c>
      <c r="F120" s="195" t="s">
        <v>250</v>
      </c>
      <c r="H120" s="196">
        <v>56.885</v>
      </c>
      <c r="I120" s="197"/>
      <c r="L120" s="192"/>
      <c r="M120" s="198"/>
      <c r="N120" s="199"/>
      <c r="O120" s="199"/>
      <c r="P120" s="199"/>
      <c r="Q120" s="199"/>
      <c r="R120" s="199"/>
      <c r="S120" s="199"/>
      <c r="T120" s="200"/>
      <c r="AT120" s="194" t="s">
        <v>198</v>
      </c>
      <c r="AU120" s="194" t="s">
        <v>84</v>
      </c>
      <c r="AV120" s="12" t="s">
        <v>84</v>
      </c>
      <c r="AW120" s="12" t="s">
        <v>38</v>
      </c>
      <c r="AX120" s="12" t="s">
        <v>82</v>
      </c>
      <c r="AY120" s="194" t="s">
        <v>189</v>
      </c>
    </row>
    <row r="121" spans="2:65" s="1" customFormat="1" ht="16.5" customHeight="1">
      <c r="B121" s="179"/>
      <c r="C121" s="180" t="s">
        <v>251</v>
      </c>
      <c r="D121" s="180" t="s">
        <v>191</v>
      </c>
      <c r="E121" s="181" t="s">
        <v>252</v>
      </c>
      <c r="F121" s="182" t="s">
        <v>253</v>
      </c>
      <c r="G121" s="183" t="s">
        <v>194</v>
      </c>
      <c r="H121" s="184">
        <v>19</v>
      </c>
      <c r="I121" s="185"/>
      <c r="J121" s="186">
        <f>ROUND(I121*H121,2)</f>
        <v>0</v>
      </c>
      <c r="K121" s="182" t="s">
        <v>202</v>
      </c>
      <c r="L121" s="40"/>
      <c r="M121" s="187" t="s">
        <v>5</v>
      </c>
      <c r="N121" s="188" t="s">
        <v>46</v>
      </c>
      <c r="O121" s="41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3" t="s">
        <v>196</v>
      </c>
      <c r="AT121" s="23" t="s">
        <v>191</v>
      </c>
      <c r="AU121" s="23" t="s">
        <v>84</v>
      </c>
      <c r="AY121" s="23" t="s">
        <v>189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82</v>
      </c>
      <c r="BK121" s="191">
        <f>ROUND(I121*H121,2)</f>
        <v>0</v>
      </c>
      <c r="BL121" s="23" t="s">
        <v>196</v>
      </c>
      <c r="BM121" s="23" t="s">
        <v>254</v>
      </c>
    </row>
    <row r="122" spans="2:51" s="12" customFormat="1" ht="13.5">
      <c r="B122" s="192"/>
      <c r="D122" s="193" t="s">
        <v>198</v>
      </c>
      <c r="E122" s="194" t="s">
        <v>5</v>
      </c>
      <c r="F122" s="195" t="s">
        <v>255</v>
      </c>
      <c r="H122" s="196">
        <v>19</v>
      </c>
      <c r="I122" s="197"/>
      <c r="L122" s="192"/>
      <c r="M122" s="198"/>
      <c r="N122" s="199"/>
      <c r="O122" s="199"/>
      <c r="P122" s="199"/>
      <c r="Q122" s="199"/>
      <c r="R122" s="199"/>
      <c r="S122" s="199"/>
      <c r="T122" s="200"/>
      <c r="AT122" s="194" t="s">
        <v>198</v>
      </c>
      <c r="AU122" s="194" t="s">
        <v>84</v>
      </c>
      <c r="AV122" s="12" t="s">
        <v>84</v>
      </c>
      <c r="AW122" s="12" t="s">
        <v>38</v>
      </c>
      <c r="AX122" s="12" t="s">
        <v>82</v>
      </c>
      <c r="AY122" s="194" t="s">
        <v>189</v>
      </c>
    </row>
    <row r="123" spans="2:63" s="11" customFormat="1" ht="29.85" customHeight="1">
      <c r="B123" s="166"/>
      <c r="D123" s="167" t="s">
        <v>74</v>
      </c>
      <c r="E123" s="177" t="s">
        <v>221</v>
      </c>
      <c r="F123" s="177" t="s">
        <v>256</v>
      </c>
      <c r="I123" s="169"/>
      <c r="J123" s="178">
        <f>BK123</f>
        <v>0</v>
      </c>
      <c r="L123" s="166"/>
      <c r="M123" s="171"/>
      <c r="N123" s="172"/>
      <c r="O123" s="172"/>
      <c r="P123" s="173">
        <f>SUM(P124:P214)</f>
        <v>0</v>
      </c>
      <c r="Q123" s="172"/>
      <c r="R123" s="173">
        <f>SUM(R124:R214)</f>
        <v>75.37149128000001</v>
      </c>
      <c r="S123" s="172"/>
      <c r="T123" s="174">
        <f>SUM(T124:T214)</f>
        <v>0</v>
      </c>
      <c r="AR123" s="167" t="s">
        <v>82</v>
      </c>
      <c r="AT123" s="175" t="s">
        <v>74</v>
      </c>
      <c r="AU123" s="175" t="s">
        <v>82</v>
      </c>
      <c r="AY123" s="167" t="s">
        <v>189</v>
      </c>
      <c r="BK123" s="176">
        <f>SUM(BK124:BK214)</f>
        <v>0</v>
      </c>
    </row>
    <row r="124" spans="2:65" s="1" customFormat="1" ht="38.25" customHeight="1">
      <c r="B124" s="179"/>
      <c r="C124" s="180" t="s">
        <v>257</v>
      </c>
      <c r="D124" s="180" t="s">
        <v>191</v>
      </c>
      <c r="E124" s="181" t="s">
        <v>258</v>
      </c>
      <c r="F124" s="182" t="s">
        <v>259</v>
      </c>
      <c r="G124" s="183" t="s">
        <v>194</v>
      </c>
      <c r="H124" s="184">
        <v>357.3</v>
      </c>
      <c r="I124" s="185"/>
      <c r="J124" s="186">
        <f>ROUND(I124*H124,2)</f>
        <v>0</v>
      </c>
      <c r="K124" s="182" t="s">
        <v>202</v>
      </c>
      <c r="L124" s="40"/>
      <c r="M124" s="187" t="s">
        <v>5</v>
      </c>
      <c r="N124" s="188" t="s">
        <v>46</v>
      </c>
      <c r="O124" s="41"/>
      <c r="P124" s="189">
        <f>O124*H124</f>
        <v>0</v>
      </c>
      <c r="Q124" s="189">
        <v>0.00268</v>
      </c>
      <c r="R124" s="189">
        <f>Q124*H124</f>
        <v>0.9575640000000001</v>
      </c>
      <c r="S124" s="189">
        <v>0</v>
      </c>
      <c r="T124" s="190">
        <f>S124*H124</f>
        <v>0</v>
      </c>
      <c r="AR124" s="23" t="s">
        <v>196</v>
      </c>
      <c r="AT124" s="23" t="s">
        <v>191</v>
      </c>
      <c r="AU124" s="23" t="s">
        <v>84</v>
      </c>
      <c r="AY124" s="23" t="s">
        <v>189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82</v>
      </c>
      <c r="BK124" s="191">
        <f>ROUND(I124*H124,2)</f>
        <v>0</v>
      </c>
      <c r="BL124" s="23" t="s">
        <v>196</v>
      </c>
      <c r="BM124" s="23" t="s">
        <v>260</v>
      </c>
    </row>
    <row r="125" spans="2:51" s="12" customFormat="1" ht="13.5">
      <c r="B125" s="192"/>
      <c r="D125" s="193" t="s">
        <v>198</v>
      </c>
      <c r="E125" s="194" t="s">
        <v>5</v>
      </c>
      <c r="F125" s="195" t="s">
        <v>261</v>
      </c>
      <c r="H125" s="196">
        <v>357.3</v>
      </c>
      <c r="I125" s="197"/>
      <c r="L125" s="192"/>
      <c r="M125" s="198"/>
      <c r="N125" s="199"/>
      <c r="O125" s="199"/>
      <c r="P125" s="199"/>
      <c r="Q125" s="199"/>
      <c r="R125" s="199"/>
      <c r="S125" s="199"/>
      <c r="T125" s="200"/>
      <c r="AT125" s="194" t="s">
        <v>198</v>
      </c>
      <c r="AU125" s="194" t="s">
        <v>84</v>
      </c>
      <c r="AV125" s="12" t="s">
        <v>84</v>
      </c>
      <c r="AW125" s="12" t="s">
        <v>38</v>
      </c>
      <c r="AX125" s="12" t="s">
        <v>82</v>
      </c>
      <c r="AY125" s="194" t="s">
        <v>189</v>
      </c>
    </row>
    <row r="126" spans="2:65" s="1" customFormat="1" ht="16.5" customHeight="1">
      <c r="B126" s="179"/>
      <c r="C126" s="180" t="s">
        <v>262</v>
      </c>
      <c r="D126" s="180" t="s">
        <v>191</v>
      </c>
      <c r="E126" s="181" t="s">
        <v>263</v>
      </c>
      <c r="F126" s="182" t="s">
        <v>264</v>
      </c>
      <c r="G126" s="183" t="s">
        <v>194</v>
      </c>
      <c r="H126" s="184">
        <v>1052.086</v>
      </c>
      <c r="I126" s="185"/>
      <c r="J126" s="186">
        <f>ROUND(I126*H126,2)</f>
        <v>0</v>
      </c>
      <c r="K126" s="182" t="s">
        <v>5</v>
      </c>
      <c r="L126" s="40"/>
      <c r="M126" s="187" t="s">
        <v>5</v>
      </c>
      <c r="N126" s="188" t="s">
        <v>46</v>
      </c>
      <c r="O126" s="41"/>
      <c r="P126" s="189">
        <f>O126*H126</f>
        <v>0</v>
      </c>
      <c r="Q126" s="189">
        <v>0.01575</v>
      </c>
      <c r="R126" s="189">
        <f>Q126*H126</f>
        <v>16.5703545</v>
      </c>
      <c r="S126" s="189">
        <v>0</v>
      </c>
      <c r="T126" s="190">
        <f>S126*H126</f>
        <v>0</v>
      </c>
      <c r="AR126" s="23" t="s">
        <v>196</v>
      </c>
      <c r="AT126" s="23" t="s">
        <v>191</v>
      </c>
      <c r="AU126" s="23" t="s">
        <v>84</v>
      </c>
      <c r="AY126" s="23" t="s">
        <v>189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82</v>
      </c>
      <c r="BK126" s="191">
        <f>ROUND(I126*H126,2)</f>
        <v>0</v>
      </c>
      <c r="BL126" s="23" t="s">
        <v>196</v>
      </c>
      <c r="BM126" s="23" t="s">
        <v>265</v>
      </c>
    </row>
    <row r="127" spans="2:51" s="12" customFormat="1" ht="27">
      <c r="B127" s="192"/>
      <c r="D127" s="193" t="s">
        <v>198</v>
      </c>
      <c r="E127" s="194" t="s">
        <v>5</v>
      </c>
      <c r="F127" s="195" t="s">
        <v>266</v>
      </c>
      <c r="H127" s="196">
        <v>1237.777</v>
      </c>
      <c r="I127" s="197"/>
      <c r="L127" s="192"/>
      <c r="M127" s="198"/>
      <c r="N127" s="199"/>
      <c r="O127" s="199"/>
      <c r="P127" s="199"/>
      <c r="Q127" s="199"/>
      <c r="R127" s="199"/>
      <c r="S127" s="199"/>
      <c r="T127" s="200"/>
      <c r="AT127" s="194" t="s">
        <v>198</v>
      </c>
      <c r="AU127" s="194" t="s">
        <v>84</v>
      </c>
      <c r="AV127" s="12" t="s">
        <v>84</v>
      </c>
      <c r="AW127" s="12" t="s">
        <v>38</v>
      </c>
      <c r="AX127" s="12" t="s">
        <v>75</v>
      </c>
      <c r="AY127" s="194" t="s">
        <v>189</v>
      </c>
    </row>
    <row r="128" spans="2:51" s="12" customFormat="1" ht="13.5">
      <c r="B128" s="192"/>
      <c r="D128" s="193" t="s">
        <v>198</v>
      </c>
      <c r="E128" s="194" t="s">
        <v>5</v>
      </c>
      <c r="F128" s="195" t="s">
        <v>267</v>
      </c>
      <c r="H128" s="196">
        <v>58.71</v>
      </c>
      <c r="I128" s="197"/>
      <c r="L128" s="192"/>
      <c r="M128" s="198"/>
      <c r="N128" s="199"/>
      <c r="O128" s="199"/>
      <c r="P128" s="199"/>
      <c r="Q128" s="199"/>
      <c r="R128" s="199"/>
      <c r="S128" s="199"/>
      <c r="T128" s="200"/>
      <c r="AT128" s="194" t="s">
        <v>198</v>
      </c>
      <c r="AU128" s="194" t="s">
        <v>84</v>
      </c>
      <c r="AV128" s="12" t="s">
        <v>84</v>
      </c>
      <c r="AW128" s="12" t="s">
        <v>38</v>
      </c>
      <c r="AX128" s="12" t="s">
        <v>75</v>
      </c>
      <c r="AY128" s="194" t="s">
        <v>189</v>
      </c>
    </row>
    <row r="129" spans="2:51" s="12" customFormat="1" ht="40.5">
      <c r="B129" s="192"/>
      <c r="D129" s="193" t="s">
        <v>198</v>
      </c>
      <c r="E129" s="194" t="s">
        <v>5</v>
      </c>
      <c r="F129" s="195" t="s">
        <v>268</v>
      </c>
      <c r="H129" s="196">
        <v>-244.401</v>
      </c>
      <c r="I129" s="197"/>
      <c r="L129" s="192"/>
      <c r="M129" s="198"/>
      <c r="N129" s="199"/>
      <c r="O129" s="199"/>
      <c r="P129" s="199"/>
      <c r="Q129" s="199"/>
      <c r="R129" s="199"/>
      <c r="S129" s="199"/>
      <c r="T129" s="200"/>
      <c r="AT129" s="194" t="s">
        <v>198</v>
      </c>
      <c r="AU129" s="194" t="s">
        <v>84</v>
      </c>
      <c r="AV129" s="12" t="s">
        <v>84</v>
      </c>
      <c r="AW129" s="12" t="s">
        <v>38</v>
      </c>
      <c r="AX129" s="12" t="s">
        <v>75</v>
      </c>
      <c r="AY129" s="194" t="s">
        <v>189</v>
      </c>
    </row>
    <row r="130" spans="2:51" s="13" customFormat="1" ht="13.5">
      <c r="B130" s="201"/>
      <c r="D130" s="193" t="s">
        <v>198</v>
      </c>
      <c r="E130" s="202" t="s">
        <v>5</v>
      </c>
      <c r="F130" s="203" t="s">
        <v>216</v>
      </c>
      <c r="H130" s="204">
        <v>1052.086</v>
      </c>
      <c r="I130" s="205"/>
      <c r="L130" s="201"/>
      <c r="M130" s="206"/>
      <c r="N130" s="207"/>
      <c r="O130" s="207"/>
      <c r="P130" s="207"/>
      <c r="Q130" s="207"/>
      <c r="R130" s="207"/>
      <c r="S130" s="207"/>
      <c r="T130" s="208"/>
      <c r="AT130" s="202" t="s">
        <v>198</v>
      </c>
      <c r="AU130" s="202" t="s">
        <v>84</v>
      </c>
      <c r="AV130" s="13" t="s">
        <v>196</v>
      </c>
      <c r="AW130" s="13" t="s">
        <v>38</v>
      </c>
      <c r="AX130" s="13" t="s">
        <v>82</v>
      </c>
      <c r="AY130" s="202" t="s">
        <v>189</v>
      </c>
    </row>
    <row r="131" spans="2:65" s="1" customFormat="1" ht="16.5" customHeight="1">
      <c r="B131" s="179"/>
      <c r="C131" s="180" t="s">
        <v>11</v>
      </c>
      <c r="D131" s="180" t="s">
        <v>191</v>
      </c>
      <c r="E131" s="181" t="s">
        <v>269</v>
      </c>
      <c r="F131" s="182" t="s">
        <v>270</v>
      </c>
      <c r="G131" s="183" t="s">
        <v>194</v>
      </c>
      <c r="H131" s="184">
        <v>357.3</v>
      </c>
      <c r="I131" s="185"/>
      <c r="J131" s="186">
        <f>ROUND(I131*H131,2)</f>
        <v>0</v>
      </c>
      <c r="K131" s="182" t="s">
        <v>5</v>
      </c>
      <c r="L131" s="40"/>
      <c r="M131" s="187" t="s">
        <v>5</v>
      </c>
      <c r="N131" s="188" t="s">
        <v>46</v>
      </c>
      <c r="O131" s="41"/>
      <c r="P131" s="189">
        <f>O131*H131</f>
        <v>0</v>
      </c>
      <c r="Q131" s="189">
        <v>0.01365</v>
      </c>
      <c r="R131" s="189">
        <f>Q131*H131</f>
        <v>4.8771450000000005</v>
      </c>
      <c r="S131" s="189">
        <v>0</v>
      </c>
      <c r="T131" s="190">
        <f>S131*H131</f>
        <v>0</v>
      </c>
      <c r="AR131" s="23" t="s">
        <v>196</v>
      </c>
      <c r="AT131" s="23" t="s">
        <v>191</v>
      </c>
      <c r="AU131" s="23" t="s">
        <v>84</v>
      </c>
      <c r="AY131" s="23" t="s">
        <v>189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23" t="s">
        <v>82</v>
      </c>
      <c r="BK131" s="191">
        <f>ROUND(I131*H131,2)</f>
        <v>0</v>
      </c>
      <c r="BL131" s="23" t="s">
        <v>196</v>
      </c>
      <c r="BM131" s="23" t="s">
        <v>271</v>
      </c>
    </row>
    <row r="132" spans="2:65" s="1" customFormat="1" ht="25.5" customHeight="1">
      <c r="B132" s="179"/>
      <c r="C132" s="180" t="s">
        <v>272</v>
      </c>
      <c r="D132" s="180" t="s">
        <v>191</v>
      </c>
      <c r="E132" s="181" t="s">
        <v>273</v>
      </c>
      <c r="F132" s="182" t="s">
        <v>274</v>
      </c>
      <c r="G132" s="183" t="s">
        <v>194</v>
      </c>
      <c r="H132" s="184">
        <v>251.877</v>
      </c>
      <c r="I132" s="185"/>
      <c r="J132" s="186">
        <f>ROUND(I132*H132,2)</f>
        <v>0</v>
      </c>
      <c r="K132" s="182" t="s">
        <v>5</v>
      </c>
      <c r="L132" s="40"/>
      <c r="M132" s="187" t="s">
        <v>5</v>
      </c>
      <c r="N132" s="188" t="s">
        <v>46</v>
      </c>
      <c r="O132" s="41"/>
      <c r="P132" s="189">
        <f>O132*H132</f>
        <v>0</v>
      </c>
      <c r="Q132" s="189">
        <v>0.0052</v>
      </c>
      <c r="R132" s="189">
        <f>Q132*H132</f>
        <v>1.3097604</v>
      </c>
      <c r="S132" s="189">
        <v>0</v>
      </c>
      <c r="T132" s="190">
        <f>S132*H132</f>
        <v>0</v>
      </c>
      <c r="AR132" s="23" t="s">
        <v>196</v>
      </c>
      <c r="AT132" s="23" t="s">
        <v>191</v>
      </c>
      <c r="AU132" s="23" t="s">
        <v>84</v>
      </c>
      <c r="AY132" s="23" t="s">
        <v>189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23" t="s">
        <v>82</v>
      </c>
      <c r="BK132" s="191">
        <f>ROUND(I132*H132,2)</f>
        <v>0</v>
      </c>
      <c r="BL132" s="23" t="s">
        <v>196</v>
      </c>
      <c r="BM132" s="23" t="s">
        <v>275</v>
      </c>
    </row>
    <row r="133" spans="2:51" s="12" customFormat="1" ht="13.5">
      <c r="B133" s="192"/>
      <c r="D133" s="193" t="s">
        <v>198</v>
      </c>
      <c r="E133" s="194" t="s">
        <v>5</v>
      </c>
      <c r="F133" s="195" t="s">
        <v>276</v>
      </c>
      <c r="H133" s="196">
        <v>61.68</v>
      </c>
      <c r="I133" s="197"/>
      <c r="L133" s="192"/>
      <c r="M133" s="198"/>
      <c r="N133" s="199"/>
      <c r="O133" s="199"/>
      <c r="P133" s="199"/>
      <c r="Q133" s="199"/>
      <c r="R133" s="199"/>
      <c r="S133" s="199"/>
      <c r="T133" s="200"/>
      <c r="AT133" s="194" t="s">
        <v>198</v>
      </c>
      <c r="AU133" s="194" t="s">
        <v>84</v>
      </c>
      <c r="AV133" s="12" t="s">
        <v>84</v>
      </c>
      <c r="AW133" s="12" t="s">
        <v>38</v>
      </c>
      <c r="AX133" s="12" t="s">
        <v>75</v>
      </c>
      <c r="AY133" s="194" t="s">
        <v>189</v>
      </c>
    </row>
    <row r="134" spans="2:51" s="12" customFormat="1" ht="27">
      <c r="B134" s="192"/>
      <c r="D134" s="193" t="s">
        <v>198</v>
      </c>
      <c r="E134" s="194" t="s">
        <v>5</v>
      </c>
      <c r="F134" s="195" t="s">
        <v>277</v>
      </c>
      <c r="H134" s="196">
        <v>188.775</v>
      </c>
      <c r="I134" s="197"/>
      <c r="L134" s="192"/>
      <c r="M134" s="198"/>
      <c r="N134" s="199"/>
      <c r="O134" s="199"/>
      <c r="P134" s="199"/>
      <c r="Q134" s="199"/>
      <c r="R134" s="199"/>
      <c r="S134" s="199"/>
      <c r="T134" s="200"/>
      <c r="AT134" s="194" t="s">
        <v>198</v>
      </c>
      <c r="AU134" s="194" t="s">
        <v>84</v>
      </c>
      <c r="AV134" s="12" t="s">
        <v>84</v>
      </c>
      <c r="AW134" s="12" t="s">
        <v>38</v>
      </c>
      <c r="AX134" s="12" t="s">
        <v>75</v>
      </c>
      <c r="AY134" s="194" t="s">
        <v>189</v>
      </c>
    </row>
    <row r="135" spans="2:51" s="12" customFormat="1" ht="13.5">
      <c r="B135" s="192"/>
      <c r="D135" s="193" t="s">
        <v>198</v>
      </c>
      <c r="E135" s="194" t="s">
        <v>5</v>
      </c>
      <c r="F135" s="195" t="s">
        <v>278</v>
      </c>
      <c r="H135" s="196">
        <v>1.422</v>
      </c>
      <c r="I135" s="197"/>
      <c r="L135" s="192"/>
      <c r="M135" s="198"/>
      <c r="N135" s="199"/>
      <c r="O135" s="199"/>
      <c r="P135" s="199"/>
      <c r="Q135" s="199"/>
      <c r="R135" s="199"/>
      <c r="S135" s="199"/>
      <c r="T135" s="200"/>
      <c r="AT135" s="194" t="s">
        <v>198</v>
      </c>
      <c r="AU135" s="194" t="s">
        <v>84</v>
      </c>
      <c r="AV135" s="12" t="s">
        <v>84</v>
      </c>
      <c r="AW135" s="12" t="s">
        <v>38</v>
      </c>
      <c r="AX135" s="12" t="s">
        <v>75</v>
      </c>
      <c r="AY135" s="194" t="s">
        <v>189</v>
      </c>
    </row>
    <row r="136" spans="2:51" s="13" customFormat="1" ht="13.5">
      <c r="B136" s="201"/>
      <c r="D136" s="193" t="s">
        <v>198</v>
      </c>
      <c r="E136" s="202" t="s">
        <v>5</v>
      </c>
      <c r="F136" s="203" t="s">
        <v>216</v>
      </c>
      <c r="H136" s="204">
        <v>251.877</v>
      </c>
      <c r="I136" s="205"/>
      <c r="L136" s="201"/>
      <c r="M136" s="206"/>
      <c r="N136" s="207"/>
      <c r="O136" s="207"/>
      <c r="P136" s="207"/>
      <c r="Q136" s="207"/>
      <c r="R136" s="207"/>
      <c r="S136" s="207"/>
      <c r="T136" s="208"/>
      <c r="AT136" s="202" t="s">
        <v>198</v>
      </c>
      <c r="AU136" s="202" t="s">
        <v>84</v>
      </c>
      <c r="AV136" s="13" t="s">
        <v>196</v>
      </c>
      <c r="AW136" s="13" t="s">
        <v>38</v>
      </c>
      <c r="AX136" s="13" t="s">
        <v>82</v>
      </c>
      <c r="AY136" s="202" t="s">
        <v>189</v>
      </c>
    </row>
    <row r="137" spans="2:65" s="1" customFormat="1" ht="16.5" customHeight="1">
      <c r="B137" s="179"/>
      <c r="C137" s="180" t="s">
        <v>279</v>
      </c>
      <c r="D137" s="180" t="s">
        <v>191</v>
      </c>
      <c r="E137" s="181" t="s">
        <v>280</v>
      </c>
      <c r="F137" s="182" t="s">
        <v>281</v>
      </c>
      <c r="G137" s="183" t="s">
        <v>194</v>
      </c>
      <c r="H137" s="184">
        <v>111.63</v>
      </c>
      <c r="I137" s="185"/>
      <c r="J137" s="186">
        <f>ROUND(I137*H137,2)</f>
        <v>0</v>
      </c>
      <c r="K137" s="182" t="s">
        <v>5</v>
      </c>
      <c r="L137" s="40"/>
      <c r="M137" s="187" t="s">
        <v>5</v>
      </c>
      <c r="N137" s="188" t="s">
        <v>46</v>
      </c>
      <c r="O137" s="41"/>
      <c r="P137" s="189">
        <f>O137*H137</f>
        <v>0</v>
      </c>
      <c r="Q137" s="189">
        <v>0.01575</v>
      </c>
      <c r="R137" s="189">
        <f>Q137*H137</f>
        <v>1.7581725</v>
      </c>
      <c r="S137" s="189">
        <v>0</v>
      </c>
      <c r="T137" s="190">
        <f>S137*H137</f>
        <v>0</v>
      </c>
      <c r="AR137" s="23" t="s">
        <v>196</v>
      </c>
      <c r="AT137" s="23" t="s">
        <v>191</v>
      </c>
      <c r="AU137" s="23" t="s">
        <v>84</v>
      </c>
      <c r="AY137" s="23" t="s">
        <v>189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3" t="s">
        <v>82</v>
      </c>
      <c r="BK137" s="191">
        <f>ROUND(I137*H137,2)</f>
        <v>0</v>
      </c>
      <c r="BL137" s="23" t="s">
        <v>196</v>
      </c>
      <c r="BM137" s="23" t="s">
        <v>282</v>
      </c>
    </row>
    <row r="138" spans="2:51" s="12" customFormat="1" ht="13.5">
      <c r="B138" s="192"/>
      <c r="D138" s="193" t="s">
        <v>198</v>
      </c>
      <c r="E138" s="194" t="s">
        <v>5</v>
      </c>
      <c r="F138" s="195" t="s">
        <v>283</v>
      </c>
      <c r="H138" s="196">
        <v>111.63</v>
      </c>
      <c r="I138" s="197"/>
      <c r="L138" s="192"/>
      <c r="M138" s="198"/>
      <c r="N138" s="199"/>
      <c r="O138" s="199"/>
      <c r="P138" s="199"/>
      <c r="Q138" s="199"/>
      <c r="R138" s="199"/>
      <c r="S138" s="199"/>
      <c r="T138" s="200"/>
      <c r="AT138" s="194" t="s">
        <v>198</v>
      </c>
      <c r="AU138" s="194" t="s">
        <v>84</v>
      </c>
      <c r="AV138" s="12" t="s">
        <v>84</v>
      </c>
      <c r="AW138" s="12" t="s">
        <v>38</v>
      </c>
      <c r="AX138" s="12" t="s">
        <v>82</v>
      </c>
      <c r="AY138" s="194" t="s">
        <v>189</v>
      </c>
    </row>
    <row r="139" spans="2:65" s="1" customFormat="1" ht="25.5" customHeight="1">
      <c r="B139" s="179"/>
      <c r="C139" s="180" t="s">
        <v>284</v>
      </c>
      <c r="D139" s="180" t="s">
        <v>191</v>
      </c>
      <c r="E139" s="181" t="s">
        <v>285</v>
      </c>
      <c r="F139" s="182" t="s">
        <v>286</v>
      </c>
      <c r="G139" s="183" t="s">
        <v>194</v>
      </c>
      <c r="H139" s="184">
        <v>357.3</v>
      </c>
      <c r="I139" s="185"/>
      <c r="J139" s="186">
        <f>ROUND(I139*H139,2)</f>
        <v>0</v>
      </c>
      <c r="K139" s="182" t="s">
        <v>287</v>
      </c>
      <c r="L139" s="40"/>
      <c r="M139" s="187" t="s">
        <v>5</v>
      </c>
      <c r="N139" s="188" t="s">
        <v>46</v>
      </c>
      <c r="O139" s="41"/>
      <c r="P139" s="189">
        <f>O139*H139</f>
        <v>0</v>
      </c>
      <c r="Q139" s="189">
        <v>0.00947</v>
      </c>
      <c r="R139" s="189">
        <f>Q139*H139</f>
        <v>3.383631</v>
      </c>
      <c r="S139" s="189">
        <v>0</v>
      </c>
      <c r="T139" s="190">
        <f>S139*H139</f>
        <v>0</v>
      </c>
      <c r="AR139" s="23" t="s">
        <v>196</v>
      </c>
      <c r="AT139" s="23" t="s">
        <v>191</v>
      </c>
      <c r="AU139" s="23" t="s">
        <v>84</v>
      </c>
      <c r="AY139" s="23" t="s">
        <v>189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23" t="s">
        <v>82</v>
      </c>
      <c r="BK139" s="191">
        <f>ROUND(I139*H139,2)</f>
        <v>0</v>
      </c>
      <c r="BL139" s="23" t="s">
        <v>196</v>
      </c>
      <c r="BM139" s="23" t="s">
        <v>288</v>
      </c>
    </row>
    <row r="140" spans="2:51" s="12" customFormat="1" ht="13.5">
      <c r="B140" s="192"/>
      <c r="D140" s="193" t="s">
        <v>198</v>
      </c>
      <c r="E140" s="194" t="s">
        <v>5</v>
      </c>
      <c r="F140" s="195" t="s">
        <v>289</v>
      </c>
      <c r="H140" s="196">
        <v>357.3</v>
      </c>
      <c r="I140" s="197"/>
      <c r="L140" s="192"/>
      <c r="M140" s="198"/>
      <c r="N140" s="199"/>
      <c r="O140" s="199"/>
      <c r="P140" s="199"/>
      <c r="Q140" s="199"/>
      <c r="R140" s="199"/>
      <c r="S140" s="199"/>
      <c r="T140" s="200"/>
      <c r="AT140" s="194" t="s">
        <v>198</v>
      </c>
      <c r="AU140" s="194" t="s">
        <v>84</v>
      </c>
      <c r="AV140" s="12" t="s">
        <v>84</v>
      </c>
      <c r="AW140" s="12" t="s">
        <v>38</v>
      </c>
      <c r="AX140" s="12" t="s">
        <v>82</v>
      </c>
      <c r="AY140" s="194" t="s">
        <v>189</v>
      </c>
    </row>
    <row r="141" spans="2:65" s="1" customFormat="1" ht="51" customHeight="1">
      <c r="B141" s="179"/>
      <c r="C141" s="209" t="s">
        <v>290</v>
      </c>
      <c r="D141" s="209" t="s">
        <v>291</v>
      </c>
      <c r="E141" s="210" t="s">
        <v>292</v>
      </c>
      <c r="F141" s="211" t="s">
        <v>293</v>
      </c>
      <c r="G141" s="212" t="s">
        <v>194</v>
      </c>
      <c r="H141" s="213">
        <v>364.446</v>
      </c>
      <c r="I141" s="214"/>
      <c r="J141" s="215">
        <f>ROUND(I141*H141,2)</f>
        <v>0</v>
      </c>
      <c r="K141" s="211" t="s">
        <v>202</v>
      </c>
      <c r="L141" s="216"/>
      <c r="M141" s="217" t="s">
        <v>5</v>
      </c>
      <c r="N141" s="218" t="s">
        <v>46</v>
      </c>
      <c r="O141" s="41"/>
      <c r="P141" s="189">
        <f>O141*H141</f>
        <v>0</v>
      </c>
      <c r="Q141" s="189">
        <v>0.0135</v>
      </c>
      <c r="R141" s="189">
        <f>Q141*H141</f>
        <v>4.920021</v>
      </c>
      <c r="S141" s="189">
        <v>0</v>
      </c>
      <c r="T141" s="190">
        <f>S141*H141</f>
        <v>0</v>
      </c>
      <c r="AR141" s="23" t="s">
        <v>229</v>
      </c>
      <c r="AT141" s="23" t="s">
        <v>291</v>
      </c>
      <c r="AU141" s="23" t="s">
        <v>84</v>
      </c>
      <c r="AY141" s="23" t="s">
        <v>189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23" t="s">
        <v>82</v>
      </c>
      <c r="BK141" s="191">
        <f>ROUND(I141*H141,2)</f>
        <v>0</v>
      </c>
      <c r="BL141" s="23" t="s">
        <v>196</v>
      </c>
      <c r="BM141" s="23" t="s">
        <v>294</v>
      </c>
    </row>
    <row r="142" spans="2:51" s="12" customFormat="1" ht="13.5">
      <c r="B142" s="192"/>
      <c r="D142" s="193" t="s">
        <v>198</v>
      </c>
      <c r="F142" s="195" t="s">
        <v>295</v>
      </c>
      <c r="H142" s="196">
        <v>364.446</v>
      </c>
      <c r="I142" s="197"/>
      <c r="L142" s="192"/>
      <c r="M142" s="198"/>
      <c r="N142" s="199"/>
      <c r="O142" s="199"/>
      <c r="P142" s="199"/>
      <c r="Q142" s="199"/>
      <c r="R142" s="199"/>
      <c r="S142" s="199"/>
      <c r="T142" s="200"/>
      <c r="AT142" s="194" t="s">
        <v>198</v>
      </c>
      <c r="AU142" s="194" t="s">
        <v>84</v>
      </c>
      <c r="AV142" s="12" t="s">
        <v>84</v>
      </c>
      <c r="AW142" s="12" t="s">
        <v>6</v>
      </c>
      <c r="AX142" s="12" t="s">
        <v>82</v>
      </c>
      <c r="AY142" s="194" t="s">
        <v>189</v>
      </c>
    </row>
    <row r="143" spans="2:65" s="1" customFormat="1" ht="16.5" customHeight="1">
      <c r="B143" s="179"/>
      <c r="C143" s="180" t="s">
        <v>296</v>
      </c>
      <c r="D143" s="180" t="s">
        <v>191</v>
      </c>
      <c r="E143" s="181" t="s">
        <v>297</v>
      </c>
      <c r="F143" s="182" t="s">
        <v>298</v>
      </c>
      <c r="G143" s="183" t="s">
        <v>194</v>
      </c>
      <c r="H143" s="184">
        <v>357.3</v>
      </c>
      <c r="I143" s="185"/>
      <c r="J143" s="186">
        <f>ROUND(I143*H143,2)</f>
        <v>0</v>
      </c>
      <c r="K143" s="182" t="s">
        <v>5</v>
      </c>
      <c r="L143" s="40"/>
      <c r="M143" s="187" t="s">
        <v>5</v>
      </c>
      <c r="N143" s="188" t="s">
        <v>46</v>
      </c>
      <c r="O143" s="41"/>
      <c r="P143" s="189">
        <f>O143*H143</f>
        <v>0</v>
      </c>
      <c r="Q143" s="189">
        <v>0.00928</v>
      </c>
      <c r="R143" s="189">
        <f>Q143*H143</f>
        <v>3.315744</v>
      </c>
      <c r="S143" s="189">
        <v>0</v>
      </c>
      <c r="T143" s="190">
        <f>S143*H143</f>
        <v>0</v>
      </c>
      <c r="AR143" s="23" t="s">
        <v>196</v>
      </c>
      <c r="AT143" s="23" t="s">
        <v>191</v>
      </c>
      <c r="AU143" s="23" t="s">
        <v>84</v>
      </c>
      <c r="AY143" s="23" t="s">
        <v>189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23" t="s">
        <v>82</v>
      </c>
      <c r="BK143" s="191">
        <f>ROUND(I143*H143,2)</f>
        <v>0</v>
      </c>
      <c r="BL143" s="23" t="s">
        <v>196</v>
      </c>
      <c r="BM143" s="23" t="s">
        <v>299</v>
      </c>
    </row>
    <row r="144" spans="2:65" s="1" customFormat="1" ht="16.5" customHeight="1">
      <c r="B144" s="179"/>
      <c r="C144" s="180" t="s">
        <v>10</v>
      </c>
      <c r="D144" s="180" t="s">
        <v>191</v>
      </c>
      <c r="E144" s="181" t="s">
        <v>300</v>
      </c>
      <c r="F144" s="182" t="s">
        <v>301</v>
      </c>
      <c r="G144" s="183" t="s">
        <v>302</v>
      </c>
      <c r="H144" s="184">
        <v>1</v>
      </c>
      <c r="I144" s="185"/>
      <c r="J144" s="186">
        <f>ROUND(I144*H144,2)</f>
        <v>0</v>
      </c>
      <c r="K144" s="182" t="s">
        <v>5</v>
      </c>
      <c r="L144" s="40"/>
      <c r="M144" s="187" t="s">
        <v>5</v>
      </c>
      <c r="N144" s="188" t="s">
        <v>46</v>
      </c>
      <c r="O144" s="41"/>
      <c r="P144" s="189">
        <f>O144*H144</f>
        <v>0</v>
      </c>
      <c r="Q144" s="189">
        <v>0.01131</v>
      </c>
      <c r="R144" s="189">
        <f>Q144*H144</f>
        <v>0.01131</v>
      </c>
      <c r="S144" s="189">
        <v>0</v>
      </c>
      <c r="T144" s="190">
        <f>S144*H144</f>
        <v>0</v>
      </c>
      <c r="AR144" s="23" t="s">
        <v>196</v>
      </c>
      <c r="AT144" s="23" t="s">
        <v>191</v>
      </c>
      <c r="AU144" s="23" t="s">
        <v>84</v>
      </c>
      <c r="AY144" s="23" t="s">
        <v>189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82</v>
      </c>
      <c r="BK144" s="191">
        <f>ROUND(I144*H144,2)</f>
        <v>0</v>
      </c>
      <c r="BL144" s="23" t="s">
        <v>196</v>
      </c>
      <c r="BM144" s="23" t="s">
        <v>303</v>
      </c>
    </row>
    <row r="145" spans="2:65" s="1" customFormat="1" ht="25.5" customHeight="1">
      <c r="B145" s="179"/>
      <c r="C145" s="180" t="s">
        <v>304</v>
      </c>
      <c r="D145" s="180" t="s">
        <v>191</v>
      </c>
      <c r="E145" s="181" t="s">
        <v>305</v>
      </c>
      <c r="F145" s="182" t="s">
        <v>306</v>
      </c>
      <c r="G145" s="183" t="s">
        <v>194</v>
      </c>
      <c r="H145" s="184">
        <v>29.42</v>
      </c>
      <c r="I145" s="185"/>
      <c r="J145" s="186">
        <f>ROUND(I145*H145,2)</f>
        <v>0</v>
      </c>
      <c r="K145" s="182" t="s">
        <v>287</v>
      </c>
      <c r="L145" s="40"/>
      <c r="M145" s="187" t="s">
        <v>5</v>
      </c>
      <c r="N145" s="188" t="s">
        <v>46</v>
      </c>
      <c r="O145" s="41"/>
      <c r="P145" s="189">
        <f>O145*H145</f>
        <v>0</v>
      </c>
      <c r="Q145" s="189">
        <v>0.02636</v>
      </c>
      <c r="R145" s="189">
        <f>Q145*H145</f>
        <v>0.7755112000000001</v>
      </c>
      <c r="S145" s="189">
        <v>0</v>
      </c>
      <c r="T145" s="190">
        <f>S145*H145</f>
        <v>0</v>
      </c>
      <c r="AR145" s="23" t="s">
        <v>196</v>
      </c>
      <c r="AT145" s="23" t="s">
        <v>191</v>
      </c>
      <c r="AU145" s="23" t="s">
        <v>84</v>
      </c>
      <c r="AY145" s="23" t="s">
        <v>189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3" t="s">
        <v>82</v>
      </c>
      <c r="BK145" s="191">
        <f>ROUND(I145*H145,2)</f>
        <v>0</v>
      </c>
      <c r="BL145" s="23" t="s">
        <v>196</v>
      </c>
      <c r="BM145" s="23" t="s">
        <v>307</v>
      </c>
    </row>
    <row r="146" spans="2:51" s="12" customFormat="1" ht="13.5">
      <c r="B146" s="192"/>
      <c r="D146" s="193" t="s">
        <v>198</v>
      </c>
      <c r="E146" s="194" t="s">
        <v>5</v>
      </c>
      <c r="F146" s="195" t="s">
        <v>308</v>
      </c>
      <c r="H146" s="196">
        <v>29.42</v>
      </c>
      <c r="I146" s="197"/>
      <c r="L146" s="192"/>
      <c r="M146" s="198"/>
      <c r="N146" s="199"/>
      <c r="O146" s="199"/>
      <c r="P146" s="199"/>
      <c r="Q146" s="199"/>
      <c r="R146" s="199"/>
      <c r="S146" s="199"/>
      <c r="T146" s="200"/>
      <c r="AT146" s="194" t="s">
        <v>198</v>
      </c>
      <c r="AU146" s="194" t="s">
        <v>84</v>
      </c>
      <c r="AV146" s="12" t="s">
        <v>84</v>
      </c>
      <c r="AW146" s="12" t="s">
        <v>38</v>
      </c>
      <c r="AX146" s="12" t="s">
        <v>82</v>
      </c>
      <c r="AY146" s="194" t="s">
        <v>189</v>
      </c>
    </row>
    <row r="147" spans="2:65" s="1" customFormat="1" ht="16.5" customHeight="1">
      <c r="B147" s="179"/>
      <c r="C147" s="180" t="s">
        <v>309</v>
      </c>
      <c r="D147" s="180" t="s">
        <v>191</v>
      </c>
      <c r="E147" s="181" t="s">
        <v>310</v>
      </c>
      <c r="F147" s="182" t="s">
        <v>311</v>
      </c>
      <c r="G147" s="183" t="s">
        <v>312</v>
      </c>
      <c r="H147" s="184">
        <v>115.25</v>
      </c>
      <c r="I147" s="185"/>
      <c r="J147" s="186">
        <f>ROUND(I147*H147,2)</f>
        <v>0</v>
      </c>
      <c r="K147" s="182" t="s">
        <v>209</v>
      </c>
      <c r="L147" s="40"/>
      <c r="M147" s="187" t="s">
        <v>5</v>
      </c>
      <c r="N147" s="188" t="s">
        <v>46</v>
      </c>
      <c r="O147" s="41"/>
      <c r="P147" s="189">
        <f>O147*H147</f>
        <v>0</v>
      </c>
      <c r="Q147" s="189">
        <v>2E-05</v>
      </c>
      <c r="R147" s="189">
        <f>Q147*H147</f>
        <v>0.002305</v>
      </c>
      <c r="S147" s="189">
        <v>0</v>
      </c>
      <c r="T147" s="190">
        <f>S147*H147</f>
        <v>0</v>
      </c>
      <c r="AR147" s="23" t="s">
        <v>196</v>
      </c>
      <c r="AT147" s="23" t="s">
        <v>191</v>
      </c>
      <c r="AU147" s="23" t="s">
        <v>84</v>
      </c>
      <c r="AY147" s="23" t="s">
        <v>189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3" t="s">
        <v>82</v>
      </c>
      <c r="BK147" s="191">
        <f>ROUND(I147*H147,2)</f>
        <v>0</v>
      </c>
      <c r="BL147" s="23" t="s">
        <v>196</v>
      </c>
      <c r="BM147" s="23" t="s">
        <v>313</v>
      </c>
    </row>
    <row r="148" spans="2:65" s="1" customFormat="1" ht="25.5" customHeight="1">
      <c r="B148" s="179"/>
      <c r="C148" s="209" t="s">
        <v>314</v>
      </c>
      <c r="D148" s="209" t="s">
        <v>291</v>
      </c>
      <c r="E148" s="210" t="s">
        <v>315</v>
      </c>
      <c r="F148" s="211" t="s">
        <v>316</v>
      </c>
      <c r="G148" s="212" t="s">
        <v>312</v>
      </c>
      <c r="H148" s="213">
        <v>115.25</v>
      </c>
      <c r="I148" s="214"/>
      <c r="J148" s="215">
        <f>ROUND(I148*H148,2)</f>
        <v>0</v>
      </c>
      <c r="K148" s="211" t="s">
        <v>5</v>
      </c>
      <c r="L148" s="216"/>
      <c r="M148" s="217" t="s">
        <v>5</v>
      </c>
      <c r="N148" s="218" t="s">
        <v>46</v>
      </c>
      <c r="O148" s="41"/>
      <c r="P148" s="189">
        <f>O148*H148</f>
        <v>0</v>
      </c>
      <c r="Q148" s="189">
        <v>0.00056</v>
      </c>
      <c r="R148" s="189">
        <f>Q148*H148</f>
        <v>0.06454</v>
      </c>
      <c r="S148" s="189">
        <v>0</v>
      </c>
      <c r="T148" s="190">
        <f>S148*H148</f>
        <v>0</v>
      </c>
      <c r="AR148" s="23" t="s">
        <v>229</v>
      </c>
      <c r="AT148" s="23" t="s">
        <v>291</v>
      </c>
      <c r="AU148" s="23" t="s">
        <v>84</v>
      </c>
      <c r="AY148" s="23" t="s">
        <v>189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3" t="s">
        <v>82</v>
      </c>
      <c r="BK148" s="191">
        <f>ROUND(I148*H148,2)</f>
        <v>0</v>
      </c>
      <c r="BL148" s="23" t="s">
        <v>196</v>
      </c>
      <c r="BM148" s="23" t="s">
        <v>317</v>
      </c>
    </row>
    <row r="149" spans="2:51" s="12" customFormat="1" ht="13.5">
      <c r="B149" s="192"/>
      <c r="D149" s="193" t="s">
        <v>198</v>
      </c>
      <c r="E149" s="194" t="s">
        <v>5</v>
      </c>
      <c r="F149" s="195" t="s">
        <v>318</v>
      </c>
      <c r="H149" s="196">
        <v>115.25</v>
      </c>
      <c r="I149" s="197"/>
      <c r="L149" s="192"/>
      <c r="M149" s="198"/>
      <c r="N149" s="199"/>
      <c r="O149" s="199"/>
      <c r="P149" s="199"/>
      <c r="Q149" s="199"/>
      <c r="R149" s="199"/>
      <c r="S149" s="199"/>
      <c r="T149" s="200"/>
      <c r="AT149" s="194" t="s">
        <v>198</v>
      </c>
      <c r="AU149" s="194" t="s">
        <v>84</v>
      </c>
      <c r="AV149" s="12" t="s">
        <v>84</v>
      </c>
      <c r="AW149" s="12" t="s">
        <v>38</v>
      </c>
      <c r="AX149" s="12" t="s">
        <v>82</v>
      </c>
      <c r="AY149" s="194" t="s">
        <v>189</v>
      </c>
    </row>
    <row r="150" spans="2:65" s="1" customFormat="1" ht="16.5" customHeight="1">
      <c r="B150" s="179"/>
      <c r="C150" s="209" t="s">
        <v>319</v>
      </c>
      <c r="D150" s="209" t="s">
        <v>291</v>
      </c>
      <c r="E150" s="210" t="s">
        <v>320</v>
      </c>
      <c r="F150" s="211" t="s">
        <v>321</v>
      </c>
      <c r="G150" s="212" t="s">
        <v>322</v>
      </c>
      <c r="H150" s="213">
        <v>345.75</v>
      </c>
      <c r="I150" s="214"/>
      <c r="J150" s="215">
        <f>ROUND(I150*H150,2)</f>
        <v>0</v>
      </c>
      <c r="K150" s="211" t="s">
        <v>209</v>
      </c>
      <c r="L150" s="216"/>
      <c r="M150" s="217" t="s">
        <v>5</v>
      </c>
      <c r="N150" s="218" t="s">
        <v>46</v>
      </c>
      <c r="O150" s="41"/>
      <c r="P150" s="189">
        <f>O150*H150</f>
        <v>0</v>
      </c>
      <c r="Q150" s="189">
        <v>1E-05</v>
      </c>
      <c r="R150" s="189">
        <f>Q150*H150</f>
        <v>0.0034575</v>
      </c>
      <c r="S150" s="189">
        <v>0</v>
      </c>
      <c r="T150" s="190">
        <f>S150*H150</f>
        <v>0</v>
      </c>
      <c r="AR150" s="23" t="s">
        <v>229</v>
      </c>
      <c r="AT150" s="23" t="s">
        <v>291</v>
      </c>
      <c r="AU150" s="23" t="s">
        <v>84</v>
      </c>
      <c r="AY150" s="23" t="s">
        <v>189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23" t="s">
        <v>82</v>
      </c>
      <c r="BK150" s="191">
        <f>ROUND(I150*H150,2)</f>
        <v>0</v>
      </c>
      <c r="BL150" s="23" t="s">
        <v>196</v>
      </c>
      <c r="BM150" s="23" t="s">
        <v>323</v>
      </c>
    </row>
    <row r="151" spans="2:51" s="12" customFormat="1" ht="13.5">
      <c r="B151" s="192"/>
      <c r="D151" s="193" t="s">
        <v>198</v>
      </c>
      <c r="E151" s="194" t="s">
        <v>5</v>
      </c>
      <c r="F151" s="195" t="s">
        <v>324</v>
      </c>
      <c r="H151" s="196">
        <v>345.75</v>
      </c>
      <c r="I151" s="197"/>
      <c r="L151" s="192"/>
      <c r="M151" s="198"/>
      <c r="N151" s="199"/>
      <c r="O151" s="199"/>
      <c r="P151" s="199"/>
      <c r="Q151" s="199"/>
      <c r="R151" s="199"/>
      <c r="S151" s="199"/>
      <c r="T151" s="200"/>
      <c r="AT151" s="194" t="s">
        <v>198</v>
      </c>
      <c r="AU151" s="194" t="s">
        <v>84</v>
      </c>
      <c r="AV151" s="12" t="s">
        <v>84</v>
      </c>
      <c r="AW151" s="12" t="s">
        <v>38</v>
      </c>
      <c r="AX151" s="12" t="s">
        <v>82</v>
      </c>
      <c r="AY151" s="194" t="s">
        <v>189</v>
      </c>
    </row>
    <row r="152" spans="2:65" s="1" customFormat="1" ht="25.5" customHeight="1">
      <c r="B152" s="179"/>
      <c r="C152" s="209" t="s">
        <v>325</v>
      </c>
      <c r="D152" s="209" t="s">
        <v>291</v>
      </c>
      <c r="E152" s="210" t="s">
        <v>326</v>
      </c>
      <c r="F152" s="211" t="s">
        <v>327</v>
      </c>
      <c r="G152" s="212" t="s">
        <v>322</v>
      </c>
      <c r="H152" s="213">
        <v>115.25</v>
      </c>
      <c r="I152" s="214"/>
      <c r="J152" s="215">
        <f>ROUND(I152*H152,2)</f>
        <v>0</v>
      </c>
      <c r="K152" s="211" t="s">
        <v>195</v>
      </c>
      <c r="L152" s="216"/>
      <c r="M152" s="217" t="s">
        <v>5</v>
      </c>
      <c r="N152" s="218" t="s">
        <v>46</v>
      </c>
      <c r="O152" s="41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AR152" s="23" t="s">
        <v>229</v>
      </c>
      <c r="AT152" s="23" t="s">
        <v>291</v>
      </c>
      <c r="AU152" s="23" t="s">
        <v>84</v>
      </c>
      <c r="AY152" s="23" t="s">
        <v>189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23" t="s">
        <v>82</v>
      </c>
      <c r="BK152" s="191">
        <f>ROUND(I152*H152,2)</f>
        <v>0</v>
      </c>
      <c r="BL152" s="23" t="s">
        <v>196</v>
      </c>
      <c r="BM152" s="23" t="s">
        <v>328</v>
      </c>
    </row>
    <row r="153" spans="2:65" s="1" customFormat="1" ht="25.5" customHeight="1">
      <c r="B153" s="179"/>
      <c r="C153" s="209" t="s">
        <v>329</v>
      </c>
      <c r="D153" s="209" t="s">
        <v>291</v>
      </c>
      <c r="E153" s="210" t="s">
        <v>330</v>
      </c>
      <c r="F153" s="211" t="s">
        <v>331</v>
      </c>
      <c r="G153" s="212" t="s">
        <v>322</v>
      </c>
      <c r="H153" s="213">
        <v>345.75</v>
      </c>
      <c r="I153" s="214"/>
      <c r="J153" s="215">
        <f>ROUND(I153*H153,2)</f>
        <v>0</v>
      </c>
      <c r="K153" s="211" t="s">
        <v>195</v>
      </c>
      <c r="L153" s="216"/>
      <c r="M153" s="217" t="s">
        <v>5</v>
      </c>
      <c r="N153" s="218" t="s">
        <v>46</v>
      </c>
      <c r="O153" s="41"/>
      <c r="P153" s="189">
        <f>O153*H153</f>
        <v>0</v>
      </c>
      <c r="Q153" s="189">
        <v>1E-05</v>
      </c>
      <c r="R153" s="189">
        <f>Q153*H153</f>
        <v>0.0034575</v>
      </c>
      <c r="S153" s="189">
        <v>0</v>
      </c>
      <c r="T153" s="190">
        <f>S153*H153</f>
        <v>0</v>
      </c>
      <c r="AR153" s="23" t="s">
        <v>229</v>
      </c>
      <c r="AT153" s="23" t="s">
        <v>291</v>
      </c>
      <c r="AU153" s="23" t="s">
        <v>84</v>
      </c>
      <c r="AY153" s="23" t="s">
        <v>189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23" t="s">
        <v>82</v>
      </c>
      <c r="BK153" s="191">
        <f>ROUND(I153*H153,2)</f>
        <v>0</v>
      </c>
      <c r="BL153" s="23" t="s">
        <v>196</v>
      </c>
      <c r="BM153" s="23" t="s">
        <v>332</v>
      </c>
    </row>
    <row r="154" spans="2:51" s="12" customFormat="1" ht="13.5">
      <c r="B154" s="192"/>
      <c r="D154" s="193" t="s">
        <v>198</v>
      </c>
      <c r="E154" s="194" t="s">
        <v>5</v>
      </c>
      <c r="F154" s="195" t="s">
        <v>324</v>
      </c>
      <c r="H154" s="196">
        <v>345.75</v>
      </c>
      <c r="I154" s="197"/>
      <c r="L154" s="192"/>
      <c r="M154" s="198"/>
      <c r="N154" s="199"/>
      <c r="O154" s="199"/>
      <c r="P154" s="199"/>
      <c r="Q154" s="199"/>
      <c r="R154" s="199"/>
      <c r="S154" s="199"/>
      <c r="T154" s="200"/>
      <c r="AT154" s="194" t="s">
        <v>198</v>
      </c>
      <c r="AU154" s="194" t="s">
        <v>84</v>
      </c>
      <c r="AV154" s="12" t="s">
        <v>84</v>
      </c>
      <c r="AW154" s="12" t="s">
        <v>38</v>
      </c>
      <c r="AX154" s="12" t="s">
        <v>82</v>
      </c>
      <c r="AY154" s="194" t="s">
        <v>189</v>
      </c>
    </row>
    <row r="155" spans="2:65" s="1" customFormat="1" ht="16.5" customHeight="1">
      <c r="B155" s="179"/>
      <c r="C155" s="180" t="s">
        <v>333</v>
      </c>
      <c r="D155" s="180" t="s">
        <v>191</v>
      </c>
      <c r="E155" s="181" t="s">
        <v>334</v>
      </c>
      <c r="F155" s="182" t="s">
        <v>335</v>
      </c>
      <c r="G155" s="183" t="s">
        <v>312</v>
      </c>
      <c r="H155" s="184">
        <v>1272.04</v>
      </c>
      <c r="I155" s="185"/>
      <c r="J155" s="186">
        <f>ROUND(I155*H155,2)</f>
        <v>0</v>
      </c>
      <c r="K155" s="182" t="s">
        <v>209</v>
      </c>
      <c r="L155" s="40"/>
      <c r="M155" s="187" t="s">
        <v>5</v>
      </c>
      <c r="N155" s="188" t="s">
        <v>46</v>
      </c>
      <c r="O155" s="41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AR155" s="23" t="s">
        <v>196</v>
      </c>
      <c r="AT155" s="23" t="s">
        <v>191</v>
      </c>
      <c r="AU155" s="23" t="s">
        <v>84</v>
      </c>
      <c r="AY155" s="23" t="s">
        <v>189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23" t="s">
        <v>82</v>
      </c>
      <c r="BK155" s="191">
        <f>ROUND(I155*H155,2)</f>
        <v>0</v>
      </c>
      <c r="BL155" s="23" t="s">
        <v>196</v>
      </c>
      <c r="BM155" s="23" t="s">
        <v>336</v>
      </c>
    </row>
    <row r="156" spans="2:51" s="12" customFormat="1" ht="13.5">
      <c r="B156" s="192"/>
      <c r="D156" s="193" t="s">
        <v>198</v>
      </c>
      <c r="E156" s="194" t="s">
        <v>5</v>
      </c>
      <c r="F156" s="195" t="s">
        <v>337</v>
      </c>
      <c r="H156" s="196">
        <v>1272.04</v>
      </c>
      <c r="I156" s="197"/>
      <c r="L156" s="192"/>
      <c r="M156" s="198"/>
      <c r="N156" s="199"/>
      <c r="O156" s="199"/>
      <c r="P156" s="199"/>
      <c r="Q156" s="199"/>
      <c r="R156" s="199"/>
      <c r="S156" s="199"/>
      <c r="T156" s="200"/>
      <c r="AT156" s="194" t="s">
        <v>198</v>
      </c>
      <c r="AU156" s="194" t="s">
        <v>84</v>
      </c>
      <c r="AV156" s="12" t="s">
        <v>84</v>
      </c>
      <c r="AW156" s="12" t="s">
        <v>38</v>
      </c>
      <c r="AX156" s="12" t="s">
        <v>75</v>
      </c>
      <c r="AY156" s="194" t="s">
        <v>189</v>
      </c>
    </row>
    <row r="157" spans="2:51" s="13" customFormat="1" ht="13.5">
      <c r="B157" s="201"/>
      <c r="D157" s="193" t="s">
        <v>198</v>
      </c>
      <c r="E157" s="202" t="s">
        <v>5</v>
      </c>
      <c r="F157" s="203" t="s">
        <v>216</v>
      </c>
      <c r="H157" s="204">
        <v>1272.04</v>
      </c>
      <c r="I157" s="205"/>
      <c r="L157" s="201"/>
      <c r="M157" s="206"/>
      <c r="N157" s="207"/>
      <c r="O157" s="207"/>
      <c r="P157" s="207"/>
      <c r="Q157" s="207"/>
      <c r="R157" s="207"/>
      <c r="S157" s="207"/>
      <c r="T157" s="208"/>
      <c r="AT157" s="202" t="s">
        <v>198</v>
      </c>
      <c r="AU157" s="202" t="s">
        <v>84</v>
      </c>
      <c r="AV157" s="13" t="s">
        <v>196</v>
      </c>
      <c r="AW157" s="13" t="s">
        <v>38</v>
      </c>
      <c r="AX157" s="13" t="s">
        <v>82</v>
      </c>
      <c r="AY157" s="202" t="s">
        <v>189</v>
      </c>
    </row>
    <row r="158" spans="2:65" s="1" customFormat="1" ht="16.5" customHeight="1">
      <c r="B158" s="179"/>
      <c r="C158" s="209" t="s">
        <v>338</v>
      </c>
      <c r="D158" s="209" t="s">
        <v>291</v>
      </c>
      <c r="E158" s="210" t="s">
        <v>339</v>
      </c>
      <c r="F158" s="211" t="s">
        <v>340</v>
      </c>
      <c r="G158" s="212" t="s">
        <v>312</v>
      </c>
      <c r="H158" s="213">
        <v>429.177</v>
      </c>
      <c r="I158" s="214"/>
      <c r="J158" s="215">
        <f>ROUND(I158*H158,2)</f>
        <v>0</v>
      </c>
      <c r="K158" s="211" t="s">
        <v>209</v>
      </c>
      <c r="L158" s="216"/>
      <c r="M158" s="217" t="s">
        <v>5</v>
      </c>
      <c r="N158" s="218" t="s">
        <v>46</v>
      </c>
      <c r="O158" s="41"/>
      <c r="P158" s="189">
        <f>O158*H158</f>
        <v>0</v>
      </c>
      <c r="Q158" s="189">
        <v>0.0004</v>
      </c>
      <c r="R158" s="189">
        <f>Q158*H158</f>
        <v>0.1716708</v>
      </c>
      <c r="S158" s="189">
        <v>0</v>
      </c>
      <c r="T158" s="190">
        <f>S158*H158</f>
        <v>0</v>
      </c>
      <c r="AR158" s="23" t="s">
        <v>229</v>
      </c>
      <c r="AT158" s="23" t="s">
        <v>291</v>
      </c>
      <c r="AU158" s="23" t="s">
        <v>84</v>
      </c>
      <c r="AY158" s="23" t="s">
        <v>189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23" t="s">
        <v>82</v>
      </c>
      <c r="BK158" s="191">
        <f>ROUND(I158*H158,2)</f>
        <v>0</v>
      </c>
      <c r="BL158" s="23" t="s">
        <v>196</v>
      </c>
      <c r="BM158" s="23" t="s">
        <v>341</v>
      </c>
    </row>
    <row r="159" spans="2:51" s="12" customFormat="1" ht="13.5">
      <c r="B159" s="192"/>
      <c r="D159" s="193" t="s">
        <v>198</v>
      </c>
      <c r="E159" s="194" t="s">
        <v>5</v>
      </c>
      <c r="F159" s="195" t="s">
        <v>342</v>
      </c>
      <c r="H159" s="196">
        <v>185.2</v>
      </c>
      <c r="I159" s="197"/>
      <c r="L159" s="192"/>
      <c r="M159" s="198"/>
      <c r="N159" s="199"/>
      <c r="O159" s="199"/>
      <c r="P159" s="199"/>
      <c r="Q159" s="199"/>
      <c r="R159" s="199"/>
      <c r="S159" s="199"/>
      <c r="T159" s="200"/>
      <c r="AT159" s="194" t="s">
        <v>198</v>
      </c>
      <c r="AU159" s="194" t="s">
        <v>84</v>
      </c>
      <c r="AV159" s="12" t="s">
        <v>84</v>
      </c>
      <c r="AW159" s="12" t="s">
        <v>38</v>
      </c>
      <c r="AX159" s="12" t="s">
        <v>75</v>
      </c>
      <c r="AY159" s="194" t="s">
        <v>189</v>
      </c>
    </row>
    <row r="160" spans="2:51" s="12" customFormat="1" ht="13.5">
      <c r="B160" s="192"/>
      <c r="D160" s="193" t="s">
        <v>198</v>
      </c>
      <c r="E160" s="194" t="s">
        <v>5</v>
      </c>
      <c r="F160" s="195" t="s">
        <v>343</v>
      </c>
      <c r="H160" s="196">
        <v>0.8</v>
      </c>
      <c r="I160" s="197"/>
      <c r="L160" s="192"/>
      <c r="M160" s="198"/>
      <c r="N160" s="199"/>
      <c r="O160" s="199"/>
      <c r="P160" s="199"/>
      <c r="Q160" s="199"/>
      <c r="R160" s="199"/>
      <c r="S160" s="199"/>
      <c r="T160" s="200"/>
      <c r="AT160" s="194" t="s">
        <v>198</v>
      </c>
      <c r="AU160" s="194" t="s">
        <v>84</v>
      </c>
      <c r="AV160" s="12" t="s">
        <v>84</v>
      </c>
      <c r="AW160" s="12" t="s">
        <v>38</v>
      </c>
      <c r="AX160" s="12" t="s">
        <v>75</v>
      </c>
      <c r="AY160" s="194" t="s">
        <v>189</v>
      </c>
    </row>
    <row r="161" spans="2:51" s="12" customFormat="1" ht="13.5">
      <c r="B161" s="192"/>
      <c r="D161" s="193" t="s">
        <v>198</v>
      </c>
      <c r="E161" s="194" t="s">
        <v>5</v>
      </c>
      <c r="F161" s="195" t="s">
        <v>344</v>
      </c>
      <c r="H161" s="196">
        <v>222.74</v>
      </c>
      <c r="I161" s="197"/>
      <c r="L161" s="192"/>
      <c r="M161" s="198"/>
      <c r="N161" s="199"/>
      <c r="O161" s="199"/>
      <c r="P161" s="199"/>
      <c r="Q161" s="199"/>
      <c r="R161" s="199"/>
      <c r="S161" s="199"/>
      <c r="T161" s="200"/>
      <c r="AT161" s="194" t="s">
        <v>198</v>
      </c>
      <c r="AU161" s="194" t="s">
        <v>84</v>
      </c>
      <c r="AV161" s="12" t="s">
        <v>84</v>
      </c>
      <c r="AW161" s="12" t="s">
        <v>38</v>
      </c>
      <c r="AX161" s="12" t="s">
        <v>75</v>
      </c>
      <c r="AY161" s="194" t="s">
        <v>189</v>
      </c>
    </row>
    <row r="162" spans="2:51" s="13" customFormat="1" ht="13.5">
      <c r="B162" s="201"/>
      <c r="D162" s="193" t="s">
        <v>198</v>
      </c>
      <c r="E162" s="202" t="s">
        <v>5</v>
      </c>
      <c r="F162" s="203" t="s">
        <v>216</v>
      </c>
      <c r="H162" s="204">
        <v>408.74</v>
      </c>
      <c r="I162" s="205"/>
      <c r="L162" s="201"/>
      <c r="M162" s="206"/>
      <c r="N162" s="207"/>
      <c r="O162" s="207"/>
      <c r="P162" s="207"/>
      <c r="Q162" s="207"/>
      <c r="R162" s="207"/>
      <c r="S162" s="207"/>
      <c r="T162" s="208"/>
      <c r="AT162" s="202" t="s">
        <v>198</v>
      </c>
      <c r="AU162" s="202" t="s">
        <v>84</v>
      </c>
      <c r="AV162" s="13" t="s">
        <v>196</v>
      </c>
      <c r="AW162" s="13" t="s">
        <v>38</v>
      </c>
      <c r="AX162" s="13" t="s">
        <v>82</v>
      </c>
      <c r="AY162" s="202" t="s">
        <v>189</v>
      </c>
    </row>
    <row r="163" spans="2:51" s="12" customFormat="1" ht="13.5">
      <c r="B163" s="192"/>
      <c r="D163" s="193" t="s">
        <v>198</v>
      </c>
      <c r="F163" s="195" t="s">
        <v>345</v>
      </c>
      <c r="H163" s="196">
        <v>429.177</v>
      </c>
      <c r="I163" s="197"/>
      <c r="L163" s="192"/>
      <c r="M163" s="198"/>
      <c r="N163" s="199"/>
      <c r="O163" s="199"/>
      <c r="P163" s="199"/>
      <c r="Q163" s="199"/>
      <c r="R163" s="199"/>
      <c r="S163" s="199"/>
      <c r="T163" s="200"/>
      <c r="AT163" s="194" t="s">
        <v>198</v>
      </c>
      <c r="AU163" s="194" t="s">
        <v>84</v>
      </c>
      <c r="AV163" s="12" t="s">
        <v>84</v>
      </c>
      <c r="AW163" s="12" t="s">
        <v>6</v>
      </c>
      <c r="AX163" s="12" t="s">
        <v>82</v>
      </c>
      <c r="AY163" s="194" t="s">
        <v>189</v>
      </c>
    </row>
    <row r="164" spans="2:65" s="1" customFormat="1" ht="16.5" customHeight="1">
      <c r="B164" s="179"/>
      <c r="C164" s="209" t="s">
        <v>346</v>
      </c>
      <c r="D164" s="209" t="s">
        <v>291</v>
      </c>
      <c r="E164" s="210" t="s">
        <v>347</v>
      </c>
      <c r="F164" s="211" t="s">
        <v>348</v>
      </c>
      <c r="G164" s="212" t="s">
        <v>312</v>
      </c>
      <c r="H164" s="213">
        <v>194.46</v>
      </c>
      <c r="I164" s="214"/>
      <c r="J164" s="215">
        <f>ROUND(I164*H164,2)</f>
        <v>0</v>
      </c>
      <c r="K164" s="211" t="s">
        <v>209</v>
      </c>
      <c r="L164" s="216"/>
      <c r="M164" s="217" t="s">
        <v>5</v>
      </c>
      <c r="N164" s="218" t="s">
        <v>46</v>
      </c>
      <c r="O164" s="41"/>
      <c r="P164" s="189">
        <f>O164*H164</f>
        <v>0</v>
      </c>
      <c r="Q164" s="189">
        <v>0.0004</v>
      </c>
      <c r="R164" s="189">
        <f>Q164*H164</f>
        <v>0.077784</v>
      </c>
      <c r="S164" s="189">
        <v>0</v>
      </c>
      <c r="T164" s="190">
        <f>S164*H164</f>
        <v>0</v>
      </c>
      <c r="AR164" s="23" t="s">
        <v>229</v>
      </c>
      <c r="AT164" s="23" t="s">
        <v>291</v>
      </c>
      <c r="AU164" s="23" t="s">
        <v>84</v>
      </c>
      <c r="AY164" s="23" t="s">
        <v>189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23" t="s">
        <v>82</v>
      </c>
      <c r="BK164" s="191">
        <f>ROUND(I164*H164,2)</f>
        <v>0</v>
      </c>
      <c r="BL164" s="23" t="s">
        <v>196</v>
      </c>
      <c r="BM164" s="23" t="s">
        <v>349</v>
      </c>
    </row>
    <row r="165" spans="2:51" s="12" customFormat="1" ht="13.5">
      <c r="B165" s="192"/>
      <c r="D165" s="193" t="s">
        <v>198</v>
      </c>
      <c r="E165" s="194" t="s">
        <v>5</v>
      </c>
      <c r="F165" s="195" t="s">
        <v>350</v>
      </c>
      <c r="H165" s="196">
        <v>185.2</v>
      </c>
      <c r="I165" s="197"/>
      <c r="L165" s="192"/>
      <c r="M165" s="198"/>
      <c r="N165" s="199"/>
      <c r="O165" s="199"/>
      <c r="P165" s="199"/>
      <c r="Q165" s="199"/>
      <c r="R165" s="199"/>
      <c r="S165" s="199"/>
      <c r="T165" s="200"/>
      <c r="AT165" s="194" t="s">
        <v>198</v>
      </c>
      <c r="AU165" s="194" t="s">
        <v>84</v>
      </c>
      <c r="AV165" s="12" t="s">
        <v>84</v>
      </c>
      <c r="AW165" s="12" t="s">
        <v>38</v>
      </c>
      <c r="AX165" s="12" t="s">
        <v>82</v>
      </c>
      <c r="AY165" s="194" t="s">
        <v>189</v>
      </c>
    </row>
    <row r="166" spans="2:51" s="12" customFormat="1" ht="13.5">
      <c r="B166" s="192"/>
      <c r="D166" s="193" t="s">
        <v>198</v>
      </c>
      <c r="F166" s="195" t="s">
        <v>351</v>
      </c>
      <c r="H166" s="196">
        <v>194.46</v>
      </c>
      <c r="I166" s="197"/>
      <c r="L166" s="192"/>
      <c r="M166" s="198"/>
      <c r="N166" s="199"/>
      <c r="O166" s="199"/>
      <c r="P166" s="199"/>
      <c r="Q166" s="199"/>
      <c r="R166" s="199"/>
      <c r="S166" s="199"/>
      <c r="T166" s="200"/>
      <c r="AT166" s="194" t="s">
        <v>198</v>
      </c>
      <c r="AU166" s="194" t="s">
        <v>84</v>
      </c>
      <c r="AV166" s="12" t="s">
        <v>84</v>
      </c>
      <c r="AW166" s="12" t="s">
        <v>6</v>
      </c>
      <c r="AX166" s="12" t="s">
        <v>82</v>
      </c>
      <c r="AY166" s="194" t="s">
        <v>189</v>
      </c>
    </row>
    <row r="167" spans="2:65" s="1" customFormat="1" ht="16.5" customHeight="1">
      <c r="B167" s="179"/>
      <c r="C167" s="209" t="s">
        <v>352</v>
      </c>
      <c r="D167" s="209" t="s">
        <v>291</v>
      </c>
      <c r="E167" s="210" t="s">
        <v>353</v>
      </c>
      <c r="F167" s="211" t="s">
        <v>354</v>
      </c>
      <c r="G167" s="212" t="s">
        <v>312</v>
      </c>
      <c r="H167" s="213">
        <v>326.97</v>
      </c>
      <c r="I167" s="214"/>
      <c r="J167" s="215">
        <f>ROUND(I167*H167,2)</f>
        <v>0</v>
      </c>
      <c r="K167" s="211" t="s">
        <v>209</v>
      </c>
      <c r="L167" s="216"/>
      <c r="M167" s="217" t="s">
        <v>5</v>
      </c>
      <c r="N167" s="218" t="s">
        <v>46</v>
      </c>
      <c r="O167" s="41"/>
      <c r="P167" s="189">
        <f>O167*H167</f>
        <v>0</v>
      </c>
      <c r="Q167" s="189">
        <v>0.0003</v>
      </c>
      <c r="R167" s="189">
        <f>Q167*H167</f>
        <v>0.098091</v>
      </c>
      <c r="S167" s="189">
        <v>0</v>
      </c>
      <c r="T167" s="190">
        <f>S167*H167</f>
        <v>0</v>
      </c>
      <c r="AR167" s="23" t="s">
        <v>229</v>
      </c>
      <c r="AT167" s="23" t="s">
        <v>291</v>
      </c>
      <c r="AU167" s="23" t="s">
        <v>84</v>
      </c>
      <c r="AY167" s="23" t="s">
        <v>189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23" t="s">
        <v>82</v>
      </c>
      <c r="BK167" s="191">
        <f>ROUND(I167*H167,2)</f>
        <v>0</v>
      </c>
      <c r="BL167" s="23" t="s">
        <v>196</v>
      </c>
      <c r="BM167" s="23" t="s">
        <v>355</v>
      </c>
    </row>
    <row r="168" spans="2:51" s="12" customFormat="1" ht="13.5">
      <c r="B168" s="192"/>
      <c r="D168" s="193" t="s">
        <v>198</v>
      </c>
      <c r="E168" s="194" t="s">
        <v>5</v>
      </c>
      <c r="F168" s="195" t="s">
        <v>356</v>
      </c>
      <c r="H168" s="196">
        <v>311.4</v>
      </c>
      <c r="I168" s="197"/>
      <c r="L168" s="192"/>
      <c r="M168" s="198"/>
      <c r="N168" s="199"/>
      <c r="O168" s="199"/>
      <c r="P168" s="199"/>
      <c r="Q168" s="199"/>
      <c r="R168" s="199"/>
      <c r="S168" s="199"/>
      <c r="T168" s="200"/>
      <c r="AT168" s="194" t="s">
        <v>198</v>
      </c>
      <c r="AU168" s="194" t="s">
        <v>84</v>
      </c>
      <c r="AV168" s="12" t="s">
        <v>84</v>
      </c>
      <c r="AW168" s="12" t="s">
        <v>38</v>
      </c>
      <c r="AX168" s="12" t="s">
        <v>82</v>
      </c>
      <c r="AY168" s="194" t="s">
        <v>189</v>
      </c>
    </row>
    <row r="169" spans="2:51" s="12" customFormat="1" ht="13.5">
      <c r="B169" s="192"/>
      <c r="D169" s="193" t="s">
        <v>198</v>
      </c>
      <c r="F169" s="195" t="s">
        <v>357</v>
      </c>
      <c r="H169" s="196">
        <v>326.97</v>
      </c>
      <c r="I169" s="197"/>
      <c r="L169" s="192"/>
      <c r="M169" s="198"/>
      <c r="N169" s="199"/>
      <c r="O169" s="199"/>
      <c r="P169" s="199"/>
      <c r="Q169" s="199"/>
      <c r="R169" s="199"/>
      <c r="S169" s="199"/>
      <c r="T169" s="200"/>
      <c r="AT169" s="194" t="s">
        <v>198</v>
      </c>
      <c r="AU169" s="194" t="s">
        <v>84</v>
      </c>
      <c r="AV169" s="12" t="s">
        <v>84</v>
      </c>
      <c r="AW169" s="12" t="s">
        <v>6</v>
      </c>
      <c r="AX169" s="12" t="s">
        <v>82</v>
      </c>
      <c r="AY169" s="194" t="s">
        <v>189</v>
      </c>
    </row>
    <row r="170" spans="2:65" s="1" customFormat="1" ht="16.5" customHeight="1">
      <c r="B170" s="179"/>
      <c r="C170" s="209" t="s">
        <v>358</v>
      </c>
      <c r="D170" s="209" t="s">
        <v>291</v>
      </c>
      <c r="E170" s="210" t="s">
        <v>359</v>
      </c>
      <c r="F170" s="211" t="s">
        <v>360</v>
      </c>
      <c r="G170" s="212" t="s">
        <v>312</v>
      </c>
      <c r="H170" s="213">
        <v>311.4</v>
      </c>
      <c r="I170" s="214"/>
      <c r="J170" s="215">
        <f>ROUND(I170*H170,2)</f>
        <v>0</v>
      </c>
      <c r="K170" s="211" t="s">
        <v>209</v>
      </c>
      <c r="L170" s="216"/>
      <c r="M170" s="217" t="s">
        <v>5</v>
      </c>
      <c r="N170" s="218" t="s">
        <v>46</v>
      </c>
      <c r="O170" s="41"/>
      <c r="P170" s="189">
        <f>O170*H170</f>
        <v>0</v>
      </c>
      <c r="Q170" s="189">
        <v>3E-05</v>
      </c>
      <c r="R170" s="189">
        <f>Q170*H170</f>
        <v>0.009342</v>
      </c>
      <c r="S170" s="189">
        <v>0</v>
      </c>
      <c r="T170" s="190">
        <f>S170*H170</f>
        <v>0</v>
      </c>
      <c r="AR170" s="23" t="s">
        <v>229</v>
      </c>
      <c r="AT170" s="23" t="s">
        <v>291</v>
      </c>
      <c r="AU170" s="23" t="s">
        <v>84</v>
      </c>
      <c r="AY170" s="23" t="s">
        <v>189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82</v>
      </c>
      <c r="BK170" s="191">
        <f>ROUND(I170*H170,2)</f>
        <v>0</v>
      </c>
      <c r="BL170" s="23" t="s">
        <v>196</v>
      </c>
      <c r="BM170" s="23" t="s">
        <v>361</v>
      </c>
    </row>
    <row r="171" spans="2:51" s="12" customFormat="1" ht="13.5">
      <c r="B171" s="192"/>
      <c r="D171" s="193" t="s">
        <v>198</v>
      </c>
      <c r="E171" s="194" t="s">
        <v>5</v>
      </c>
      <c r="F171" s="195" t="s">
        <v>362</v>
      </c>
      <c r="H171" s="196">
        <v>311.4</v>
      </c>
      <c r="I171" s="197"/>
      <c r="L171" s="192"/>
      <c r="M171" s="198"/>
      <c r="N171" s="199"/>
      <c r="O171" s="199"/>
      <c r="P171" s="199"/>
      <c r="Q171" s="199"/>
      <c r="R171" s="199"/>
      <c r="S171" s="199"/>
      <c r="T171" s="200"/>
      <c r="AT171" s="194" t="s">
        <v>198</v>
      </c>
      <c r="AU171" s="194" t="s">
        <v>84</v>
      </c>
      <c r="AV171" s="12" t="s">
        <v>84</v>
      </c>
      <c r="AW171" s="12" t="s">
        <v>38</v>
      </c>
      <c r="AX171" s="12" t="s">
        <v>82</v>
      </c>
      <c r="AY171" s="194" t="s">
        <v>189</v>
      </c>
    </row>
    <row r="172" spans="2:65" s="1" customFormat="1" ht="16.5" customHeight="1">
      <c r="B172" s="179"/>
      <c r="C172" s="209" t="s">
        <v>363</v>
      </c>
      <c r="D172" s="209" t="s">
        <v>291</v>
      </c>
      <c r="E172" s="210" t="s">
        <v>364</v>
      </c>
      <c r="F172" s="211" t="s">
        <v>365</v>
      </c>
      <c r="G172" s="212" t="s">
        <v>312</v>
      </c>
      <c r="H172" s="213">
        <v>44.48</v>
      </c>
      <c r="I172" s="214"/>
      <c r="J172" s="215">
        <f>ROUND(I172*H172,2)</f>
        <v>0</v>
      </c>
      <c r="K172" s="211" t="s">
        <v>209</v>
      </c>
      <c r="L172" s="216"/>
      <c r="M172" s="217" t="s">
        <v>5</v>
      </c>
      <c r="N172" s="218" t="s">
        <v>46</v>
      </c>
      <c r="O172" s="41"/>
      <c r="P172" s="189">
        <f>O172*H172</f>
        <v>0</v>
      </c>
      <c r="Q172" s="189">
        <v>0.0005</v>
      </c>
      <c r="R172" s="189">
        <f>Q172*H172</f>
        <v>0.02224</v>
      </c>
      <c r="S172" s="189">
        <v>0</v>
      </c>
      <c r="T172" s="190">
        <f>S172*H172</f>
        <v>0</v>
      </c>
      <c r="AR172" s="23" t="s">
        <v>229</v>
      </c>
      <c r="AT172" s="23" t="s">
        <v>291</v>
      </c>
      <c r="AU172" s="23" t="s">
        <v>84</v>
      </c>
      <c r="AY172" s="23" t="s">
        <v>189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23" t="s">
        <v>82</v>
      </c>
      <c r="BK172" s="191">
        <f>ROUND(I172*H172,2)</f>
        <v>0</v>
      </c>
      <c r="BL172" s="23" t="s">
        <v>196</v>
      </c>
      <c r="BM172" s="23" t="s">
        <v>366</v>
      </c>
    </row>
    <row r="173" spans="2:51" s="12" customFormat="1" ht="13.5">
      <c r="B173" s="192"/>
      <c r="D173" s="193" t="s">
        <v>198</v>
      </c>
      <c r="E173" s="194" t="s">
        <v>5</v>
      </c>
      <c r="F173" s="195" t="s">
        <v>367</v>
      </c>
      <c r="H173" s="196">
        <v>44.48</v>
      </c>
      <c r="I173" s="197"/>
      <c r="L173" s="192"/>
      <c r="M173" s="198"/>
      <c r="N173" s="199"/>
      <c r="O173" s="199"/>
      <c r="P173" s="199"/>
      <c r="Q173" s="199"/>
      <c r="R173" s="199"/>
      <c r="S173" s="199"/>
      <c r="T173" s="200"/>
      <c r="AT173" s="194" t="s">
        <v>198</v>
      </c>
      <c r="AU173" s="194" t="s">
        <v>84</v>
      </c>
      <c r="AV173" s="12" t="s">
        <v>84</v>
      </c>
      <c r="AW173" s="12" t="s">
        <v>38</v>
      </c>
      <c r="AX173" s="12" t="s">
        <v>82</v>
      </c>
      <c r="AY173" s="194" t="s">
        <v>189</v>
      </c>
    </row>
    <row r="174" spans="2:65" s="1" customFormat="1" ht="25.5" customHeight="1">
      <c r="B174" s="179"/>
      <c r="C174" s="209" t="s">
        <v>368</v>
      </c>
      <c r="D174" s="209" t="s">
        <v>291</v>
      </c>
      <c r="E174" s="210" t="s">
        <v>369</v>
      </c>
      <c r="F174" s="211" t="s">
        <v>370</v>
      </c>
      <c r="G174" s="212" t="s">
        <v>312</v>
      </c>
      <c r="H174" s="213">
        <v>10.82</v>
      </c>
      <c r="I174" s="214"/>
      <c r="J174" s="215">
        <f>ROUND(I174*H174,2)</f>
        <v>0</v>
      </c>
      <c r="K174" s="211" t="s">
        <v>195</v>
      </c>
      <c r="L174" s="216"/>
      <c r="M174" s="217" t="s">
        <v>5</v>
      </c>
      <c r="N174" s="218" t="s">
        <v>46</v>
      </c>
      <c r="O174" s="41"/>
      <c r="P174" s="189">
        <f>O174*H174</f>
        <v>0</v>
      </c>
      <c r="Q174" s="189">
        <v>0.00024</v>
      </c>
      <c r="R174" s="189">
        <f>Q174*H174</f>
        <v>0.0025968000000000002</v>
      </c>
      <c r="S174" s="189">
        <v>0</v>
      </c>
      <c r="T174" s="190">
        <f>S174*H174</f>
        <v>0</v>
      </c>
      <c r="AR174" s="23" t="s">
        <v>229</v>
      </c>
      <c r="AT174" s="23" t="s">
        <v>291</v>
      </c>
      <c r="AU174" s="23" t="s">
        <v>84</v>
      </c>
      <c r="AY174" s="23" t="s">
        <v>189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23" t="s">
        <v>82</v>
      </c>
      <c r="BK174" s="191">
        <f>ROUND(I174*H174,2)</f>
        <v>0</v>
      </c>
      <c r="BL174" s="23" t="s">
        <v>196</v>
      </c>
      <c r="BM174" s="23" t="s">
        <v>371</v>
      </c>
    </row>
    <row r="175" spans="2:51" s="12" customFormat="1" ht="13.5">
      <c r="B175" s="192"/>
      <c r="D175" s="193" t="s">
        <v>198</v>
      </c>
      <c r="E175" s="194" t="s">
        <v>5</v>
      </c>
      <c r="F175" s="195" t="s">
        <v>372</v>
      </c>
      <c r="H175" s="196">
        <v>10.82</v>
      </c>
      <c r="I175" s="197"/>
      <c r="L175" s="192"/>
      <c r="M175" s="198"/>
      <c r="N175" s="199"/>
      <c r="O175" s="199"/>
      <c r="P175" s="199"/>
      <c r="Q175" s="199"/>
      <c r="R175" s="199"/>
      <c r="S175" s="199"/>
      <c r="T175" s="200"/>
      <c r="AT175" s="194" t="s">
        <v>198</v>
      </c>
      <c r="AU175" s="194" t="s">
        <v>84</v>
      </c>
      <c r="AV175" s="12" t="s">
        <v>84</v>
      </c>
      <c r="AW175" s="12" t="s">
        <v>38</v>
      </c>
      <c r="AX175" s="12" t="s">
        <v>82</v>
      </c>
      <c r="AY175" s="194" t="s">
        <v>189</v>
      </c>
    </row>
    <row r="176" spans="2:65" s="1" customFormat="1" ht="25.5" customHeight="1">
      <c r="B176" s="179"/>
      <c r="C176" s="180" t="s">
        <v>373</v>
      </c>
      <c r="D176" s="180" t="s">
        <v>191</v>
      </c>
      <c r="E176" s="181" t="s">
        <v>374</v>
      </c>
      <c r="F176" s="182" t="s">
        <v>375</v>
      </c>
      <c r="G176" s="183" t="s">
        <v>194</v>
      </c>
      <c r="H176" s="184">
        <v>43.51</v>
      </c>
      <c r="I176" s="185"/>
      <c r="J176" s="186">
        <f>ROUND(I176*H176,2)</f>
        <v>0</v>
      </c>
      <c r="K176" s="182" t="s">
        <v>376</v>
      </c>
      <c r="L176" s="40"/>
      <c r="M176" s="187" t="s">
        <v>5</v>
      </c>
      <c r="N176" s="188" t="s">
        <v>46</v>
      </c>
      <c r="O176" s="41"/>
      <c r="P176" s="189">
        <f>O176*H176</f>
        <v>0</v>
      </c>
      <c r="Q176" s="189">
        <v>0.00825</v>
      </c>
      <c r="R176" s="189">
        <f>Q176*H176</f>
        <v>0.3589575</v>
      </c>
      <c r="S176" s="189">
        <v>0</v>
      </c>
      <c r="T176" s="190">
        <f>S176*H176</f>
        <v>0</v>
      </c>
      <c r="AR176" s="23" t="s">
        <v>196</v>
      </c>
      <c r="AT176" s="23" t="s">
        <v>191</v>
      </c>
      <c r="AU176" s="23" t="s">
        <v>84</v>
      </c>
      <c r="AY176" s="23" t="s">
        <v>189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23" t="s">
        <v>82</v>
      </c>
      <c r="BK176" s="191">
        <f>ROUND(I176*H176,2)</f>
        <v>0</v>
      </c>
      <c r="BL176" s="23" t="s">
        <v>196</v>
      </c>
      <c r="BM176" s="23" t="s">
        <v>377</v>
      </c>
    </row>
    <row r="177" spans="2:51" s="12" customFormat="1" ht="13.5">
      <c r="B177" s="192"/>
      <c r="D177" s="193" t="s">
        <v>198</v>
      </c>
      <c r="E177" s="194" t="s">
        <v>5</v>
      </c>
      <c r="F177" s="195" t="s">
        <v>378</v>
      </c>
      <c r="H177" s="196">
        <v>43.51</v>
      </c>
      <c r="I177" s="197"/>
      <c r="L177" s="192"/>
      <c r="M177" s="198"/>
      <c r="N177" s="199"/>
      <c r="O177" s="199"/>
      <c r="P177" s="199"/>
      <c r="Q177" s="199"/>
      <c r="R177" s="199"/>
      <c r="S177" s="199"/>
      <c r="T177" s="200"/>
      <c r="AT177" s="194" t="s">
        <v>198</v>
      </c>
      <c r="AU177" s="194" t="s">
        <v>84</v>
      </c>
      <c r="AV177" s="12" t="s">
        <v>84</v>
      </c>
      <c r="AW177" s="12" t="s">
        <v>38</v>
      </c>
      <c r="AX177" s="12" t="s">
        <v>82</v>
      </c>
      <c r="AY177" s="194" t="s">
        <v>189</v>
      </c>
    </row>
    <row r="178" spans="2:65" s="1" customFormat="1" ht="25.5" customHeight="1">
      <c r="B178" s="179"/>
      <c r="C178" s="209" t="s">
        <v>379</v>
      </c>
      <c r="D178" s="209" t="s">
        <v>291</v>
      </c>
      <c r="E178" s="210" t="s">
        <v>380</v>
      </c>
      <c r="F178" s="211" t="s">
        <v>381</v>
      </c>
      <c r="G178" s="212" t="s">
        <v>208</v>
      </c>
      <c r="H178" s="213">
        <v>1.331</v>
      </c>
      <c r="I178" s="214"/>
      <c r="J178" s="215">
        <f>ROUND(I178*H178,2)</f>
        <v>0</v>
      </c>
      <c r="K178" s="211" t="s">
        <v>202</v>
      </c>
      <c r="L178" s="216"/>
      <c r="M178" s="217" t="s">
        <v>5</v>
      </c>
      <c r="N178" s="218" t="s">
        <v>46</v>
      </c>
      <c r="O178" s="41"/>
      <c r="P178" s="189">
        <f>O178*H178</f>
        <v>0</v>
      </c>
      <c r="Q178" s="189">
        <v>0.032</v>
      </c>
      <c r="R178" s="189">
        <f>Q178*H178</f>
        <v>0.042592</v>
      </c>
      <c r="S178" s="189">
        <v>0</v>
      </c>
      <c r="T178" s="190">
        <f>S178*H178</f>
        <v>0</v>
      </c>
      <c r="AR178" s="23" t="s">
        <v>229</v>
      </c>
      <c r="AT178" s="23" t="s">
        <v>291</v>
      </c>
      <c r="AU178" s="23" t="s">
        <v>84</v>
      </c>
      <c r="AY178" s="23" t="s">
        <v>189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23" t="s">
        <v>82</v>
      </c>
      <c r="BK178" s="191">
        <f>ROUND(I178*H178,2)</f>
        <v>0</v>
      </c>
      <c r="BL178" s="23" t="s">
        <v>196</v>
      </c>
      <c r="BM178" s="23" t="s">
        <v>382</v>
      </c>
    </row>
    <row r="179" spans="2:51" s="12" customFormat="1" ht="13.5">
      <c r="B179" s="192"/>
      <c r="D179" s="193" t="s">
        <v>198</v>
      </c>
      <c r="E179" s="194" t="s">
        <v>5</v>
      </c>
      <c r="F179" s="195" t="s">
        <v>383</v>
      </c>
      <c r="H179" s="196">
        <v>1.305</v>
      </c>
      <c r="I179" s="197"/>
      <c r="L179" s="192"/>
      <c r="M179" s="198"/>
      <c r="N179" s="199"/>
      <c r="O179" s="199"/>
      <c r="P179" s="199"/>
      <c r="Q179" s="199"/>
      <c r="R179" s="199"/>
      <c r="S179" s="199"/>
      <c r="T179" s="200"/>
      <c r="AT179" s="194" t="s">
        <v>198</v>
      </c>
      <c r="AU179" s="194" t="s">
        <v>84</v>
      </c>
      <c r="AV179" s="12" t="s">
        <v>84</v>
      </c>
      <c r="AW179" s="12" t="s">
        <v>38</v>
      </c>
      <c r="AX179" s="12" t="s">
        <v>82</v>
      </c>
      <c r="AY179" s="194" t="s">
        <v>189</v>
      </c>
    </row>
    <row r="180" spans="2:51" s="12" customFormat="1" ht="13.5">
      <c r="B180" s="192"/>
      <c r="D180" s="193" t="s">
        <v>198</v>
      </c>
      <c r="F180" s="195" t="s">
        <v>384</v>
      </c>
      <c r="H180" s="196">
        <v>1.331</v>
      </c>
      <c r="I180" s="197"/>
      <c r="L180" s="192"/>
      <c r="M180" s="198"/>
      <c r="N180" s="199"/>
      <c r="O180" s="199"/>
      <c r="P180" s="199"/>
      <c r="Q180" s="199"/>
      <c r="R180" s="199"/>
      <c r="S180" s="199"/>
      <c r="T180" s="200"/>
      <c r="AT180" s="194" t="s">
        <v>198</v>
      </c>
      <c r="AU180" s="194" t="s">
        <v>84</v>
      </c>
      <c r="AV180" s="12" t="s">
        <v>84</v>
      </c>
      <c r="AW180" s="12" t="s">
        <v>6</v>
      </c>
      <c r="AX180" s="12" t="s">
        <v>82</v>
      </c>
      <c r="AY180" s="194" t="s">
        <v>189</v>
      </c>
    </row>
    <row r="181" spans="2:65" s="1" customFormat="1" ht="25.5" customHeight="1">
      <c r="B181" s="179"/>
      <c r="C181" s="180" t="s">
        <v>385</v>
      </c>
      <c r="D181" s="180" t="s">
        <v>191</v>
      </c>
      <c r="E181" s="181" t="s">
        <v>386</v>
      </c>
      <c r="F181" s="182" t="s">
        <v>387</v>
      </c>
      <c r="G181" s="183" t="s">
        <v>194</v>
      </c>
      <c r="H181" s="184">
        <v>880.01</v>
      </c>
      <c r="I181" s="185"/>
      <c r="J181" s="186">
        <f>ROUND(I181*H181,2)</f>
        <v>0</v>
      </c>
      <c r="K181" s="182" t="s">
        <v>287</v>
      </c>
      <c r="L181" s="40"/>
      <c r="M181" s="187" t="s">
        <v>5</v>
      </c>
      <c r="N181" s="188" t="s">
        <v>46</v>
      </c>
      <c r="O181" s="41"/>
      <c r="P181" s="189">
        <f>O181*H181</f>
        <v>0</v>
      </c>
      <c r="Q181" s="189">
        <v>0.0085</v>
      </c>
      <c r="R181" s="189">
        <f>Q181*H181</f>
        <v>7.480085000000001</v>
      </c>
      <c r="S181" s="189">
        <v>0</v>
      </c>
      <c r="T181" s="190">
        <f>S181*H181</f>
        <v>0</v>
      </c>
      <c r="AR181" s="23" t="s">
        <v>196</v>
      </c>
      <c r="AT181" s="23" t="s">
        <v>191</v>
      </c>
      <c r="AU181" s="23" t="s">
        <v>84</v>
      </c>
      <c r="AY181" s="23" t="s">
        <v>189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23" t="s">
        <v>82</v>
      </c>
      <c r="BK181" s="191">
        <f>ROUND(I181*H181,2)</f>
        <v>0</v>
      </c>
      <c r="BL181" s="23" t="s">
        <v>196</v>
      </c>
      <c r="BM181" s="23" t="s">
        <v>388</v>
      </c>
    </row>
    <row r="182" spans="2:51" s="12" customFormat="1" ht="13.5">
      <c r="B182" s="192"/>
      <c r="D182" s="193" t="s">
        <v>198</v>
      </c>
      <c r="E182" s="194" t="s">
        <v>5</v>
      </c>
      <c r="F182" s="195" t="s">
        <v>389</v>
      </c>
      <c r="H182" s="196">
        <v>880.01</v>
      </c>
      <c r="I182" s="197"/>
      <c r="L182" s="192"/>
      <c r="M182" s="198"/>
      <c r="N182" s="199"/>
      <c r="O182" s="199"/>
      <c r="P182" s="199"/>
      <c r="Q182" s="199"/>
      <c r="R182" s="199"/>
      <c r="S182" s="199"/>
      <c r="T182" s="200"/>
      <c r="AT182" s="194" t="s">
        <v>198</v>
      </c>
      <c r="AU182" s="194" t="s">
        <v>84</v>
      </c>
      <c r="AV182" s="12" t="s">
        <v>84</v>
      </c>
      <c r="AW182" s="12" t="s">
        <v>38</v>
      </c>
      <c r="AX182" s="12" t="s">
        <v>82</v>
      </c>
      <c r="AY182" s="194" t="s">
        <v>189</v>
      </c>
    </row>
    <row r="183" spans="2:65" s="1" customFormat="1" ht="16.5" customHeight="1">
      <c r="B183" s="179"/>
      <c r="C183" s="209" t="s">
        <v>390</v>
      </c>
      <c r="D183" s="209" t="s">
        <v>291</v>
      </c>
      <c r="E183" s="210" t="s">
        <v>391</v>
      </c>
      <c r="F183" s="211" t="s">
        <v>392</v>
      </c>
      <c r="G183" s="212" t="s">
        <v>194</v>
      </c>
      <c r="H183" s="213">
        <v>778.28</v>
      </c>
      <c r="I183" s="214"/>
      <c r="J183" s="215">
        <f>ROUND(I183*H183,2)</f>
        <v>0</v>
      </c>
      <c r="K183" s="211" t="s">
        <v>287</v>
      </c>
      <c r="L183" s="216"/>
      <c r="M183" s="217" t="s">
        <v>5</v>
      </c>
      <c r="N183" s="218" t="s">
        <v>46</v>
      </c>
      <c r="O183" s="41"/>
      <c r="P183" s="189">
        <f>O183*H183</f>
        <v>0</v>
      </c>
      <c r="Q183" s="189">
        <v>0.00414</v>
      </c>
      <c r="R183" s="189">
        <f>Q183*H183</f>
        <v>3.2220791999999996</v>
      </c>
      <c r="S183" s="189">
        <v>0</v>
      </c>
      <c r="T183" s="190">
        <f>S183*H183</f>
        <v>0</v>
      </c>
      <c r="AR183" s="23" t="s">
        <v>229</v>
      </c>
      <c r="AT183" s="23" t="s">
        <v>291</v>
      </c>
      <c r="AU183" s="23" t="s">
        <v>84</v>
      </c>
      <c r="AY183" s="23" t="s">
        <v>189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23" t="s">
        <v>82</v>
      </c>
      <c r="BK183" s="191">
        <f>ROUND(I183*H183,2)</f>
        <v>0</v>
      </c>
      <c r="BL183" s="23" t="s">
        <v>196</v>
      </c>
      <c r="BM183" s="23" t="s">
        <v>393</v>
      </c>
    </row>
    <row r="184" spans="2:51" s="12" customFormat="1" ht="13.5">
      <c r="B184" s="192"/>
      <c r="D184" s="193" t="s">
        <v>198</v>
      </c>
      <c r="E184" s="194" t="s">
        <v>5</v>
      </c>
      <c r="F184" s="195" t="s">
        <v>394</v>
      </c>
      <c r="H184" s="196">
        <v>763.02</v>
      </c>
      <c r="I184" s="197"/>
      <c r="L184" s="192"/>
      <c r="M184" s="198"/>
      <c r="N184" s="199"/>
      <c r="O184" s="199"/>
      <c r="P184" s="199"/>
      <c r="Q184" s="199"/>
      <c r="R184" s="199"/>
      <c r="S184" s="199"/>
      <c r="T184" s="200"/>
      <c r="AT184" s="194" t="s">
        <v>198</v>
      </c>
      <c r="AU184" s="194" t="s">
        <v>84</v>
      </c>
      <c r="AV184" s="12" t="s">
        <v>84</v>
      </c>
      <c r="AW184" s="12" t="s">
        <v>38</v>
      </c>
      <c r="AX184" s="12" t="s">
        <v>82</v>
      </c>
      <c r="AY184" s="194" t="s">
        <v>189</v>
      </c>
    </row>
    <row r="185" spans="2:51" s="12" customFormat="1" ht="13.5">
      <c r="B185" s="192"/>
      <c r="D185" s="193" t="s">
        <v>198</v>
      </c>
      <c r="F185" s="195" t="s">
        <v>395</v>
      </c>
      <c r="H185" s="196">
        <v>778.28</v>
      </c>
      <c r="I185" s="197"/>
      <c r="L185" s="192"/>
      <c r="M185" s="198"/>
      <c r="N185" s="199"/>
      <c r="O185" s="199"/>
      <c r="P185" s="199"/>
      <c r="Q185" s="199"/>
      <c r="R185" s="199"/>
      <c r="S185" s="199"/>
      <c r="T185" s="200"/>
      <c r="AT185" s="194" t="s">
        <v>198</v>
      </c>
      <c r="AU185" s="194" t="s">
        <v>84</v>
      </c>
      <c r="AV185" s="12" t="s">
        <v>84</v>
      </c>
      <c r="AW185" s="12" t="s">
        <v>6</v>
      </c>
      <c r="AX185" s="12" t="s">
        <v>82</v>
      </c>
      <c r="AY185" s="194" t="s">
        <v>189</v>
      </c>
    </row>
    <row r="186" spans="2:65" s="1" customFormat="1" ht="25.5" customHeight="1">
      <c r="B186" s="179"/>
      <c r="C186" s="209" t="s">
        <v>396</v>
      </c>
      <c r="D186" s="209" t="s">
        <v>291</v>
      </c>
      <c r="E186" s="210" t="s">
        <v>380</v>
      </c>
      <c r="F186" s="211" t="s">
        <v>381</v>
      </c>
      <c r="G186" s="212" t="s">
        <v>208</v>
      </c>
      <c r="H186" s="213">
        <v>21.058</v>
      </c>
      <c r="I186" s="214"/>
      <c r="J186" s="215">
        <f>ROUND(I186*H186,2)</f>
        <v>0</v>
      </c>
      <c r="K186" s="211" t="s">
        <v>202</v>
      </c>
      <c r="L186" s="216"/>
      <c r="M186" s="217" t="s">
        <v>5</v>
      </c>
      <c r="N186" s="218" t="s">
        <v>46</v>
      </c>
      <c r="O186" s="41"/>
      <c r="P186" s="189">
        <f>O186*H186</f>
        <v>0</v>
      </c>
      <c r="Q186" s="189">
        <v>0.032</v>
      </c>
      <c r="R186" s="189">
        <f>Q186*H186</f>
        <v>0.673856</v>
      </c>
      <c r="S186" s="189">
        <v>0</v>
      </c>
      <c r="T186" s="190">
        <f>S186*H186</f>
        <v>0</v>
      </c>
      <c r="AR186" s="23" t="s">
        <v>229</v>
      </c>
      <c r="AT186" s="23" t="s">
        <v>291</v>
      </c>
      <c r="AU186" s="23" t="s">
        <v>84</v>
      </c>
      <c r="AY186" s="23" t="s">
        <v>189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23" t="s">
        <v>82</v>
      </c>
      <c r="BK186" s="191">
        <f>ROUND(I186*H186,2)</f>
        <v>0</v>
      </c>
      <c r="BL186" s="23" t="s">
        <v>196</v>
      </c>
      <c r="BM186" s="23" t="s">
        <v>397</v>
      </c>
    </row>
    <row r="187" spans="2:51" s="12" customFormat="1" ht="13.5">
      <c r="B187" s="192"/>
      <c r="D187" s="193" t="s">
        <v>198</v>
      </c>
      <c r="E187" s="194" t="s">
        <v>5</v>
      </c>
      <c r="F187" s="195" t="s">
        <v>398</v>
      </c>
      <c r="H187" s="196">
        <v>4.496</v>
      </c>
      <c r="I187" s="197"/>
      <c r="L187" s="192"/>
      <c r="M187" s="198"/>
      <c r="N187" s="199"/>
      <c r="O187" s="199"/>
      <c r="P187" s="199"/>
      <c r="Q187" s="199"/>
      <c r="R187" s="199"/>
      <c r="S187" s="199"/>
      <c r="T187" s="200"/>
      <c r="AT187" s="194" t="s">
        <v>198</v>
      </c>
      <c r="AU187" s="194" t="s">
        <v>84</v>
      </c>
      <c r="AV187" s="12" t="s">
        <v>84</v>
      </c>
      <c r="AW187" s="12" t="s">
        <v>38</v>
      </c>
      <c r="AX187" s="12" t="s">
        <v>75</v>
      </c>
      <c r="AY187" s="194" t="s">
        <v>189</v>
      </c>
    </row>
    <row r="188" spans="2:51" s="12" customFormat="1" ht="13.5">
      <c r="B188" s="192"/>
      <c r="D188" s="193" t="s">
        <v>198</v>
      </c>
      <c r="E188" s="194" t="s">
        <v>5</v>
      </c>
      <c r="F188" s="195" t="s">
        <v>399</v>
      </c>
      <c r="H188" s="196">
        <v>16.562</v>
      </c>
      <c r="I188" s="197"/>
      <c r="L188" s="192"/>
      <c r="M188" s="198"/>
      <c r="N188" s="199"/>
      <c r="O188" s="199"/>
      <c r="P188" s="199"/>
      <c r="Q188" s="199"/>
      <c r="R188" s="199"/>
      <c r="S188" s="199"/>
      <c r="T188" s="200"/>
      <c r="AT188" s="194" t="s">
        <v>198</v>
      </c>
      <c r="AU188" s="194" t="s">
        <v>84</v>
      </c>
      <c r="AV188" s="12" t="s">
        <v>84</v>
      </c>
      <c r="AW188" s="12" t="s">
        <v>38</v>
      </c>
      <c r="AX188" s="12" t="s">
        <v>75</v>
      </c>
      <c r="AY188" s="194" t="s">
        <v>189</v>
      </c>
    </row>
    <row r="189" spans="2:51" s="13" customFormat="1" ht="13.5">
      <c r="B189" s="201"/>
      <c r="D189" s="193" t="s">
        <v>198</v>
      </c>
      <c r="E189" s="202" t="s">
        <v>5</v>
      </c>
      <c r="F189" s="203" t="s">
        <v>216</v>
      </c>
      <c r="H189" s="204">
        <v>21.058</v>
      </c>
      <c r="I189" s="205"/>
      <c r="L189" s="201"/>
      <c r="M189" s="206"/>
      <c r="N189" s="207"/>
      <c r="O189" s="207"/>
      <c r="P189" s="207"/>
      <c r="Q189" s="207"/>
      <c r="R189" s="207"/>
      <c r="S189" s="207"/>
      <c r="T189" s="208"/>
      <c r="AT189" s="202" t="s">
        <v>198</v>
      </c>
      <c r="AU189" s="202" t="s">
        <v>84</v>
      </c>
      <c r="AV189" s="13" t="s">
        <v>196</v>
      </c>
      <c r="AW189" s="13" t="s">
        <v>38</v>
      </c>
      <c r="AX189" s="13" t="s">
        <v>82</v>
      </c>
      <c r="AY189" s="202" t="s">
        <v>189</v>
      </c>
    </row>
    <row r="190" spans="2:65" s="1" customFormat="1" ht="25.5" customHeight="1">
      <c r="B190" s="179"/>
      <c r="C190" s="180" t="s">
        <v>400</v>
      </c>
      <c r="D190" s="180" t="s">
        <v>191</v>
      </c>
      <c r="E190" s="181" t="s">
        <v>401</v>
      </c>
      <c r="F190" s="182" t="s">
        <v>402</v>
      </c>
      <c r="G190" s="183" t="s">
        <v>194</v>
      </c>
      <c r="H190" s="184">
        <v>3.4</v>
      </c>
      <c r="I190" s="185"/>
      <c r="J190" s="186">
        <f>ROUND(I190*H190,2)</f>
        <v>0</v>
      </c>
      <c r="K190" s="182" t="s">
        <v>202</v>
      </c>
      <c r="L190" s="40"/>
      <c r="M190" s="187" t="s">
        <v>5</v>
      </c>
      <c r="N190" s="188" t="s">
        <v>46</v>
      </c>
      <c r="O190" s="41"/>
      <c r="P190" s="189">
        <f>O190*H190</f>
        <v>0</v>
      </c>
      <c r="Q190" s="189">
        <v>0.01136</v>
      </c>
      <c r="R190" s="189">
        <f>Q190*H190</f>
        <v>0.038624</v>
      </c>
      <c r="S190" s="189">
        <v>0</v>
      </c>
      <c r="T190" s="190">
        <f>S190*H190</f>
        <v>0</v>
      </c>
      <c r="AR190" s="23" t="s">
        <v>196</v>
      </c>
      <c r="AT190" s="23" t="s">
        <v>191</v>
      </c>
      <c r="AU190" s="23" t="s">
        <v>84</v>
      </c>
      <c r="AY190" s="23" t="s">
        <v>189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23" t="s">
        <v>82</v>
      </c>
      <c r="BK190" s="191">
        <f>ROUND(I190*H190,2)</f>
        <v>0</v>
      </c>
      <c r="BL190" s="23" t="s">
        <v>196</v>
      </c>
      <c r="BM190" s="23" t="s">
        <v>403</v>
      </c>
    </row>
    <row r="191" spans="2:51" s="12" customFormat="1" ht="13.5">
      <c r="B191" s="192"/>
      <c r="D191" s="193" t="s">
        <v>198</v>
      </c>
      <c r="E191" s="194" t="s">
        <v>5</v>
      </c>
      <c r="F191" s="195" t="s">
        <v>404</v>
      </c>
      <c r="H191" s="196">
        <v>3.4</v>
      </c>
      <c r="I191" s="197"/>
      <c r="L191" s="192"/>
      <c r="M191" s="198"/>
      <c r="N191" s="199"/>
      <c r="O191" s="199"/>
      <c r="P191" s="199"/>
      <c r="Q191" s="199"/>
      <c r="R191" s="199"/>
      <c r="S191" s="199"/>
      <c r="T191" s="200"/>
      <c r="AT191" s="194" t="s">
        <v>198</v>
      </c>
      <c r="AU191" s="194" t="s">
        <v>84</v>
      </c>
      <c r="AV191" s="12" t="s">
        <v>84</v>
      </c>
      <c r="AW191" s="12" t="s">
        <v>38</v>
      </c>
      <c r="AX191" s="12" t="s">
        <v>82</v>
      </c>
      <c r="AY191" s="194" t="s">
        <v>189</v>
      </c>
    </row>
    <row r="192" spans="2:65" s="1" customFormat="1" ht="38.25" customHeight="1">
      <c r="B192" s="179"/>
      <c r="C192" s="209" t="s">
        <v>405</v>
      </c>
      <c r="D192" s="209" t="s">
        <v>291</v>
      </c>
      <c r="E192" s="210" t="s">
        <v>406</v>
      </c>
      <c r="F192" s="211" t="s">
        <v>407</v>
      </c>
      <c r="G192" s="212" t="s">
        <v>194</v>
      </c>
      <c r="H192" s="213">
        <v>3.468</v>
      </c>
      <c r="I192" s="214"/>
      <c r="J192" s="215">
        <f>ROUND(I192*H192,2)</f>
        <v>0</v>
      </c>
      <c r="K192" s="211" t="s">
        <v>202</v>
      </c>
      <c r="L192" s="216"/>
      <c r="M192" s="217" t="s">
        <v>5</v>
      </c>
      <c r="N192" s="218" t="s">
        <v>46</v>
      </c>
      <c r="O192" s="41"/>
      <c r="P192" s="189">
        <f>O192*H192</f>
        <v>0</v>
      </c>
      <c r="Q192" s="189">
        <v>0.01</v>
      </c>
      <c r="R192" s="189">
        <f>Q192*H192</f>
        <v>0.03468</v>
      </c>
      <c r="S192" s="189">
        <v>0</v>
      </c>
      <c r="T192" s="190">
        <f>S192*H192</f>
        <v>0</v>
      </c>
      <c r="AR192" s="23" t="s">
        <v>229</v>
      </c>
      <c r="AT192" s="23" t="s">
        <v>291</v>
      </c>
      <c r="AU192" s="23" t="s">
        <v>84</v>
      </c>
      <c r="AY192" s="23" t="s">
        <v>189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23" t="s">
        <v>82</v>
      </c>
      <c r="BK192" s="191">
        <f>ROUND(I192*H192,2)</f>
        <v>0</v>
      </c>
      <c r="BL192" s="23" t="s">
        <v>196</v>
      </c>
      <c r="BM192" s="23" t="s">
        <v>408</v>
      </c>
    </row>
    <row r="193" spans="2:51" s="12" customFormat="1" ht="13.5">
      <c r="B193" s="192"/>
      <c r="D193" s="193" t="s">
        <v>198</v>
      </c>
      <c r="F193" s="195" t="s">
        <v>409</v>
      </c>
      <c r="H193" s="196">
        <v>3.468</v>
      </c>
      <c r="I193" s="197"/>
      <c r="L193" s="192"/>
      <c r="M193" s="198"/>
      <c r="N193" s="199"/>
      <c r="O193" s="199"/>
      <c r="P193" s="199"/>
      <c r="Q193" s="199"/>
      <c r="R193" s="199"/>
      <c r="S193" s="199"/>
      <c r="T193" s="200"/>
      <c r="AT193" s="194" t="s">
        <v>198</v>
      </c>
      <c r="AU193" s="194" t="s">
        <v>84</v>
      </c>
      <c r="AV193" s="12" t="s">
        <v>84</v>
      </c>
      <c r="AW193" s="12" t="s">
        <v>6</v>
      </c>
      <c r="AX193" s="12" t="s">
        <v>82</v>
      </c>
      <c r="AY193" s="194" t="s">
        <v>189</v>
      </c>
    </row>
    <row r="194" spans="2:65" s="1" customFormat="1" ht="25.5" customHeight="1">
      <c r="B194" s="179"/>
      <c r="C194" s="180" t="s">
        <v>410</v>
      </c>
      <c r="D194" s="180" t="s">
        <v>191</v>
      </c>
      <c r="E194" s="181" t="s">
        <v>411</v>
      </c>
      <c r="F194" s="182" t="s">
        <v>412</v>
      </c>
      <c r="G194" s="183" t="s">
        <v>194</v>
      </c>
      <c r="H194" s="184">
        <v>18.85</v>
      </c>
      <c r="I194" s="185"/>
      <c r="J194" s="186">
        <f>ROUND(I194*H194,2)</f>
        <v>0</v>
      </c>
      <c r="K194" s="182" t="s">
        <v>287</v>
      </c>
      <c r="L194" s="40"/>
      <c r="M194" s="187" t="s">
        <v>5</v>
      </c>
      <c r="N194" s="188" t="s">
        <v>46</v>
      </c>
      <c r="O194" s="41"/>
      <c r="P194" s="189">
        <f>O194*H194</f>
        <v>0</v>
      </c>
      <c r="Q194" s="189">
        <v>0.01156</v>
      </c>
      <c r="R194" s="189">
        <f>Q194*H194</f>
        <v>0.21790600000000004</v>
      </c>
      <c r="S194" s="189">
        <v>0</v>
      </c>
      <c r="T194" s="190">
        <f>S194*H194</f>
        <v>0</v>
      </c>
      <c r="AR194" s="23" t="s">
        <v>196</v>
      </c>
      <c r="AT194" s="23" t="s">
        <v>191</v>
      </c>
      <c r="AU194" s="23" t="s">
        <v>84</v>
      </c>
      <c r="AY194" s="23" t="s">
        <v>189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82</v>
      </c>
      <c r="BK194" s="191">
        <f>ROUND(I194*H194,2)</f>
        <v>0</v>
      </c>
      <c r="BL194" s="23" t="s">
        <v>196</v>
      </c>
      <c r="BM194" s="23" t="s">
        <v>413</v>
      </c>
    </row>
    <row r="195" spans="2:65" s="1" customFormat="1" ht="16.5" customHeight="1">
      <c r="B195" s="179"/>
      <c r="C195" s="209" t="s">
        <v>414</v>
      </c>
      <c r="D195" s="209" t="s">
        <v>291</v>
      </c>
      <c r="E195" s="210" t="s">
        <v>415</v>
      </c>
      <c r="F195" s="211" t="s">
        <v>416</v>
      </c>
      <c r="G195" s="212" t="s">
        <v>194</v>
      </c>
      <c r="H195" s="213">
        <v>19.227</v>
      </c>
      <c r="I195" s="214"/>
      <c r="J195" s="215">
        <f>ROUND(I195*H195,2)</f>
        <v>0</v>
      </c>
      <c r="K195" s="211" t="s">
        <v>287</v>
      </c>
      <c r="L195" s="216"/>
      <c r="M195" s="217" t="s">
        <v>5</v>
      </c>
      <c r="N195" s="218" t="s">
        <v>46</v>
      </c>
      <c r="O195" s="41"/>
      <c r="P195" s="189">
        <f>O195*H195</f>
        <v>0</v>
      </c>
      <c r="Q195" s="189">
        <v>0.018</v>
      </c>
      <c r="R195" s="189">
        <f>Q195*H195</f>
        <v>0.346086</v>
      </c>
      <c r="S195" s="189">
        <v>0</v>
      </c>
      <c r="T195" s="190">
        <f>S195*H195</f>
        <v>0</v>
      </c>
      <c r="AR195" s="23" t="s">
        <v>229</v>
      </c>
      <c r="AT195" s="23" t="s">
        <v>291</v>
      </c>
      <c r="AU195" s="23" t="s">
        <v>84</v>
      </c>
      <c r="AY195" s="23" t="s">
        <v>189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23" t="s">
        <v>82</v>
      </c>
      <c r="BK195" s="191">
        <f>ROUND(I195*H195,2)</f>
        <v>0</v>
      </c>
      <c r="BL195" s="23" t="s">
        <v>196</v>
      </c>
      <c r="BM195" s="23" t="s">
        <v>417</v>
      </c>
    </row>
    <row r="196" spans="2:51" s="12" customFormat="1" ht="13.5">
      <c r="B196" s="192"/>
      <c r="D196" s="193" t="s">
        <v>198</v>
      </c>
      <c r="F196" s="195" t="s">
        <v>418</v>
      </c>
      <c r="H196" s="196">
        <v>19.227</v>
      </c>
      <c r="I196" s="197"/>
      <c r="L196" s="192"/>
      <c r="M196" s="198"/>
      <c r="N196" s="199"/>
      <c r="O196" s="199"/>
      <c r="P196" s="199"/>
      <c r="Q196" s="199"/>
      <c r="R196" s="199"/>
      <c r="S196" s="199"/>
      <c r="T196" s="200"/>
      <c r="AT196" s="194" t="s">
        <v>198</v>
      </c>
      <c r="AU196" s="194" t="s">
        <v>84</v>
      </c>
      <c r="AV196" s="12" t="s">
        <v>84</v>
      </c>
      <c r="AW196" s="12" t="s">
        <v>6</v>
      </c>
      <c r="AX196" s="12" t="s">
        <v>82</v>
      </c>
      <c r="AY196" s="194" t="s">
        <v>189</v>
      </c>
    </row>
    <row r="197" spans="2:65" s="1" customFormat="1" ht="25.5" customHeight="1">
      <c r="B197" s="179"/>
      <c r="C197" s="180" t="s">
        <v>419</v>
      </c>
      <c r="D197" s="180" t="s">
        <v>191</v>
      </c>
      <c r="E197" s="181" t="s">
        <v>420</v>
      </c>
      <c r="F197" s="182" t="s">
        <v>421</v>
      </c>
      <c r="G197" s="183" t="s">
        <v>194</v>
      </c>
      <c r="H197" s="184">
        <v>195.963</v>
      </c>
      <c r="I197" s="185"/>
      <c r="J197" s="186">
        <f>ROUND(I197*H197,2)</f>
        <v>0</v>
      </c>
      <c r="K197" s="182" t="s">
        <v>202</v>
      </c>
      <c r="L197" s="40"/>
      <c r="M197" s="187" t="s">
        <v>5</v>
      </c>
      <c r="N197" s="188" t="s">
        <v>46</v>
      </c>
      <c r="O197" s="41"/>
      <c r="P197" s="189">
        <f>O197*H197</f>
        <v>0</v>
      </c>
      <c r="Q197" s="189">
        <v>0.02636</v>
      </c>
      <c r="R197" s="189">
        <f>Q197*H197</f>
        <v>5.16558468</v>
      </c>
      <c r="S197" s="189">
        <v>0</v>
      </c>
      <c r="T197" s="190">
        <f>S197*H197</f>
        <v>0</v>
      </c>
      <c r="AR197" s="23" t="s">
        <v>196</v>
      </c>
      <c r="AT197" s="23" t="s">
        <v>191</v>
      </c>
      <c r="AU197" s="23" t="s">
        <v>84</v>
      </c>
      <c r="AY197" s="23" t="s">
        <v>189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23" t="s">
        <v>82</v>
      </c>
      <c r="BK197" s="191">
        <f>ROUND(I197*H197,2)</f>
        <v>0</v>
      </c>
      <c r="BL197" s="23" t="s">
        <v>196</v>
      </c>
      <c r="BM197" s="23" t="s">
        <v>422</v>
      </c>
    </row>
    <row r="198" spans="2:51" s="12" customFormat="1" ht="13.5">
      <c r="B198" s="192"/>
      <c r="D198" s="193" t="s">
        <v>198</v>
      </c>
      <c r="E198" s="194" t="s">
        <v>5</v>
      </c>
      <c r="F198" s="195" t="s">
        <v>423</v>
      </c>
      <c r="H198" s="196">
        <v>69.42</v>
      </c>
      <c r="I198" s="197"/>
      <c r="L198" s="192"/>
      <c r="M198" s="198"/>
      <c r="N198" s="199"/>
      <c r="O198" s="199"/>
      <c r="P198" s="199"/>
      <c r="Q198" s="199"/>
      <c r="R198" s="199"/>
      <c r="S198" s="199"/>
      <c r="T198" s="200"/>
      <c r="AT198" s="194" t="s">
        <v>198</v>
      </c>
      <c r="AU198" s="194" t="s">
        <v>84</v>
      </c>
      <c r="AV198" s="12" t="s">
        <v>84</v>
      </c>
      <c r="AW198" s="12" t="s">
        <v>38</v>
      </c>
      <c r="AX198" s="12" t="s">
        <v>75</v>
      </c>
      <c r="AY198" s="194" t="s">
        <v>189</v>
      </c>
    </row>
    <row r="199" spans="2:51" s="12" customFormat="1" ht="13.5">
      <c r="B199" s="192"/>
      <c r="D199" s="193" t="s">
        <v>198</v>
      </c>
      <c r="E199" s="194" t="s">
        <v>5</v>
      </c>
      <c r="F199" s="195" t="s">
        <v>424</v>
      </c>
      <c r="H199" s="196">
        <v>126.543</v>
      </c>
      <c r="I199" s="197"/>
      <c r="L199" s="192"/>
      <c r="M199" s="198"/>
      <c r="N199" s="199"/>
      <c r="O199" s="199"/>
      <c r="P199" s="199"/>
      <c r="Q199" s="199"/>
      <c r="R199" s="199"/>
      <c r="S199" s="199"/>
      <c r="T199" s="200"/>
      <c r="AT199" s="194" t="s">
        <v>198</v>
      </c>
      <c r="AU199" s="194" t="s">
        <v>84</v>
      </c>
      <c r="AV199" s="12" t="s">
        <v>84</v>
      </c>
      <c r="AW199" s="12" t="s">
        <v>38</v>
      </c>
      <c r="AX199" s="12" t="s">
        <v>75</v>
      </c>
      <c r="AY199" s="194" t="s">
        <v>189</v>
      </c>
    </row>
    <row r="200" spans="2:51" s="13" customFormat="1" ht="13.5">
      <c r="B200" s="201"/>
      <c r="D200" s="193" t="s">
        <v>198</v>
      </c>
      <c r="E200" s="202" t="s">
        <v>5</v>
      </c>
      <c r="F200" s="203" t="s">
        <v>216</v>
      </c>
      <c r="H200" s="204">
        <v>195.963</v>
      </c>
      <c r="I200" s="205"/>
      <c r="L200" s="201"/>
      <c r="M200" s="206"/>
      <c r="N200" s="207"/>
      <c r="O200" s="207"/>
      <c r="P200" s="207"/>
      <c r="Q200" s="207"/>
      <c r="R200" s="207"/>
      <c r="S200" s="207"/>
      <c r="T200" s="208"/>
      <c r="AT200" s="202" t="s">
        <v>198</v>
      </c>
      <c r="AU200" s="202" t="s">
        <v>84</v>
      </c>
      <c r="AV200" s="13" t="s">
        <v>196</v>
      </c>
      <c r="AW200" s="13" t="s">
        <v>38</v>
      </c>
      <c r="AX200" s="13" t="s">
        <v>82</v>
      </c>
      <c r="AY200" s="202" t="s">
        <v>189</v>
      </c>
    </row>
    <row r="201" spans="2:65" s="1" customFormat="1" ht="25.5" customHeight="1">
      <c r="B201" s="179"/>
      <c r="C201" s="180" t="s">
        <v>425</v>
      </c>
      <c r="D201" s="180" t="s">
        <v>191</v>
      </c>
      <c r="E201" s="181" t="s">
        <v>426</v>
      </c>
      <c r="F201" s="182" t="s">
        <v>427</v>
      </c>
      <c r="G201" s="183" t="s">
        <v>194</v>
      </c>
      <c r="H201" s="184">
        <v>1052.086</v>
      </c>
      <c r="I201" s="185"/>
      <c r="J201" s="186">
        <f>ROUND(I201*H201,2)</f>
        <v>0</v>
      </c>
      <c r="K201" s="182" t="s">
        <v>195</v>
      </c>
      <c r="L201" s="40"/>
      <c r="M201" s="187" t="s">
        <v>5</v>
      </c>
      <c r="N201" s="188" t="s">
        <v>46</v>
      </c>
      <c r="O201" s="41"/>
      <c r="P201" s="189">
        <f>O201*H201</f>
        <v>0</v>
      </c>
      <c r="Q201" s="189">
        <v>0.00418</v>
      </c>
      <c r="R201" s="189">
        <f>Q201*H201</f>
        <v>4.39771948</v>
      </c>
      <c r="S201" s="189">
        <v>0</v>
      </c>
      <c r="T201" s="190">
        <f>S201*H201</f>
        <v>0</v>
      </c>
      <c r="AR201" s="23" t="s">
        <v>196</v>
      </c>
      <c r="AT201" s="23" t="s">
        <v>191</v>
      </c>
      <c r="AU201" s="23" t="s">
        <v>84</v>
      </c>
      <c r="AY201" s="23" t="s">
        <v>189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82</v>
      </c>
      <c r="BK201" s="191">
        <f>ROUND(I201*H201,2)</f>
        <v>0</v>
      </c>
      <c r="BL201" s="23" t="s">
        <v>196</v>
      </c>
      <c r="BM201" s="23" t="s">
        <v>428</v>
      </c>
    </row>
    <row r="202" spans="2:65" s="1" customFormat="1" ht="25.5" customHeight="1">
      <c r="B202" s="179"/>
      <c r="C202" s="180" t="s">
        <v>429</v>
      </c>
      <c r="D202" s="180" t="s">
        <v>191</v>
      </c>
      <c r="E202" s="181" t="s">
        <v>430</v>
      </c>
      <c r="F202" s="182" t="s">
        <v>431</v>
      </c>
      <c r="G202" s="183" t="s">
        <v>194</v>
      </c>
      <c r="H202" s="184">
        <v>1241.41</v>
      </c>
      <c r="I202" s="185"/>
      <c r="J202" s="186">
        <f>ROUND(I202*H202,2)</f>
        <v>0</v>
      </c>
      <c r="K202" s="182" t="s">
        <v>376</v>
      </c>
      <c r="L202" s="40"/>
      <c r="M202" s="187" t="s">
        <v>5</v>
      </c>
      <c r="N202" s="188" t="s">
        <v>46</v>
      </c>
      <c r="O202" s="41"/>
      <c r="P202" s="189">
        <f>O202*H202</f>
        <v>0</v>
      </c>
      <c r="Q202" s="189">
        <v>0.00268</v>
      </c>
      <c r="R202" s="189">
        <f>Q202*H202</f>
        <v>3.3269788000000005</v>
      </c>
      <c r="S202" s="189">
        <v>0</v>
      </c>
      <c r="T202" s="190">
        <f>S202*H202</f>
        <v>0</v>
      </c>
      <c r="AR202" s="23" t="s">
        <v>196</v>
      </c>
      <c r="AT202" s="23" t="s">
        <v>191</v>
      </c>
      <c r="AU202" s="23" t="s">
        <v>84</v>
      </c>
      <c r="AY202" s="23" t="s">
        <v>189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23" t="s">
        <v>82</v>
      </c>
      <c r="BK202" s="191">
        <f>ROUND(I202*H202,2)</f>
        <v>0</v>
      </c>
      <c r="BL202" s="23" t="s">
        <v>196</v>
      </c>
      <c r="BM202" s="23" t="s">
        <v>432</v>
      </c>
    </row>
    <row r="203" spans="2:51" s="12" customFormat="1" ht="13.5">
      <c r="B203" s="192"/>
      <c r="D203" s="193" t="s">
        <v>198</v>
      </c>
      <c r="E203" s="194" t="s">
        <v>5</v>
      </c>
      <c r="F203" s="195" t="s">
        <v>433</v>
      </c>
      <c r="H203" s="196">
        <v>1241.41</v>
      </c>
      <c r="I203" s="197"/>
      <c r="L203" s="192"/>
      <c r="M203" s="198"/>
      <c r="N203" s="199"/>
      <c r="O203" s="199"/>
      <c r="P203" s="199"/>
      <c r="Q203" s="199"/>
      <c r="R203" s="199"/>
      <c r="S203" s="199"/>
      <c r="T203" s="200"/>
      <c r="AT203" s="194" t="s">
        <v>198</v>
      </c>
      <c r="AU203" s="194" t="s">
        <v>84</v>
      </c>
      <c r="AV203" s="12" t="s">
        <v>84</v>
      </c>
      <c r="AW203" s="12" t="s">
        <v>38</v>
      </c>
      <c r="AX203" s="12" t="s">
        <v>82</v>
      </c>
      <c r="AY203" s="194" t="s">
        <v>189</v>
      </c>
    </row>
    <row r="204" spans="2:65" s="1" customFormat="1" ht="25.5" customHeight="1">
      <c r="B204" s="179"/>
      <c r="C204" s="180" t="s">
        <v>434</v>
      </c>
      <c r="D204" s="180" t="s">
        <v>191</v>
      </c>
      <c r="E204" s="181" t="s">
        <v>435</v>
      </c>
      <c r="F204" s="182" t="s">
        <v>436</v>
      </c>
      <c r="G204" s="183" t="s">
        <v>194</v>
      </c>
      <c r="H204" s="184">
        <v>25.5</v>
      </c>
      <c r="I204" s="185"/>
      <c r="J204" s="186">
        <f>ROUND(I204*H204,2)</f>
        <v>0</v>
      </c>
      <c r="K204" s="182" t="s">
        <v>376</v>
      </c>
      <c r="L204" s="40"/>
      <c r="M204" s="187" t="s">
        <v>5</v>
      </c>
      <c r="N204" s="188" t="s">
        <v>46</v>
      </c>
      <c r="O204" s="41"/>
      <c r="P204" s="189">
        <f>O204*H204</f>
        <v>0</v>
      </c>
      <c r="Q204" s="189">
        <v>0.00288</v>
      </c>
      <c r="R204" s="189">
        <f>Q204*H204</f>
        <v>0.07344</v>
      </c>
      <c r="S204" s="189">
        <v>0</v>
      </c>
      <c r="T204" s="190">
        <f>S204*H204</f>
        <v>0</v>
      </c>
      <c r="AR204" s="23" t="s">
        <v>196</v>
      </c>
      <c r="AT204" s="23" t="s">
        <v>191</v>
      </c>
      <c r="AU204" s="23" t="s">
        <v>84</v>
      </c>
      <c r="AY204" s="23" t="s">
        <v>189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23" t="s">
        <v>82</v>
      </c>
      <c r="BK204" s="191">
        <f>ROUND(I204*H204,2)</f>
        <v>0</v>
      </c>
      <c r="BL204" s="23" t="s">
        <v>196</v>
      </c>
      <c r="BM204" s="23" t="s">
        <v>437</v>
      </c>
    </row>
    <row r="205" spans="2:51" s="12" customFormat="1" ht="13.5">
      <c r="B205" s="192"/>
      <c r="D205" s="193" t="s">
        <v>198</v>
      </c>
      <c r="E205" s="194" t="s">
        <v>5</v>
      </c>
      <c r="F205" s="195" t="s">
        <v>438</v>
      </c>
      <c r="H205" s="196">
        <v>25.5</v>
      </c>
      <c r="I205" s="197"/>
      <c r="L205" s="192"/>
      <c r="M205" s="198"/>
      <c r="N205" s="199"/>
      <c r="O205" s="199"/>
      <c r="P205" s="199"/>
      <c r="Q205" s="199"/>
      <c r="R205" s="199"/>
      <c r="S205" s="199"/>
      <c r="T205" s="200"/>
      <c r="AT205" s="194" t="s">
        <v>198</v>
      </c>
      <c r="AU205" s="194" t="s">
        <v>84</v>
      </c>
      <c r="AV205" s="12" t="s">
        <v>84</v>
      </c>
      <c r="AW205" s="12" t="s">
        <v>38</v>
      </c>
      <c r="AX205" s="12" t="s">
        <v>82</v>
      </c>
      <c r="AY205" s="194" t="s">
        <v>189</v>
      </c>
    </row>
    <row r="206" spans="2:65" s="1" customFormat="1" ht="16.5" customHeight="1">
      <c r="B206" s="179"/>
      <c r="C206" s="180" t="s">
        <v>439</v>
      </c>
      <c r="D206" s="180" t="s">
        <v>191</v>
      </c>
      <c r="E206" s="181" t="s">
        <v>440</v>
      </c>
      <c r="F206" s="182" t="s">
        <v>441</v>
      </c>
      <c r="G206" s="183" t="s">
        <v>194</v>
      </c>
      <c r="H206" s="184">
        <v>244.401</v>
      </c>
      <c r="I206" s="185"/>
      <c r="J206" s="186">
        <f>ROUND(I206*H206,2)</f>
        <v>0</v>
      </c>
      <c r="K206" s="182" t="s">
        <v>209</v>
      </c>
      <c r="L206" s="40"/>
      <c r="M206" s="187" t="s">
        <v>5</v>
      </c>
      <c r="N206" s="188" t="s">
        <v>46</v>
      </c>
      <c r="O206" s="41"/>
      <c r="P206" s="189">
        <f>O206*H206</f>
        <v>0</v>
      </c>
      <c r="Q206" s="189">
        <v>0.00012</v>
      </c>
      <c r="R206" s="189">
        <f>Q206*H206</f>
        <v>0.029328120000000003</v>
      </c>
      <c r="S206" s="189">
        <v>0</v>
      </c>
      <c r="T206" s="190">
        <f>S206*H206</f>
        <v>0</v>
      </c>
      <c r="AR206" s="23" t="s">
        <v>196</v>
      </c>
      <c r="AT206" s="23" t="s">
        <v>191</v>
      </c>
      <c r="AU206" s="23" t="s">
        <v>84</v>
      </c>
      <c r="AY206" s="23" t="s">
        <v>189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23" t="s">
        <v>82</v>
      </c>
      <c r="BK206" s="191">
        <f>ROUND(I206*H206,2)</f>
        <v>0</v>
      </c>
      <c r="BL206" s="23" t="s">
        <v>196</v>
      </c>
      <c r="BM206" s="23" t="s">
        <v>442</v>
      </c>
    </row>
    <row r="207" spans="2:51" s="12" customFormat="1" ht="27">
      <c r="B207" s="192"/>
      <c r="D207" s="193" t="s">
        <v>198</v>
      </c>
      <c r="E207" s="194" t="s">
        <v>5</v>
      </c>
      <c r="F207" s="195" t="s">
        <v>443</v>
      </c>
      <c r="H207" s="196">
        <v>244.401</v>
      </c>
      <c r="I207" s="197"/>
      <c r="L207" s="192"/>
      <c r="M207" s="198"/>
      <c r="N207" s="199"/>
      <c r="O207" s="199"/>
      <c r="P207" s="199"/>
      <c r="Q207" s="199"/>
      <c r="R207" s="199"/>
      <c r="S207" s="199"/>
      <c r="T207" s="200"/>
      <c r="AT207" s="194" t="s">
        <v>198</v>
      </c>
      <c r="AU207" s="194" t="s">
        <v>84</v>
      </c>
      <c r="AV207" s="12" t="s">
        <v>84</v>
      </c>
      <c r="AW207" s="12" t="s">
        <v>38</v>
      </c>
      <c r="AX207" s="12" t="s">
        <v>75</v>
      </c>
      <c r="AY207" s="194" t="s">
        <v>189</v>
      </c>
    </row>
    <row r="208" spans="2:51" s="13" customFormat="1" ht="13.5">
      <c r="B208" s="201"/>
      <c r="D208" s="193" t="s">
        <v>198</v>
      </c>
      <c r="E208" s="202" t="s">
        <v>5</v>
      </c>
      <c r="F208" s="203" t="s">
        <v>216</v>
      </c>
      <c r="H208" s="204">
        <v>244.401</v>
      </c>
      <c r="I208" s="205"/>
      <c r="L208" s="201"/>
      <c r="M208" s="206"/>
      <c r="N208" s="207"/>
      <c r="O208" s="207"/>
      <c r="P208" s="207"/>
      <c r="Q208" s="207"/>
      <c r="R208" s="207"/>
      <c r="S208" s="207"/>
      <c r="T208" s="208"/>
      <c r="AT208" s="202" t="s">
        <v>198</v>
      </c>
      <c r="AU208" s="202" t="s">
        <v>84</v>
      </c>
      <c r="AV208" s="13" t="s">
        <v>196</v>
      </c>
      <c r="AW208" s="13" t="s">
        <v>38</v>
      </c>
      <c r="AX208" s="13" t="s">
        <v>82</v>
      </c>
      <c r="AY208" s="202" t="s">
        <v>189</v>
      </c>
    </row>
    <row r="209" spans="2:65" s="1" customFormat="1" ht="16.5" customHeight="1">
      <c r="B209" s="179"/>
      <c r="C209" s="180" t="s">
        <v>444</v>
      </c>
      <c r="D209" s="180" t="s">
        <v>191</v>
      </c>
      <c r="E209" s="181" t="s">
        <v>445</v>
      </c>
      <c r="F209" s="182" t="s">
        <v>446</v>
      </c>
      <c r="G209" s="183" t="s">
        <v>194</v>
      </c>
      <c r="H209" s="184">
        <v>93.315</v>
      </c>
      <c r="I209" s="185"/>
      <c r="J209" s="186">
        <f>ROUND(I209*H209,2)</f>
        <v>0</v>
      </c>
      <c r="K209" s="182" t="s">
        <v>202</v>
      </c>
      <c r="L209" s="40"/>
      <c r="M209" s="187" t="s">
        <v>5</v>
      </c>
      <c r="N209" s="188" t="s">
        <v>46</v>
      </c>
      <c r="O209" s="41"/>
      <c r="P209" s="189">
        <f>O209*H209</f>
        <v>0</v>
      </c>
      <c r="Q209" s="189">
        <v>0.01192</v>
      </c>
      <c r="R209" s="189">
        <f>Q209*H209</f>
        <v>1.1123148</v>
      </c>
      <c r="S209" s="189">
        <v>0</v>
      </c>
      <c r="T209" s="190">
        <f>S209*H209</f>
        <v>0</v>
      </c>
      <c r="AR209" s="23" t="s">
        <v>196</v>
      </c>
      <c r="AT209" s="23" t="s">
        <v>191</v>
      </c>
      <c r="AU209" s="23" t="s">
        <v>84</v>
      </c>
      <c r="AY209" s="23" t="s">
        <v>189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3" t="s">
        <v>82</v>
      </c>
      <c r="BK209" s="191">
        <f>ROUND(I209*H209,2)</f>
        <v>0</v>
      </c>
      <c r="BL209" s="23" t="s">
        <v>196</v>
      </c>
      <c r="BM209" s="23" t="s">
        <v>447</v>
      </c>
    </row>
    <row r="210" spans="2:51" s="12" customFormat="1" ht="13.5">
      <c r="B210" s="192"/>
      <c r="D210" s="193" t="s">
        <v>198</v>
      </c>
      <c r="E210" s="194" t="s">
        <v>5</v>
      </c>
      <c r="F210" s="195" t="s">
        <v>448</v>
      </c>
      <c r="H210" s="196">
        <v>93.315</v>
      </c>
      <c r="I210" s="197"/>
      <c r="L210" s="192"/>
      <c r="M210" s="198"/>
      <c r="N210" s="199"/>
      <c r="O210" s="199"/>
      <c r="P210" s="199"/>
      <c r="Q210" s="199"/>
      <c r="R210" s="199"/>
      <c r="S210" s="199"/>
      <c r="T210" s="200"/>
      <c r="AT210" s="194" t="s">
        <v>198</v>
      </c>
      <c r="AU210" s="194" t="s">
        <v>84</v>
      </c>
      <c r="AV210" s="12" t="s">
        <v>84</v>
      </c>
      <c r="AW210" s="12" t="s">
        <v>38</v>
      </c>
      <c r="AX210" s="12" t="s">
        <v>82</v>
      </c>
      <c r="AY210" s="194" t="s">
        <v>189</v>
      </c>
    </row>
    <row r="211" spans="2:65" s="1" customFormat="1" ht="25.5" customHeight="1">
      <c r="B211" s="179"/>
      <c r="C211" s="180" t="s">
        <v>449</v>
      </c>
      <c r="D211" s="180" t="s">
        <v>191</v>
      </c>
      <c r="E211" s="181" t="s">
        <v>450</v>
      </c>
      <c r="F211" s="182" t="s">
        <v>451</v>
      </c>
      <c r="G211" s="183" t="s">
        <v>312</v>
      </c>
      <c r="H211" s="184">
        <v>1.5</v>
      </c>
      <c r="I211" s="185"/>
      <c r="J211" s="186">
        <f>ROUND(I211*H211,2)</f>
        <v>0</v>
      </c>
      <c r="K211" s="182" t="s">
        <v>5</v>
      </c>
      <c r="L211" s="40"/>
      <c r="M211" s="187" t="s">
        <v>5</v>
      </c>
      <c r="N211" s="188" t="s">
        <v>46</v>
      </c>
      <c r="O211" s="41"/>
      <c r="P211" s="189">
        <f>O211*H211</f>
        <v>0</v>
      </c>
      <c r="Q211" s="189">
        <v>0.0009</v>
      </c>
      <c r="R211" s="189">
        <f>Q211*H211</f>
        <v>0.00135</v>
      </c>
      <c r="S211" s="189">
        <v>0</v>
      </c>
      <c r="T211" s="190">
        <f>S211*H211</f>
        <v>0</v>
      </c>
      <c r="AR211" s="23" t="s">
        <v>196</v>
      </c>
      <c r="AT211" s="23" t="s">
        <v>191</v>
      </c>
      <c r="AU211" s="23" t="s">
        <v>84</v>
      </c>
      <c r="AY211" s="23" t="s">
        <v>189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23" t="s">
        <v>82</v>
      </c>
      <c r="BK211" s="191">
        <f>ROUND(I211*H211,2)</f>
        <v>0</v>
      </c>
      <c r="BL211" s="23" t="s">
        <v>196</v>
      </c>
      <c r="BM211" s="23" t="s">
        <v>452</v>
      </c>
    </row>
    <row r="212" spans="2:51" s="12" customFormat="1" ht="13.5">
      <c r="B212" s="192"/>
      <c r="D212" s="193" t="s">
        <v>198</v>
      </c>
      <c r="E212" s="194" t="s">
        <v>5</v>
      </c>
      <c r="F212" s="195" t="s">
        <v>453</v>
      </c>
      <c r="H212" s="196">
        <v>1.5</v>
      </c>
      <c r="I212" s="197"/>
      <c r="L212" s="192"/>
      <c r="M212" s="198"/>
      <c r="N212" s="199"/>
      <c r="O212" s="199"/>
      <c r="P212" s="199"/>
      <c r="Q212" s="199"/>
      <c r="R212" s="199"/>
      <c r="S212" s="199"/>
      <c r="T212" s="200"/>
      <c r="AT212" s="194" t="s">
        <v>198</v>
      </c>
      <c r="AU212" s="194" t="s">
        <v>84</v>
      </c>
      <c r="AV212" s="12" t="s">
        <v>84</v>
      </c>
      <c r="AW212" s="12" t="s">
        <v>38</v>
      </c>
      <c r="AX212" s="12" t="s">
        <v>82</v>
      </c>
      <c r="AY212" s="194" t="s">
        <v>189</v>
      </c>
    </row>
    <row r="213" spans="2:65" s="1" customFormat="1" ht="25.5" customHeight="1">
      <c r="B213" s="179"/>
      <c r="C213" s="180" t="s">
        <v>454</v>
      </c>
      <c r="D213" s="180" t="s">
        <v>191</v>
      </c>
      <c r="E213" s="181" t="s">
        <v>455</v>
      </c>
      <c r="F213" s="182" t="s">
        <v>456</v>
      </c>
      <c r="G213" s="183" t="s">
        <v>194</v>
      </c>
      <c r="H213" s="184">
        <v>37.075</v>
      </c>
      <c r="I213" s="185"/>
      <c r="J213" s="186">
        <f>ROUND(I213*H213,2)</f>
        <v>0</v>
      </c>
      <c r="K213" s="182" t="s">
        <v>195</v>
      </c>
      <c r="L213" s="40"/>
      <c r="M213" s="187" t="s">
        <v>5</v>
      </c>
      <c r="N213" s="188" t="s">
        <v>46</v>
      </c>
      <c r="O213" s="41"/>
      <c r="P213" s="189">
        <f>O213*H213</f>
        <v>0</v>
      </c>
      <c r="Q213" s="189">
        <v>0.28362</v>
      </c>
      <c r="R213" s="189">
        <f>Q213*H213</f>
        <v>10.5152115</v>
      </c>
      <c r="S213" s="189">
        <v>0</v>
      </c>
      <c r="T213" s="190">
        <f>S213*H213</f>
        <v>0</v>
      </c>
      <c r="AR213" s="23" t="s">
        <v>196</v>
      </c>
      <c r="AT213" s="23" t="s">
        <v>191</v>
      </c>
      <c r="AU213" s="23" t="s">
        <v>84</v>
      </c>
      <c r="AY213" s="23" t="s">
        <v>189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23" t="s">
        <v>82</v>
      </c>
      <c r="BK213" s="191">
        <f>ROUND(I213*H213,2)</f>
        <v>0</v>
      </c>
      <c r="BL213" s="23" t="s">
        <v>196</v>
      </c>
      <c r="BM213" s="23" t="s">
        <v>457</v>
      </c>
    </row>
    <row r="214" spans="2:51" s="12" customFormat="1" ht="13.5">
      <c r="B214" s="192"/>
      <c r="D214" s="193" t="s">
        <v>198</v>
      </c>
      <c r="E214" s="194" t="s">
        <v>5</v>
      </c>
      <c r="F214" s="195" t="s">
        <v>458</v>
      </c>
      <c r="H214" s="196">
        <v>37.075</v>
      </c>
      <c r="I214" s="197"/>
      <c r="L214" s="192"/>
      <c r="M214" s="198"/>
      <c r="N214" s="199"/>
      <c r="O214" s="199"/>
      <c r="P214" s="199"/>
      <c r="Q214" s="199"/>
      <c r="R214" s="199"/>
      <c r="S214" s="199"/>
      <c r="T214" s="200"/>
      <c r="AT214" s="194" t="s">
        <v>198</v>
      </c>
      <c r="AU214" s="194" t="s">
        <v>84</v>
      </c>
      <c r="AV214" s="12" t="s">
        <v>84</v>
      </c>
      <c r="AW214" s="12" t="s">
        <v>38</v>
      </c>
      <c r="AX214" s="12" t="s">
        <v>82</v>
      </c>
      <c r="AY214" s="194" t="s">
        <v>189</v>
      </c>
    </row>
    <row r="215" spans="2:63" s="11" customFormat="1" ht="29.85" customHeight="1">
      <c r="B215" s="166"/>
      <c r="D215" s="167" t="s">
        <v>74</v>
      </c>
      <c r="E215" s="177" t="s">
        <v>235</v>
      </c>
      <c r="F215" s="177" t="s">
        <v>459</v>
      </c>
      <c r="I215" s="169"/>
      <c r="J215" s="178">
        <f>BK215</f>
        <v>0</v>
      </c>
      <c r="L215" s="166"/>
      <c r="M215" s="171"/>
      <c r="N215" s="172"/>
      <c r="O215" s="172"/>
      <c r="P215" s="173">
        <f>SUM(P216:P249)</f>
        <v>0</v>
      </c>
      <c r="Q215" s="172"/>
      <c r="R215" s="173">
        <f>SUM(R216:R249)</f>
        <v>0.015668</v>
      </c>
      <c r="S215" s="172"/>
      <c r="T215" s="174">
        <f>SUM(T216:T249)</f>
        <v>36.686363</v>
      </c>
      <c r="AR215" s="167" t="s">
        <v>82</v>
      </c>
      <c r="AT215" s="175" t="s">
        <v>74</v>
      </c>
      <c r="AU215" s="175" t="s">
        <v>82</v>
      </c>
      <c r="AY215" s="167" t="s">
        <v>189</v>
      </c>
      <c r="BK215" s="176">
        <f>SUM(BK216:BK249)</f>
        <v>0</v>
      </c>
    </row>
    <row r="216" spans="2:65" s="1" customFormat="1" ht="25.5" customHeight="1">
      <c r="B216" s="179"/>
      <c r="C216" s="180" t="s">
        <v>460</v>
      </c>
      <c r="D216" s="180" t="s">
        <v>191</v>
      </c>
      <c r="E216" s="181" t="s">
        <v>461</v>
      </c>
      <c r="F216" s="182" t="s">
        <v>462</v>
      </c>
      <c r="G216" s="183" t="s">
        <v>312</v>
      </c>
      <c r="H216" s="184">
        <v>40.8</v>
      </c>
      <c r="I216" s="185"/>
      <c r="J216" s="186">
        <f>ROUND(I216*H216,2)</f>
        <v>0</v>
      </c>
      <c r="K216" s="182" t="s">
        <v>202</v>
      </c>
      <c r="L216" s="40"/>
      <c r="M216" s="187" t="s">
        <v>5</v>
      </c>
      <c r="N216" s="188" t="s">
        <v>46</v>
      </c>
      <c r="O216" s="41"/>
      <c r="P216" s="189">
        <f>O216*H216</f>
        <v>0</v>
      </c>
      <c r="Q216" s="189">
        <v>2E-05</v>
      </c>
      <c r="R216" s="189">
        <f>Q216*H216</f>
        <v>0.000816</v>
      </c>
      <c r="S216" s="189">
        <v>0</v>
      </c>
      <c r="T216" s="190">
        <f>S216*H216</f>
        <v>0</v>
      </c>
      <c r="AR216" s="23" t="s">
        <v>196</v>
      </c>
      <c r="AT216" s="23" t="s">
        <v>191</v>
      </c>
      <c r="AU216" s="23" t="s">
        <v>84</v>
      </c>
      <c r="AY216" s="23" t="s">
        <v>189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23" t="s">
        <v>82</v>
      </c>
      <c r="BK216" s="191">
        <f>ROUND(I216*H216,2)</f>
        <v>0</v>
      </c>
      <c r="BL216" s="23" t="s">
        <v>196</v>
      </c>
      <c r="BM216" s="23" t="s">
        <v>463</v>
      </c>
    </row>
    <row r="217" spans="2:51" s="12" customFormat="1" ht="13.5">
      <c r="B217" s="192"/>
      <c r="D217" s="193" t="s">
        <v>198</v>
      </c>
      <c r="E217" s="194" t="s">
        <v>5</v>
      </c>
      <c r="F217" s="195" t="s">
        <v>464</v>
      </c>
      <c r="H217" s="196">
        <v>40.8</v>
      </c>
      <c r="I217" s="197"/>
      <c r="L217" s="192"/>
      <c r="M217" s="198"/>
      <c r="N217" s="199"/>
      <c r="O217" s="199"/>
      <c r="P217" s="199"/>
      <c r="Q217" s="199"/>
      <c r="R217" s="199"/>
      <c r="S217" s="199"/>
      <c r="T217" s="200"/>
      <c r="AT217" s="194" t="s">
        <v>198</v>
      </c>
      <c r="AU217" s="194" t="s">
        <v>84</v>
      </c>
      <c r="AV217" s="12" t="s">
        <v>84</v>
      </c>
      <c r="AW217" s="12" t="s">
        <v>38</v>
      </c>
      <c r="AX217" s="12" t="s">
        <v>82</v>
      </c>
      <c r="AY217" s="194" t="s">
        <v>189</v>
      </c>
    </row>
    <row r="218" spans="2:65" s="1" customFormat="1" ht="38.25" customHeight="1">
      <c r="B218" s="179"/>
      <c r="C218" s="180" t="s">
        <v>465</v>
      </c>
      <c r="D218" s="180" t="s">
        <v>191</v>
      </c>
      <c r="E218" s="181" t="s">
        <v>466</v>
      </c>
      <c r="F218" s="182" t="s">
        <v>467</v>
      </c>
      <c r="G218" s="183" t="s">
        <v>194</v>
      </c>
      <c r="H218" s="184">
        <v>1225.647</v>
      </c>
      <c r="I218" s="185"/>
      <c r="J218" s="186">
        <f>ROUND(I218*H218,2)</f>
        <v>0</v>
      </c>
      <c r="K218" s="182" t="s">
        <v>195</v>
      </c>
      <c r="L218" s="40"/>
      <c r="M218" s="187" t="s">
        <v>5</v>
      </c>
      <c r="N218" s="188" t="s">
        <v>46</v>
      </c>
      <c r="O218" s="41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AR218" s="23" t="s">
        <v>196</v>
      </c>
      <c r="AT218" s="23" t="s">
        <v>191</v>
      </c>
      <c r="AU218" s="23" t="s">
        <v>84</v>
      </c>
      <c r="AY218" s="23" t="s">
        <v>189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23" t="s">
        <v>82</v>
      </c>
      <c r="BK218" s="191">
        <f>ROUND(I218*H218,2)</f>
        <v>0</v>
      </c>
      <c r="BL218" s="23" t="s">
        <v>196</v>
      </c>
      <c r="BM218" s="23" t="s">
        <v>468</v>
      </c>
    </row>
    <row r="219" spans="2:51" s="12" customFormat="1" ht="13.5">
      <c r="B219" s="192"/>
      <c r="D219" s="193" t="s">
        <v>198</v>
      </c>
      <c r="E219" s="194" t="s">
        <v>5</v>
      </c>
      <c r="F219" s="195" t="s">
        <v>469</v>
      </c>
      <c r="H219" s="196">
        <v>1225.647</v>
      </c>
      <c r="I219" s="197"/>
      <c r="L219" s="192"/>
      <c r="M219" s="198"/>
      <c r="N219" s="199"/>
      <c r="O219" s="199"/>
      <c r="P219" s="199"/>
      <c r="Q219" s="199"/>
      <c r="R219" s="199"/>
      <c r="S219" s="199"/>
      <c r="T219" s="200"/>
      <c r="AT219" s="194" t="s">
        <v>198</v>
      </c>
      <c r="AU219" s="194" t="s">
        <v>84</v>
      </c>
      <c r="AV219" s="12" t="s">
        <v>84</v>
      </c>
      <c r="AW219" s="12" t="s">
        <v>38</v>
      </c>
      <c r="AX219" s="12" t="s">
        <v>82</v>
      </c>
      <c r="AY219" s="194" t="s">
        <v>189</v>
      </c>
    </row>
    <row r="220" spans="2:65" s="1" customFormat="1" ht="38.25" customHeight="1">
      <c r="B220" s="179"/>
      <c r="C220" s="180" t="s">
        <v>470</v>
      </c>
      <c r="D220" s="180" t="s">
        <v>191</v>
      </c>
      <c r="E220" s="181" t="s">
        <v>471</v>
      </c>
      <c r="F220" s="182" t="s">
        <v>472</v>
      </c>
      <c r="G220" s="183" t="s">
        <v>194</v>
      </c>
      <c r="H220" s="184">
        <v>73538.82</v>
      </c>
      <c r="I220" s="185"/>
      <c r="J220" s="186">
        <f>ROUND(I220*H220,2)</f>
        <v>0</v>
      </c>
      <c r="K220" s="182" t="s">
        <v>195</v>
      </c>
      <c r="L220" s="40"/>
      <c r="M220" s="187" t="s">
        <v>5</v>
      </c>
      <c r="N220" s="188" t="s">
        <v>46</v>
      </c>
      <c r="O220" s="41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AR220" s="23" t="s">
        <v>196</v>
      </c>
      <c r="AT220" s="23" t="s">
        <v>191</v>
      </c>
      <c r="AU220" s="23" t="s">
        <v>84</v>
      </c>
      <c r="AY220" s="23" t="s">
        <v>189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23" t="s">
        <v>82</v>
      </c>
      <c r="BK220" s="191">
        <f>ROUND(I220*H220,2)</f>
        <v>0</v>
      </c>
      <c r="BL220" s="23" t="s">
        <v>196</v>
      </c>
      <c r="BM220" s="23" t="s">
        <v>473</v>
      </c>
    </row>
    <row r="221" spans="2:51" s="12" customFormat="1" ht="13.5">
      <c r="B221" s="192"/>
      <c r="D221" s="193" t="s">
        <v>198</v>
      </c>
      <c r="E221" s="194" t="s">
        <v>5</v>
      </c>
      <c r="F221" s="195" t="s">
        <v>474</v>
      </c>
      <c r="H221" s="196">
        <v>73538.82</v>
      </c>
      <c r="I221" s="197"/>
      <c r="L221" s="192"/>
      <c r="M221" s="198"/>
      <c r="N221" s="199"/>
      <c r="O221" s="199"/>
      <c r="P221" s="199"/>
      <c r="Q221" s="199"/>
      <c r="R221" s="199"/>
      <c r="S221" s="199"/>
      <c r="T221" s="200"/>
      <c r="AT221" s="194" t="s">
        <v>198</v>
      </c>
      <c r="AU221" s="194" t="s">
        <v>84</v>
      </c>
      <c r="AV221" s="12" t="s">
        <v>84</v>
      </c>
      <c r="AW221" s="12" t="s">
        <v>38</v>
      </c>
      <c r="AX221" s="12" t="s">
        <v>82</v>
      </c>
      <c r="AY221" s="194" t="s">
        <v>189</v>
      </c>
    </row>
    <row r="222" spans="2:65" s="1" customFormat="1" ht="38.25" customHeight="1">
      <c r="B222" s="179"/>
      <c r="C222" s="180" t="s">
        <v>475</v>
      </c>
      <c r="D222" s="180" t="s">
        <v>191</v>
      </c>
      <c r="E222" s="181" t="s">
        <v>476</v>
      </c>
      <c r="F222" s="182" t="s">
        <v>477</v>
      </c>
      <c r="G222" s="183" t="s">
        <v>194</v>
      </c>
      <c r="H222" s="184">
        <v>1225.647</v>
      </c>
      <c r="I222" s="185"/>
      <c r="J222" s="186">
        <f>ROUND(I222*H222,2)</f>
        <v>0</v>
      </c>
      <c r="K222" s="182" t="s">
        <v>195</v>
      </c>
      <c r="L222" s="40"/>
      <c r="M222" s="187" t="s">
        <v>5</v>
      </c>
      <c r="N222" s="188" t="s">
        <v>46</v>
      </c>
      <c r="O222" s="41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AR222" s="23" t="s">
        <v>196</v>
      </c>
      <c r="AT222" s="23" t="s">
        <v>191</v>
      </c>
      <c r="AU222" s="23" t="s">
        <v>84</v>
      </c>
      <c r="AY222" s="23" t="s">
        <v>189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23" t="s">
        <v>82</v>
      </c>
      <c r="BK222" s="191">
        <f>ROUND(I222*H222,2)</f>
        <v>0</v>
      </c>
      <c r="BL222" s="23" t="s">
        <v>196</v>
      </c>
      <c r="BM222" s="23" t="s">
        <v>478</v>
      </c>
    </row>
    <row r="223" spans="2:65" s="1" customFormat="1" ht="25.5" customHeight="1">
      <c r="B223" s="179"/>
      <c r="C223" s="180" t="s">
        <v>479</v>
      </c>
      <c r="D223" s="180" t="s">
        <v>191</v>
      </c>
      <c r="E223" s="181" t="s">
        <v>480</v>
      </c>
      <c r="F223" s="182" t="s">
        <v>481</v>
      </c>
      <c r="G223" s="183" t="s">
        <v>194</v>
      </c>
      <c r="H223" s="184">
        <v>1225.647</v>
      </c>
      <c r="I223" s="185"/>
      <c r="J223" s="186">
        <f>ROUND(I223*H223,2)</f>
        <v>0</v>
      </c>
      <c r="K223" s="182" t="s">
        <v>482</v>
      </c>
      <c r="L223" s="40"/>
      <c r="M223" s="187" t="s">
        <v>5</v>
      </c>
      <c r="N223" s="188" t="s">
        <v>46</v>
      </c>
      <c r="O223" s="41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AR223" s="23" t="s">
        <v>196</v>
      </c>
      <c r="AT223" s="23" t="s">
        <v>191</v>
      </c>
      <c r="AU223" s="23" t="s">
        <v>84</v>
      </c>
      <c r="AY223" s="23" t="s">
        <v>189</v>
      </c>
      <c r="BE223" s="191">
        <f>IF(N223="základní",J223,0)</f>
        <v>0</v>
      </c>
      <c r="BF223" s="191">
        <f>IF(N223="snížená",J223,0)</f>
        <v>0</v>
      </c>
      <c r="BG223" s="191">
        <f>IF(N223="zákl. přenesená",J223,0)</f>
        <v>0</v>
      </c>
      <c r="BH223" s="191">
        <f>IF(N223="sníž. přenesená",J223,0)</f>
        <v>0</v>
      </c>
      <c r="BI223" s="191">
        <f>IF(N223="nulová",J223,0)</f>
        <v>0</v>
      </c>
      <c r="BJ223" s="23" t="s">
        <v>82</v>
      </c>
      <c r="BK223" s="191">
        <f>ROUND(I223*H223,2)</f>
        <v>0</v>
      </c>
      <c r="BL223" s="23" t="s">
        <v>196</v>
      </c>
      <c r="BM223" s="23" t="s">
        <v>483</v>
      </c>
    </row>
    <row r="224" spans="2:51" s="12" customFormat="1" ht="13.5">
      <c r="B224" s="192"/>
      <c r="D224" s="193" t="s">
        <v>198</v>
      </c>
      <c r="E224" s="194" t="s">
        <v>5</v>
      </c>
      <c r="F224" s="195" t="s">
        <v>484</v>
      </c>
      <c r="H224" s="196">
        <v>1225.647</v>
      </c>
      <c r="I224" s="197"/>
      <c r="L224" s="192"/>
      <c r="M224" s="198"/>
      <c r="N224" s="199"/>
      <c r="O224" s="199"/>
      <c r="P224" s="199"/>
      <c r="Q224" s="199"/>
      <c r="R224" s="199"/>
      <c r="S224" s="199"/>
      <c r="T224" s="200"/>
      <c r="AT224" s="194" t="s">
        <v>198</v>
      </c>
      <c r="AU224" s="194" t="s">
        <v>84</v>
      </c>
      <c r="AV224" s="12" t="s">
        <v>84</v>
      </c>
      <c r="AW224" s="12" t="s">
        <v>38</v>
      </c>
      <c r="AX224" s="12" t="s">
        <v>82</v>
      </c>
      <c r="AY224" s="194" t="s">
        <v>189</v>
      </c>
    </row>
    <row r="225" spans="2:65" s="1" customFormat="1" ht="25.5" customHeight="1">
      <c r="B225" s="179"/>
      <c r="C225" s="180" t="s">
        <v>485</v>
      </c>
      <c r="D225" s="180" t="s">
        <v>191</v>
      </c>
      <c r="E225" s="181" t="s">
        <v>486</v>
      </c>
      <c r="F225" s="182" t="s">
        <v>487</v>
      </c>
      <c r="G225" s="183" t="s">
        <v>194</v>
      </c>
      <c r="H225" s="184">
        <v>73538.82</v>
      </c>
      <c r="I225" s="185"/>
      <c r="J225" s="186">
        <f>ROUND(I225*H225,2)</f>
        <v>0</v>
      </c>
      <c r="K225" s="182" t="s">
        <v>482</v>
      </c>
      <c r="L225" s="40"/>
      <c r="M225" s="187" t="s">
        <v>5</v>
      </c>
      <c r="N225" s="188" t="s">
        <v>46</v>
      </c>
      <c r="O225" s="41"/>
      <c r="P225" s="189">
        <f>O225*H225</f>
        <v>0</v>
      </c>
      <c r="Q225" s="189">
        <v>0</v>
      </c>
      <c r="R225" s="189">
        <f>Q225*H225</f>
        <v>0</v>
      </c>
      <c r="S225" s="189">
        <v>0</v>
      </c>
      <c r="T225" s="190">
        <f>S225*H225</f>
        <v>0</v>
      </c>
      <c r="AR225" s="23" t="s">
        <v>196</v>
      </c>
      <c r="AT225" s="23" t="s">
        <v>191</v>
      </c>
      <c r="AU225" s="23" t="s">
        <v>84</v>
      </c>
      <c r="AY225" s="23" t="s">
        <v>189</v>
      </c>
      <c r="BE225" s="191">
        <f>IF(N225="základní",J225,0)</f>
        <v>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23" t="s">
        <v>82</v>
      </c>
      <c r="BK225" s="191">
        <f>ROUND(I225*H225,2)</f>
        <v>0</v>
      </c>
      <c r="BL225" s="23" t="s">
        <v>196</v>
      </c>
      <c r="BM225" s="23" t="s">
        <v>488</v>
      </c>
    </row>
    <row r="226" spans="2:51" s="12" customFormat="1" ht="13.5">
      <c r="B226" s="192"/>
      <c r="D226" s="193" t="s">
        <v>198</v>
      </c>
      <c r="E226" s="194" t="s">
        <v>5</v>
      </c>
      <c r="F226" s="195" t="s">
        <v>474</v>
      </c>
      <c r="H226" s="196">
        <v>73538.82</v>
      </c>
      <c r="I226" s="197"/>
      <c r="L226" s="192"/>
      <c r="M226" s="198"/>
      <c r="N226" s="199"/>
      <c r="O226" s="199"/>
      <c r="P226" s="199"/>
      <c r="Q226" s="199"/>
      <c r="R226" s="199"/>
      <c r="S226" s="199"/>
      <c r="T226" s="200"/>
      <c r="AT226" s="194" t="s">
        <v>198</v>
      </c>
      <c r="AU226" s="194" t="s">
        <v>84</v>
      </c>
      <c r="AV226" s="12" t="s">
        <v>84</v>
      </c>
      <c r="AW226" s="12" t="s">
        <v>38</v>
      </c>
      <c r="AX226" s="12" t="s">
        <v>82</v>
      </c>
      <c r="AY226" s="194" t="s">
        <v>189</v>
      </c>
    </row>
    <row r="227" spans="2:65" s="1" customFormat="1" ht="25.5" customHeight="1">
      <c r="B227" s="179"/>
      <c r="C227" s="180" t="s">
        <v>489</v>
      </c>
      <c r="D227" s="180" t="s">
        <v>191</v>
      </c>
      <c r="E227" s="181" t="s">
        <v>490</v>
      </c>
      <c r="F227" s="182" t="s">
        <v>491</v>
      </c>
      <c r="G227" s="183" t="s">
        <v>194</v>
      </c>
      <c r="H227" s="184">
        <v>1225.647</v>
      </c>
      <c r="I227" s="185"/>
      <c r="J227" s="186">
        <f>ROUND(I227*H227,2)</f>
        <v>0</v>
      </c>
      <c r="K227" s="182" t="s">
        <v>482</v>
      </c>
      <c r="L227" s="40"/>
      <c r="M227" s="187" t="s">
        <v>5</v>
      </c>
      <c r="N227" s="188" t="s">
        <v>46</v>
      </c>
      <c r="O227" s="41"/>
      <c r="P227" s="189">
        <f>O227*H227</f>
        <v>0</v>
      </c>
      <c r="Q227" s="189">
        <v>0</v>
      </c>
      <c r="R227" s="189">
        <f>Q227*H227</f>
        <v>0</v>
      </c>
      <c r="S227" s="189">
        <v>0</v>
      </c>
      <c r="T227" s="190">
        <f>S227*H227</f>
        <v>0</v>
      </c>
      <c r="AR227" s="23" t="s">
        <v>196</v>
      </c>
      <c r="AT227" s="23" t="s">
        <v>191</v>
      </c>
      <c r="AU227" s="23" t="s">
        <v>84</v>
      </c>
      <c r="AY227" s="23" t="s">
        <v>189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23" t="s">
        <v>82</v>
      </c>
      <c r="BK227" s="191">
        <f>ROUND(I227*H227,2)</f>
        <v>0</v>
      </c>
      <c r="BL227" s="23" t="s">
        <v>196</v>
      </c>
      <c r="BM227" s="23" t="s">
        <v>492</v>
      </c>
    </row>
    <row r="228" spans="2:65" s="1" customFormat="1" ht="63.75" customHeight="1">
      <c r="B228" s="179"/>
      <c r="C228" s="180" t="s">
        <v>493</v>
      </c>
      <c r="D228" s="180" t="s">
        <v>191</v>
      </c>
      <c r="E228" s="181" t="s">
        <v>494</v>
      </c>
      <c r="F228" s="182" t="s">
        <v>495</v>
      </c>
      <c r="G228" s="183" t="s">
        <v>194</v>
      </c>
      <c r="H228" s="184">
        <v>371.3</v>
      </c>
      <c r="I228" s="185"/>
      <c r="J228" s="186">
        <f>ROUND(I228*H228,2)</f>
        <v>0</v>
      </c>
      <c r="K228" s="182" t="s">
        <v>202</v>
      </c>
      <c r="L228" s="40"/>
      <c r="M228" s="187" t="s">
        <v>5</v>
      </c>
      <c r="N228" s="188" t="s">
        <v>46</v>
      </c>
      <c r="O228" s="41"/>
      <c r="P228" s="189">
        <f>O228*H228</f>
        <v>0</v>
      </c>
      <c r="Q228" s="189">
        <v>4E-05</v>
      </c>
      <c r="R228" s="189">
        <f>Q228*H228</f>
        <v>0.014852000000000002</v>
      </c>
      <c r="S228" s="189">
        <v>0</v>
      </c>
      <c r="T228" s="190">
        <f>S228*H228</f>
        <v>0</v>
      </c>
      <c r="AR228" s="23" t="s">
        <v>196</v>
      </c>
      <c r="AT228" s="23" t="s">
        <v>191</v>
      </c>
      <c r="AU228" s="23" t="s">
        <v>84</v>
      </c>
      <c r="AY228" s="23" t="s">
        <v>189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23" t="s">
        <v>82</v>
      </c>
      <c r="BK228" s="191">
        <f>ROUND(I228*H228,2)</f>
        <v>0</v>
      </c>
      <c r="BL228" s="23" t="s">
        <v>196</v>
      </c>
      <c r="BM228" s="23" t="s">
        <v>496</v>
      </c>
    </row>
    <row r="229" spans="2:51" s="12" customFormat="1" ht="13.5">
      <c r="B229" s="192"/>
      <c r="D229" s="193" t="s">
        <v>198</v>
      </c>
      <c r="E229" s="194" t="s">
        <v>5</v>
      </c>
      <c r="F229" s="195" t="s">
        <v>497</v>
      </c>
      <c r="H229" s="196">
        <v>371.3</v>
      </c>
      <c r="I229" s="197"/>
      <c r="L229" s="192"/>
      <c r="M229" s="198"/>
      <c r="N229" s="199"/>
      <c r="O229" s="199"/>
      <c r="P229" s="199"/>
      <c r="Q229" s="199"/>
      <c r="R229" s="199"/>
      <c r="S229" s="199"/>
      <c r="T229" s="200"/>
      <c r="AT229" s="194" t="s">
        <v>198</v>
      </c>
      <c r="AU229" s="194" t="s">
        <v>84</v>
      </c>
      <c r="AV229" s="12" t="s">
        <v>84</v>
      </c>
      <c r="AW229" s="12" t="s">
        <v>38</v>
      </c>
      <c r="AX229" s="12" t="s">
        <v>82</v>
      </c>
      <c r="AY229" s="194" t="s">
        <v>189</v>
      </c>
    </row>
    <row r="230" spans="2:65" s="1" customFormat="1" ht="25.5" customHeight="1">
      <c r="B230" s="179"/>
      <c r="C230" s="180" t="s">
        <v>498</v>
      </c>
      <c r="D230" s="180" t="s">
        <v>191</v>
      </c>
      <c r="E230" s="181" t="s">
        <v>499</v>
      </c>
      <c r="F230" s="182" t="s">
        <v>500</v>
      </c>
      <c r="G230" s="183" t="s">
        <v>194</v>
      </c>
      <c r="H230" s="184">
        <v>483.22</v>
      </c>
      <c r="I230" s="185"/>
      <c r="J230" s="186">
        <f>ROUND(I230*H230,2)</f>
        <v>0</v>
      </c>
      <c r="K230" s="182" t="s">
        <v>202</v>
      </c>
      <c r="L230" s="40"/>
      <c r="M230" s="187" t="s">
        <v>5</v>
      </c>
      <c r="N230" s="188" t="s">
        <v>46</v>
      </c>
      <c r="O230" s="41"/>
      <c r="P230" s="189">
        <f>O230*H230</f>
        <v>0</v>
      </c>
      <c r="Q230" s="189">
        <v>0</v>
      </c>
      <c r="R230" s="189">
        <f>Q230*H230</f>
        <v>0</v>
      </c>
      <c r="S230" s="189">
        <v>0</v>
      </c>
      <c r="T230" s="190">
        <f>S230*H230</f>
        <v>0</v>
      </c>
      <c r="AR230" s="23" t="s">
        <v>196</v>
      </c>
      <c r="AT230" s="23" t="s">
        <v>191</v>
      </c>
      <c r="AU230" s="23" t="s">
        <v>84</v>
      </c>
      <c r="AY230" s="23" t="s">
        <v>189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23" t="s">
        <v>82</v>
      </c>
      <c r="BK230" s="191">
        <f>ROUND(I230*H230,2)</f>
        <v>0</v>
      </c>
      <c r="BL230" s="23" t="s">
        <v>196</v>
      </c>
      <c r="BM230" s="23" t="s">
        <v>501</v>
      </c>
    </row>
    <row r="231" spans="2:51" s="12" customFormat="1" ht="13.5">
      <c r="B231" s="192"/>
      <c r="D231" s="193" t="s">
        <v>198</v>
      </c>
      <c r="E231" s="194" t="s">
        <v>5</v>
      </c>
      <c r="F231" s="195" t="s">
        <v>502</v>
      </c>
      <c r="H231" s="196">
        <v>483.22</v>
      </c>
      <c r="I231" s="197"/>
      <c r="L231" s="192"/>
      <c r="M231" s="198"/>
      <c r="N231" s="199"/>
      <c r="O231" s="199"/>
      <c r="P231" s="199"/>
      <c r="Q231" s="199"/>
      <c r="R231" s="199"/>
      <c r="S231" s="199"/>
      <c r="T231" s="200"/>
      <c r="AT231" s="194" t="s">
        <v>198</v>
      </c>
      <c r="AU231" s="194" t="s">
        <v>84</v>
      </c>
      <c r="AV231" s="12" t="s">
        <v>84</v>
      </c>
      <c r="AW231" s="12" t="s">
        <v>38</v>
      </c>
      <c r="AX231" s="12" t="s">
        <v>82</v>
      </c>
      <c r="AY231" s="194" t="s">
        <v>189</v>
      </c>
    </row>
    <row r="232" spans="2:65" s="1" customFormat="1" ht="25.5" customHeight="1">
      <c r="B232" s="179"/>
      <c r="C232" s="180" t="s">
        <v>503</v>
      </c>
      <c r="D232" s="180" t="s">
        <v>191</v>
      </c>
      <c r="E232" s="181" t="s">
        <v>504</v>
      </c>
      <c r="F232" s="182" t="s">
        <v>505</v>
      </c>
      <c r="G232" s="183" t="s">
        <v>208</v>
      </c>
      <c r="H232" s="184">
        <v>6.163</v>
      </c>
      <c r="I232" s="185"/>
      <c r="J232" s="186">
        <f>ROUND(I232*H232,2)</f>
        <v>0</v>
      </c>
      <c r="K232" s="182" t="s">
        <v>376</v>
      </c>
      <c r="L232" s="40"/>
      <c r="M232" s="187" t="s">
        <v>5</v>
      </c>
      <c r="N232" s="188" t="s">
        <v>46</v>
      </c>
      <c r="O232" s="41"/>
      <c r="P232" s="189">
        <f>O232*H232</f>
        <v>0</v>
      </c>
      <c r="Q232" s="189">
        <v>0</v>
      </c>
      <c r="R232" s="189">
        <f>Q232*H232</f>
        <v>0</v>
      </c>
      <c r="S232" s="189">
        <v>2.2</v>
      </c>
      <c r="T232" s="190">
        <f>S232*H232</f>
        <v>13.558600000000002</v>
      </c>
      <c r="AR232" s="23" t="s">
        <v>196</v>
      </c>
      <c r="AT232" s="23" t="s">
        <v>191</v>
      </c>
      <c r="AU232" s="23" t="s">
        <v>84</v>
      </c>
      <c r="AY232" s="23" t="s">
        <v>189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23" t="s">
        <v>82</v>
      </c>
      <c r="BK232" s="191">
        <f>ROUND(I232*H232,2)</f>
        <v>0</v>
      </c>
      <c r="BL232" s="23" t="s">
        <v>196</v>
      </c>
      <c r="BM232" s="23" t="s">
        <v>506</v>
      </c>
    </row>
    <row r="233" spans="2:51" s="12" customFormat="1" ht="13.5">
      <c r="B233" s="192"/>
      <c r="D233" s="193" t="s">
        <v>198</v>
      </c>
      <c r="E233" s="194" t="s">
        <v>5</v>
      </c>
      <c r="F233" s="195" t="s">
        <v>507</v>
      </c>
      <c r="H233" s="196">
        <v>6.163</v>
      </c>
      <c r="I233" s="197"/>
      <c r="L233" s="192"/>
      <c r="M233" s="198"/>
      <c r="N233" s="199"/>
      <c r="O233" s="199"/>
      <c r="P233" s="199"/>
      <c r="Q233" s="199"/>
      <c r="R233" s="199"/>
      <c r="S233" s="199"/>
      <c r="T233" s="200"/>
      <c r="AT233" s="194" t="s">
        <v>198</v>
      </c>
      <c r="AU233" s="194" t="s">
        <v>84</v>
      </c>
      <c r="AV233" s="12" t="s">
        <v>84</v>
      </c>
      <c r="AW233" s="12" t="s">
        <v>38</v>
      </c>
      <c r="AX233" s="12" t="s">
        <v>82</v>
      </c>
      <c r="AY233" s="194" t="s">
        <v>189</v>
      </c>
    </row>
    <row r="234" spans="2:65" s="1" customFormat="1" ht="38.25" customHeight="1">
      <c r="B234" s="179"/>
      <c r="C234" s="180" t="s">
        <v>508</v>
      </c>
      <c r="D234" s="180" t="s">
        <v>191</v>
      </c>
      <c r="E234" s="181" t="s">
        <v>509</v>
      </c>
      <c r="F234" s="182" t="s">
        <v>510</v>
      </c>
      <c r="G234" s="183" t="s">
        <v>194</v>
      </c>
      <c r="H234" s="184">
        <v>37.075</v>
      </c>
      <c r="I234" s="185"/>
      <c r="J234" s="186">
        <f>ROUND(I234*H234,2)</f>
        <v>0</v>
      </c>
      <c r="K234" s="182" t="s">
        <v>202</v>
      </c>
      <c r="L234" s="40"/>
      <c r="M234" s="187" t="s">
        <v>5</v>
      </c>
      <c r="N234" s="188" t="s">
        <v>46</v>
      </c>
      <c r="O234" s="41"/>
      <c r="P234" s="189">
        <f>O234*H234</f>
        <v>0</v>
      </c>
      <c r="Q234" s="189">
        <v>0</v>
      </c>
      <c r="R234" s="189">
        <f>Q234*H234</f>
        <v>0</v>
      </c>
      <c r="S234" s="189">
        <v>0.19</v>
      </c>
      <c r="T234" s="190">
        <f>S234*H234</f>
        <v>7.044250000000001</v>
      </c>
      <c r="AR234" s="23" t="s">
        <v>196</v>
      </c>
      <c r="AT234" s="23" t="s">
        <v>191</v>
      </c>
      <c r="AU234" s="23" t="s">
        <v>84</v>
      </c>
      <c r="AY234" s="23" t="s">
        <v>189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23" t="s">
        <v>82</v>
      </c>
      <c r="BK234" s="191">
        <f>ROUND(I234*H234,2)</f>
        <v>0</v>
      </c>
      <c r="BL234" s="23" t="s">
        <v>196</v>
      </c>
      <c r="BM234" s="23" t="s">
        <v>511</v>
      </c>
    </row>
    <row r="235" spans="2:65" s="1" customFormat="1" ht="16.5" customHeight="1">
      <c r="B235" s="179"/>
      <c r="C235" s="180" t="s">
        <v>512</v>
      </c>
      <c r="D235" s="180" t="s">
        <v>191</v>
      </c>
      <c r="E235" s="181" t="s">
        <v>513</v>
      </c>
      <c r="F235" s="182" t="s">
        <v>514</v>
      </c>
      <c r="G235" s="183" t="s">
        <v>194</v>
      </c>
      <c r="H235" s="184">
        <v>17.385</v>
      </c>
      <c r="I235" s="185"/>
      <c r="J235" s="186">
        <f>ROUND(I235*H235,2)</f>
        <v>0</v>
      </c>
      <c r="K235" s="182" t="s">
        <v>209</v>
      </c>
      <c r="L235" s="40"/>
      <c r="M235" s="187" t="s">
        <v>5</v>
      </c>
      <c r="N235" s="188" t="s">
        <v>46</v>
      </c>
      <c r="O235" s="41"/>
      <c r="P235" s="189">
        <f>O235*H235</f>
        <v>0</v>
      </c>
      <c r="Q235" s="189">
        <v>0</v>
      </c>
      <c r="R235" s="189">
        <f>Q235*H235</f>
        <v>0</v>
      </c>
      <c r="S235" s="189">
        <v>0.048</v>
      </c>
      <c r="T235" s="190">
        <f>S235*H235</f>
        <v>0.8344800000000001</v>
      </c>
      <c r="AR235" s="23" t="s">
        <v>196</v>
      </c>
      <c r="AT235" s="23" t="s">
        <v>191</v>
      </c>
      <c r="AU235" s="23" t="s">
        <v>84</v>
      </c>
      <c r="AY235" s="23" t="s">
        <v>189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23" t="s">
        <v>82</v>
      </c>
      <c r="BK235" s="191">
        <f>ROUND(I235*H235,2)</f>
        <v>0</v>
      </c>
      <c r="BL235" s="23" t="s">
        <v>196</v>
      </c>
      <c r="BM235" s="23" t="s">
        <v>515</v>
      </c>
    </row>
    <row r="236" spans="2:51" s="12" customFormat="1" ht="13.5">
      <c r="B236" s="192"/>
      <c r="D236" s="193" t="s">
        <v>198</v>
      </c>
      <c r="E236" s="194" t="s">
        <v>5</v>
      </c>
      <c r="F236" s="195" t="s">
        <v>516</v>
      </c>
      <c r="H236" s="196">
        <v>17.385</v>
      </c>
      <c r="I236" s="197"/>
      <c r="L236" s="192"/>
      <c r="M236" s="198"/>
      <c r="N236" s="199"/>
      <c r="O236" s="199"/>
      <c r="P236" s="199"/>
      <c r="Q236" s="199"/>
      <c r="R236" s="199"/>
      <c r="S236" s="199"/>
      <c r="T236" s="200"/>
      <c r="AT236" s="194" t="s">
        <v>198</v>
      </c>
      <c r="AU236" s="194" t="s">
        <v>84</v>
      </c>
      <c r="AV236" s="12" t="s">
        <v>84</v>
      </c>
      <c r="AW236" s="12" t="s">
        <v>38</v>
      </c>
      <c r="AX236" s="12" t="s">
        <v>82</v>
      </c>
      <c r="AY236" s="194" t="s">
        <v>189</v>
      </c>
    </row>
    <row r="237" spans="2:65" s="1" customFormat="1" ht="16.5" customHeight="1">
      <c r="B237" s="179"/>
      <c r="C237" s="180" t="s">
        <v>517</v>
      </c>
      <c r="D237" s="180" t="s">
        <v>191</v>
      </c>
      <c r="E237" s="181" t="s">
        <v>518</v>
      </c>
      <c r="F237" s="182" t="s">
        <v>519</v>
      </c>
      <c r="G237" s="183" t="s">
        <v>194</v>
      </c>
      <c r="H237" s="184">
        <v>41.13</v>
      </c>
      <c r="I237" s="185"/>
      <c r="J237" s="186">
        <f>ROUND(I237*H237,2)</f>
        <v>0</v>
      </c>
      <c r="K237" s="182" t="s">
        <v>209</v>
      </c>
      <c r="L237" s="40"/>
      <c r="M237" s="187" t="s">
        <v>5</v>
      </c>
      <c r="N237" s="188" t="s">
        <v>46</v>
      </c>
      <c r="O237" s="41"/>
      <c r="P237" s="189">
        <f>O237*H237</f>
        <v>0</v>
      </c>
      <c r="Q237" s="189">
        <v>0</v>
      </c>
      <c r="R237" s="189">
        <f>Q237*H237</f>
        <v>0</v>
      </c>
      <c r="S237" s="189">
        <v>0.038</v>
      </c>
      <c r="T237" s="190">
        <f>S237*H237</f>
        <v>1.56294</v>
      </c>
      <c r="AR237" s="23" t="s">
        <v>196</v>
      </c>
      <c r="AT237" s="23" t="s">
        <v>191</v>
      </c>
      <c r="AU237" s="23" t="s">
        <v>84</v>
      </c>
      <c r="AY237" s="23" t="s">
        <v>189</v>
      </c>
      <c r="BE237" s="191">
        <f>IF(N237="základní",J237,0)</f>
        <v>0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23" t="s">
        <v>82</v>
      </c>
      <c r="BK237" s="191">
        <f>ROUND(I237*H237,2)</f>
        <v>0</v>
      </c>
      <c r="BL237" s="23" t="s">
        <v>196</v>
      </c>
      <c r="BM237" s="23" t="s">
        <v>520</v>
      </c>
    </row>
    <row r="238" spans="2:51" s="12" customFormat="1" ht="13.5">
      <c r="B238" s="192"/>
      <c r="D238" s="193" t="s">
        <v>198</v>
      </c>
      <c r="E238" s="194" t="s">
        <v>5</v>
      </c>
      <c r="F238" s="195" t="s">
        <v>521</v>
      </c>
      <c r="H238" s="196">
        <v>41.13</v>
      </c>
      <c r="I238" s="197"/>
      <c r="L238" s="192"/>
      <c r="M238" s="198"/>
      <c r="N238" s="199"/>
      <c r="O238" s="199"/>
      <c r="P238" s="199"/>
      <c r="Q238" s="199"/>
      <c r="R238" s="199"/>
      <c r="S238" s="199"/>
      <c r="T238" s="200"/>
      <c r="AT238" s="194" t="s">
        <v>198</v>
      </c>
      <c r="AU238" s="194" t="s">
        <v>84</v>
      </c>
      <c r="AV238" s="12" t="s">
        <v>84</v>
      </c>
      <c r="AW238" s="12" t="s">
        <v>38</v>
      </c>
      <c r="AX238" s="12" t="s">
        <v>75</v>
      </c>
      <c r="AY238" s="194" t="s">
        <v>189</v>
      </c>
    </row>
    <row r="239" spans="2:51" s="13" customFormat="1" ht="13.5">
      <c r="B239" s="201"/>
      <c r="D239" s="193" t="s">
        <v>198</v>
      </c>
      <c r="E239" s="202" t="s">
        <v>5</v>
      </c>
      <c r="F239" s="203" t="s">
        <v>216</v>
      </c>
      <c r="H239" s="204">
        <v>41.13</v>
      </c>
      <c r="I239" s="205"/>
      <c r="L239" s="201"/>
      <c r="M239" s="206"/>
      <c r="N239" s="207"/>
      <c r="O239" s="207"/>
      <c r="P239" s="207"/>
      <c r="Q239" s="207"/>
      <c r="R239" s="207"/>
      <c r="S239" s="207"/>
      <c r="T239" s="208"/>
      <c r="AT239" s="202" t="s">
        <v>198</v>
      </c>
      <c r="AU239" s="202" t="s">
        <v>84</v>
      </c>
      <c r="AV239" s="13" t="s">
        <v>196</v>
      </c>
      <c r="AW239" s="13" t="s">
        <v>38</v>
      </c>
      <c r="AX239" s="13" t="s">
        <v>82</v>
      </c>
      <c r="AY239" s="202" t="s">
        <v>189</v>
      </c>
    </row>
    <row r="240" spans="2:65" s="1" customFormat="1" ht="16.5" customHeight="1">
      <c r="B240" s="179"/>
      <c r="C240" s="180" t="s">
        <v>522</v>
      </c>
      <c r="D240" s="180" t="s">
        <v>191</v>
      </c>
      <c r="E240" s="181" t="s">
        <v>523</v>
      </c>
      <c r="F240" s="182" t="s">
        <v>524</v>
      </c>
      <c r="G240" s="183" t="s">
        <v>194</v>
      </c>
      <c r="H240" s="184">
        <v>166.88</v>
      </c>
      <c r="I240" s="185"/>
      <c r="J240" s="186">
        <f>ROUND(I240*H240,2)</f>
        <v>0</v>
      </c>
      <c r="K240" s="182" t="s">
        <v>209</v>
      </c>
      <c r="L240" s="40"/>
      <c r="M240" s="187" t="s">
        <v>5</v>
      </c>
      <c r="N240" s="188" t="s">
        <v>46</v>
      </c>
      <c r="O240" s="41"/>
      <c r="P240" s="189">
        <f>O240*H240</f>
        <v>0</v>
      </c>
      <c r="Q240" s="189">
        <v>0</v>
      </c>
      <c r="R240" s="189">
        <f>Q240*H240</f>
        <v>0</v>
      </c>
      <c r="S240" s="189">
        <v>0.034</v>
      </c>
      <c r="T240" s="190">
        <f>S240*H240</f>
        <v>5.67392</v>
      </c>
      <c r="AR240" s="23" t="s">
        <v>196</v>
      </c>
      <c r="AT240" s="23" t="s">
        <v>191</v>
      </c>
      <c r="AU240" s="23" t="s">
        <v>84</v>
      </c>
      <c r="AY240" s="23" t="s">
        <v>189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23" t="s">
        <v>82</v>
      </c>
      <c r="BK240" s="191">
        <f>ROUND(I240*H240,2)</f>
        <v>0</v>
      </c>
      <c r="BL240" s="23" t="s">
        <v>196</v>
      </c>
      <c r="BM240" s="23" t="s">
        <v>525</v>
      </c>
    </row>
    <row r="241" spans="2:51" s="12" customFormat="1" ht="13.5">
      <c r="B241" s="192"/>
      <c r="D241" s="193" t="s">
        <v>198</v>
      </c>
      <c r="E241" s="194" t="s">
        <v>5</v>
      </c>
      <c r="F241" s="195" t="s">
        <v>526</v>
      </c>
      <c r="H241" s="196">
        <v>166.88</v>
      </c>
      <c r="I241" s="197"/>
      <c r="L241" s="192"/>
      <c r="M241" s="198"/>
      <c r="N241" s="199"/>
      <c r="O241" s="199"/>
      <c r="P241" s="199"/>
      <c r="Q241" s="199"/>
      <c r="R241" s="199"/>
      <c r="S241" s="199"/>
      <c r="T241" s="200"/>
      <c r="AT241" s="194" t="s">
        <v>198</v>
      </c>
      <c r="AU241" s="194" t="s">
        <v>84</v>
      </c>
      <c r="AV241" s="12" t="s">
        <v>84</v>
      </c>
      <c r="AW241" s="12" t="s">
        <v>38</v>
      </c>
      <c r="AX241" s="12" t="s">
        <v>82</v>
      </c>
      <c r="AY241" s="194" t="s">
        <v>189</v>
      </c>
    </row>
    <row r="242" spans="2:65" s="1" customFormat="1" ht="16.5" customHeight="1">
      <c r="B242" s="179"/>
      <c r="C242" s="180" t="s">
        <v>527</v>
      </c>
      <c r="D242" s="180" t="s">
        <v>191</v>
      </c>
      <c r="E242" s="181" t="s">
        <v>528</v>
      </c>
      <c r="F242" s="182" t="s">
        <v>529</v>
      </c>
      <c r="G242" s="183" t="s">
        <v>194</v>
      </c>
      <c r="H242" s="184">
        <v>13.23</v>
      </c>
      <c r="I242" s="185"/>
      <c r="J242" s="186">
        <f>ROUND(I242*H242,2)</f>
        <v>0</v>
      </c>
      <c r="K242" s="182" t="s">
        <v>209</v>
      </c>
      <c r="L242" s="40"/>
      <c r="M242" s="187" t="s">
        <v>5</v>
      </c>
      <c r="N242" s="188" t="s">
        <v>46</v>
      </c>
      <c r="O242" s="41"/>
      <c r="P242" s="189">
        <f>O242*H242</f>
        <v>0</v>
      </c>
      <c r="Q242" s="189">
        <v>0</v>
      </c>
      <c r="R242" s="189">
        <f>Q242*H242</f>
        <v>0</v>
      </c>
      <c r="S242" s="189">
        <v>0.032</v>
      </c>
      <c r="T242" s="190">
        <f>S242*H242</f>
        <v>0.42336</v>
      </c>
      <c r="AR242" s="23" t="s">
        <v>196</v>
      </c>
      <c r="AT242" s="23" t="s">
        <v>191</v>
      </c>
      <c r="AU242" s="23" t="s">
        <v>84</v>
      </c>
      <c r="AY242" s="23" t="s">
        <v>189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23" t="s">
        <v>82</v>
      </c>
      <c r="BK242" s="191">
        <f>ROUND(I242*H242,2)</f>
        <v>0</v>
      </c>
      <c r="BL242" s="23" t="s">
        <v>196</v>
      </c>
      <c r="BM242" s="23" t="s">
        <v>530</v>
      </c>
    </row>
    <row r="243" spans="2:51" s="12" customFormat="1" ht="13.5">
      <c r="B243" s="192"/>
      <c r="D243" s="193" t="s">
        <v>198</v>
      </c>
      <c r="E243" s="194" t="s">
        <v>5</v>
      </c>
      <c r="F243" s="195" t="s">
        <v>531</v>
      </c>
      <c r="H243" s="196">
        <v>13.23</v>
      </c>
      <c r="I243" s="197"/>
      <c r="L243" s="192"/>
      <c r="M243" s="198"/>
      <c r="N243" s="199"/>
      <c r="O243" s="199"/>
      <c r="P243" s="199"/>
      <c r="Q243" s="199"/>
      <c r="R243" s="199"/>
      <c r="S243" s="199"/>
      <c r="T243" s="200"/>
      <c r="AT243" s="194" t="s">
        <v>198</v>
      </c>
      <c r="AU243" s="194" t="s">
        <v>84</v>
      </c>
      <c r="AV243" s="12" t="s">
        <v>84</v>
      </c>
      <c r="AW243" s="12" t="s">
        <v>38</v>
      </c>
      <c r="AX243" s="12" t="s">
        <v>82</v>
      </c>
      <c r="AY243" s="194" t="s">
        <v>189</v>
      </c>
    </row>
    <row r="244" spans="2:65" s="1" customFormat="1" ht="16.5" customHeight="1">
      <c r="B244" s="179"/>
      <c r="C244" s="180" t="s">
        <v>532</v>
      </c>
      <c r="D244" s="180" t="s">
        <v>191</v>
      </c>
      <c r="E244" s="181" t="s">
        <v>533</v>
      </c>
      <c r="F244" s="182" t="s">
        <v>534</v>
      </c>
      <c r="G244" s="183" t="s">
        <v>194</v>
      </c>
      <c r="H244" s="184">
        <v>1.576</v>
      </c>
      <c r="I244" s="185"/>
      <c r="J244" s="186">
        <f>ROUND(I244*H244,2)</f>
        <v>0</v>
      </c>
      <c r="K244" s="182" t="s">
        <v>209</v>
      </c>
      <c r="L244" s="40"/>
      <c r="M244" s="187" t="s">
        <v>5</v>
      </c>
      <c r="N244" s="188" t="s">
        <v>46</v>
      </c>
      <c r="O244" s="41"/>
      <c r="P244" s="189">
        <f>O244*H244</f>
        <v>0</v>
      </c>
      <c r="Q244" s="189">
        <v>0</v>
      </c>
      <c r="R244" s="189">
        <f>Q244*H244</f>
        <v>0</v>
      </c>
      <c r="S244" s="189">
        <v>0.076</v>
      </c>
      <c r="T244" s="190">
        <f>S244*H244</f>
        <v>0.11977600000000001</v>
      </c>
      <c r="AR244" s="23" t="s">
        <v>196</v>
      </c>
      <c r="AT244" s="23" t="s">
        <v>191</v>
      </c>
      <c r="AU244" s="23" t="s">
        <v>84</v>
      </c>
      <c r="AY244" s="23" t="s">
        <v>189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23" t="s">
        <v>82</v>
      </c>
      <c r="BK244" s="191">
        <f>ROUND(I244*H244,2)</f>
        <v>0</v>
      </c>
      <c r="BL244" s="23" t="s">
        <v>196</v>
      </c>
      <c r="BM244" s="23" t="s">
        <v>535</v>
      </c>
    </row>
    <row r="245" spans="2:51" s="12" customFormat="1" ht="13.5">
      <c r="B245" s="192"/>
      <c r="D245" s="193" t="s">
        <v>198</v>
      </c>
      <c r="E245" s="194" t="s">
        <v>5</v>
      </c>
      <c r="F245" s="195" t="s">
        <v>536</v>
      </c>
      <c r="H245" s="196">
        <v>1.576</v>
      </c>
      <c r="I245" s="197"/>
      <c r="L245" s="192"/>
      <c r="M245" s="198"/>
      <c r="N245" s="199"/>
      <c r="O245" s="199"/>
      <c r="P245" s="199"/>
      <c r="Q245" s="199"/>
      <c r="R245" s="199"/>
      <c r="S245" s="199"/>
      <c r="T245" s="200"/>
      <c r="AT245" s="194" t="s">
        <v>198</v>
      </c>
      <c r="AU245" s="194" t="s">
        <v>84</v>
      </c>
      <c r="AV245" s="12" t="s">
        <v>84</v>
      </c>
      <c r="AW245" s="12" t="s">
        <v>38</v>
      </c>
      <c r="AX245" s="12" t="s">
        <v>82</v>
      </c>
      <c r="AY245" s="194" t="s">
        <v>189</v>
      </c>
    </row>
    <row r="246" spans="2:65" s="1" customFormat="1" ht="25.5" customHeight="1">
      <c r="B246" s="179"/>
      <c r="C246" s="180" t="s">
        <v>537</v>
      </c>
      <c r="D246" s="180" t="s">
        <v>191</v>
      </c>
      <c r="E246" s="181" t="s">
        <v>538</v>
      </c>
      <c r="F246" s="182" t="s">
        <v>539</v>
      </c>
      <c r="G246" s="183" t="s">
        <v>312</v>
      </c>
      <c r="H246" s="184">
        <v>1.5</v>
      </c>
      <c r="I246" s="185"/>
      <c r="J246" s="186">
        <f>ROUND(I246*H246,2)</f>
        <v>0</v>
      </c>
      <c r="K246" s="182" t="s">
        <v>287</v>
      </c>
      <c r="L246" s="40"/>
      <c r="M246" s="187" t="s">
        <v>5</v>
      </c>
      <c r="N246" s="188" t="s">
        <v>46</v>
      </c>
      <c r="O246" s="41"/>
      <c r="P246" s="189">
        <f>O246*H246</f>
        <v>0</v>
      </c>
      <c r="Q246" s="189">
        <v>0</v>
      </c>
      <c r="R246" s="189">
        <f>Q246*H246</f>
        <v>0</v>
      </c>
      <c r="S246" s="189">
        <v>0.002</v>
      </c>
      <c r="T246" s="190">
        <f>S246*H246</f>
        <v>0.003</v>
      </c>
      <c r="AR246" s="23" t="s">
        <v>196</v>
      </c>
      <c r="AT246" s="23" t="s">
        <v>191</v>
      </c>
      <c r="AU246" s="23" t="s">
        <v>84</v>
      </c>
      <c r="AY246" s="23" t="s">
        <v>189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23" t="s">
        <v>82</v>
      </c>
      <c r="BK246" s="191">
        <f>ROUND(I246*H246,2)</f>
        <v>0</v>
      </c>
      <c r="BL246" s="23" t="s">
        <v>196</v>
      </c>
      <c r="BM246" s="23" t="s">
        <v>540</v>
      </c>
    </row>
    <row r="247" spans="2:51" s="12" customFormat="1" ht="13.5">
      <c r="B247" s="192"/>
      <c r="D247" s="193" t="s">
        <v>198</v>
      </c>
      <c r="E247" s="194" t="s">
        <v>5</v>
      </c>
      <c r="F247" s="195" t="s">
        <v>541</v>
      </c>
      <c r="H247" s="196">
        <v>1.5</v>
      </c>
      <c r="I247" s="197"/>
      <c r="L247" s="192"/>
      <c r="M247" s="198"/>
      <c r="N247" s="199"/>
      <c r="O247" s="199"/>
      <c r="P247" s="199"/>
      <c r="Q247" s="199"/>
      <c r="R247" s="199"/>
      <c r="S247" s="199"/>
      <c r="T247" s="200"/>
      <c r="AT247" s="194" t="s">
        <v>198</v>
      </c>
      <c r="AU247" s="194" t="s">
        <v>84</v>
      </c>
      <c r="AV247" s="12" t="s">
        <v>84</v>
      </c>
      <c r="AW247" s="12" t="s">
        <v>38</v>
      </c>
      <c r="AX247" s="12" t="s">
        <v>82</v>
      </c>
      <c r="AY247" s="194" t="s">
        <v>189</v>
      </c>
    </row>
    <row r="248" spans="2:65" s="1" customFormat="1" ht="38.25" customHeight="1">
      <c r="B248" s="179"/>
      <c r="C248" s="180" t="s">
        <v>542</v>
      </c>
      <c r="D248" s="180" t="s">
        <v>191</v>
      </c>
      <c r="E248" s="181" t="s">
        <v>543</v>
      </c>
      <c r="F248" s="182" t="s">
        <v>544</v>
      </c>
      <c r="G248" s="183" t="s">
        <v>194</v>
      </c>
      <c r="H248" s="184">
        <v>126.543</v>
      </c>
      <c r="I248" s="185"/>
      <c r="J248" s="186">
        <f>ROUND(I248*H248,2)</f>
        <v>0</v>
      </c>
      <c r="K248" s="182" t="s">
        <v>202</v>
      </c>
      <c r="L248" s="40"/>
      <c r="M248" s="187" t="s">
        <v>5</v>
      </c>
      <c r="N248" s="188" t="s">
        <v>46</v>
      </c>
      <c r="O248" s="41"/>
      <c r="P248" s="189">
        <f>O248*H248</f>
        <v>0</v>
      </c>
      <c r="Q248" s="189">
        <v>0</v>
      </c>
      <c r="R248" s="189">
        <f>Q248*H248</f>
        <v>0</v>
      </c>
      <c r="S248" s="189">
        <v>0.059</v>
      </c>
      <c r="T248" s="190">
        <f>S248*H248</f>
        <v>7.466037</v>
      </c>
      <c r="AR248" s="23" t="s">
        <v>196</v>
      </c>
      <c r="AT248" s="23" t="s">
        <v>191</v>
      </c>
      <c r="AU248" s="23" t="s">
        <v>84</v>
      </c>
      <c r="AY248" s="23" t="s">
        <v>189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23" t="s">
        <v>82</v>
      </c>
      <c r="BK248" s="191">
        <f>ROUND(I248*H248,2)</f>
        <v>0</v>
      </c>
      <c r="BL248" s="23" t="s">
        <v>196</v>
      </c>
      <c r="BM248" s="23" t="s">
        <v>545</v>
      </c>
    </row>
    <row r="249" spans="2:51" s="12" customFormat="1" ht="13.5">
      <c r="B249" s="192"/>
      <c r="D249" s="193" t="s">
        <v>198</v>
      </c>
      <c r="E249" s="194" t="s">
        <v>5</v>
      </c>
      <c r="F249" s="195" t="s">
        <v>546</v>
      </c>
      <c r="H249" s="196">
        <v>126.543</v>
      </c>
      <c r="I249" s="197"/>
      <c r="L249" s="192"/>
      <c r="M249" s="198"/>
      <c r="N249" s="199"/>
      <c r="O249" s="199"/>
      <c r="P249" s="199"/>
      <c r="Q249" s="199"/>
      <c r="R249" s="199"/>
      <c r="S249" s="199"/>
      <c r="T249" s="200"/>
      <c r="AT249" s="194" t="s">
        <v>198</v>
      </c>
      <c r="AU249" s="194" t="s">
        <v>84</v>
      </c>
      <c r="AV249" s="12" t="s">
        <v>84</v>
      </c>
      <c r="AW249" s="12" t="s">
        <v>38</v>
      </c>
      <c r="AX249" s="12" t="s">
        <v>82</v>
      </c>
      <c r="AY249" s="194" t="s">
        <v>189</v>
      </c>
    </row>
    <row r="250" spans="2:63" s="11" customFormat="1" ht="29.85" customHeight="1">
      <c r="B250" s="166"/>
      <c r="D250" s="167" t="s">
        <v>74</v>
      </c>
      <c r="E250" s="177" t="s">
        <v>547</v>
      </c>
      <c r="F250" s="177" t="s">
        <v>548</v>
      </c>
      <c r="I250" s="169"/>
      <c r="J250" s="178">
        <f>BK250</f>
        <v>0</v>
      </c>
      <c r="L250" s="166"/>
      <c r="M250" s="171"/>
      <c r="N250" s="172"/>
      <c r="O250" s="172"/>
      <c r="P250" s="173">
        <f>SUM(P251:P256)</f>
        <v>0</v>
      </c>
      <c r="Q250" s="172"/>
      <c r="R250" s="173">
        <f>SUM(R251:R256)</f>
        <v>0</v>
      </c>
      <c r="S250" s="172"/>
      <c r="T250" s="174">
        <f>SUM(T251:T256)</f>
        <v>0</v>
      </c>
      <c r="AR250" s="167" t="s">
        <v>82</v>
      </c>
      <c r="AT250" s="175" t="s">
        <v>74</v>
      </c>
      <c r="AU250" s="175" t="s">
        <v>82</v>
      </c>
      <c r="AY250" s="167" t="s">
        <v>189</v>
      </c>
      <c r="BK250" s="176">
        <f>SUM(BK251:BK256)</f>
        <v>0</v>
      </c>
    </row>
    <row r="251" spans="2:65" s="1" customFormat="1" ht="25.5" customHeight="1">
      <c r="B251" s="179"/>
      <c r="C251" s="180" t="s">
        <v>549</v>
      </c>
      <c r="D251" s="180" t="s">
        <v>191</v>
      </c>
      <c r="E251" s="181" t="s">
        <v>550</v>
      </c>
      <c r="F251" s="182" t="s">
        <v>551</v>
      </c>
      <c r="G251" s="183" t="s">
        <v>232</v>
      </c>
      <c r="H251" s="184">
        <v>56.884</v>
      </c>
      <c r="I251" s="185"/>
      <c r="J251" s="186">
        <f>ROUND(I251*H251,2)</f>
        <v>0</v>
      </c>
      <c r="K251" s="182" t="s">
        <v>482</v>
      </c>
      <c r="L251" s="40"/>
      <c r="M251" s="187" t="s">
        <v>5</v>
      </c>
      <c r="N251" s="188" t="s">
        <v>46</v>
      </c>
      <c r="O251" s="41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AR251" s="23" t="s">
        <v>196</v>
      </c>
      <c r="AT251" s="23" t="s">
        <v>191</v>
      </c>
      <c r="AU251" s="23" t="s">
        <v>84</v>
      </c>
      <c r="AY251" s="23" t="s">
        <v>189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23" t="s">
        <v>82</v>
      </c>
      <c r="BK251" s="191">
        <f>ROUND(I251*H251,2)</f>
        <v>0</v>
      </c>
      <c r="BL251" s="23" t="s">
        <v>196</v>
      </c>
      <c r="BM251" s="23" t="s">
        <v>552</v>
      </c>
    </row>
    <row r="252" spans="2:51" s="12" customFormat="1" ht="13.5">
      <c r="B252" s="192"/>
      <c r="D252" s="193" t="s">
        <v>198</v>
      </c>
      <c r="E252" s="194" t="s">
        <v>5</v>
      </c>
      <c r="F252" s="195" t="s">
        <v>553</v>
      </c>
      <c r="H252" s="196">
        <v>56.884</v>
      </c>
      <c r="I252" s="197"/>
      <c r="L252" s="192"/>
      <c r="M252" s="198"/>
      <c r="N252" s="199"/>
      <c r="O252" s="199"/>
      <c r="P252" s="199"/>
      <c r="Q252" s="199"/>
      <c r="R252" s="199"/>
      <c r="S252" s="199"/>
      <c r="T252" s="200"/>
      <c r="AT252" s="194" t="s">
        <v>198</v>
      </c>
      <c r="AU252" s="194" t="s">
        <v>84</v>
      </c>
      <c r="AV252" s="12" t="s">
        <v>84</v>
      </c>
      <c r="AW252" s="12" t="s">
        <v>38</v>
      </c>
      <c r="AX252" s="12" t="s">
        <v>82</v>
      </c>
      <c r="AY252" s="194" t="s">
        <v>189</v>
      </c>
    </row>
    <row r="253" spans="2:65" s="1" customFormat="1" ht="25.5" customHeight="1">
      <c r="B253" s="179"/>
      <c r="C253" s="180" t="s">
        <v>554</v>
      </c>
      <c r="D253" s="180" t="s">
        <v>191</v>
      </c>
      <c r="E253" s="181" t="s">
        <v>555</v>
      </c>
      <c r="F253" s="182" t="s">
        <v>556</v>
      </c>
      <c r="G253" s="183" t="s">
        <v>232</v>
      </c>
      <c r="H253" s="184">
        <v>56.884</v>
      </c>
      <c r="I253" s="185"/>
      <c r="J253" s="186">
        <f>ROUND(I253*H253,2)</f>
        <v>0</v>
      </c>
      <c r="K253" s="182" t="s">
        <v>482</v>
      </c>
      <c r="L253" s="40"/>
      <c r="M253" s="187" t="s">
        <v>5</v>
      </c>
      <c r="N253" s="188" t="s">
        <v>46</v>
      </c>
      <c r="O253" s="41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AR253" s="23" t="s">
        <v>196</v>
      </c>
      <c r="AT253" s="23" t="s">
        <v>191</v>
      </c>
      <c r="AU253" s="23" t="s">
        <v>84</v>
      </c>
      <c r="AY253" s="23" t="s">
        <v>189</v>
      </c>
      <c r="BE253" s="191">
        <f>IF(N253="základní",J253,0)</f>
        <v>0</v>
      </c>
      <c r="BF253" s="191">
        <f>IF(N253="snížená",J253,0)</f>
        <v>0</v>
      </c>
      <c r="BG253" s="191">
        <f>IF(N253="zákl. přenesená",J253,0)</f>
        <v>0</v>
      </c>
      <c r="BH253" s="191">
        <f>IF(N253="sníž. přenesená",J253,0)</f>
        <v>0</v>
      </c>
      <c r="BI253" s="191">
        <f>IF(N253="nulová",J253,0)</f>
        <v>0</v>
      </c>
      <c r="BJ253" s="23" t="s">
        <v>82</v>
      </c>
      <c r="BK253" s="191">
        <f>ROUND(I253*H253,2)</f>
        <v>0</v>
      </c>
      <c r="BL253" s="23" t="s">
        <v>196</v>
      </c>
      <c r="BM253" s="23" t="s">
        <v>557</v>
      </c>
    </row>
    <row r="254" spans="2:65" s="1" customFormat="1" ht="25.5" customHeight="1">
      <c r="B254" s="179"/>
      <c r="C254" s="180" t="s">
        <v>558</v>
      </c>
      <c r="D254" s="180" t="s">
        <v>191</v>
      </c>
      <c r="E254" s="181" t="s">
        <v>559</v>
      </c>
      <c r="F254" s="182" t="s">
        <v>560</v>
      </c>
      <c r="G254" s="183" t="s">
        <v>232</v>
      </c>
      <c r="H254" s="184">
        <v>227.536</v>
      </c>
      <c r="I254" s="185"/>
      <c r="J254" s="186">
        <f>ROUND(I254*H254,2)</f>
        <v>0</v>
      </c>
      <c r="K254" s="182" t="s">
        <v>482</v>
      </c>
      <c r="L254" s="40"/>
      <c r="M254" s="187" t="s">
        <v>5</v>
      </c>
      <c r="N254" s="188" t="s">
        <v>46</v>
      </c>
      <c r="O254" s="41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AR254" s="23" t="s">
        <v>196</v>
      </c>
      <c r="AT254" s="23" t="s">
        <v>191</v>
      </c>
      <c r="AU254" s="23" t="s">
        <v>84</v>
      </c>
      <c r="AY254" s="23" t="s">
        <v>189</v>
      </c>
      <c r="BE254" s="191">
        <f>IF(N254="základní",J254,0)</f>
        <v>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23" t="s">
        <v>82</v>
      </c>
      <c r="BK254" s="191">
        <f>ROUND(I254*H254,2)</f>
        <v>0</v>
      </c>
      <c r="BL254" s="23" t="s">
        <v>196</v>
      </c>
      <c r="BM254" s="23" t="s">
        <v>561</v>
      </c>
    </row>
    <row r="255" spans="2:51" s="12" customFormat="1" ht="13.5">
      <c r="B255" s="192"/>
      <c r="D255" s="193" t="s">
        <v>198</v>
      </c>
      <c r="E255" s="194" t="s">
        <v>5</v>
      </c>
      <c r="F255" s="195" t="s">
        <v>562</v>
      </c>
      <c r="H255" s="196">
        <v>227.536</v>
      </c>
      <c r="I255" s="197"/>
      <c r="L255" s="192"/>
      <c r="M255" s="198"/>
      <c r="N255" s="199"/>
      <c r="O255" s="199"/>
      <c r="P255" s="199"/>
      <c r="Q255" s="199"/>
      <c r="R255" s="199"/>
      <c r="S255" s="199"/>
      <c r="T255" s="200"/>
      <c r="AT255" s="194" t="s">
        <v>198</v>
      </c>
      <c r="AU255" s="194" t="s">
        <v>84</v>
      </c>
      <c r="AV255" s="12" t="s">
        <v>84</v>
      </c>
      <c r="AW255" s="12" t="s">
        <v>38</v>
      </c>
      <c r="AX255" s="12" t="s">
        <v>82</v>
      </c>
      <c r="AY255" s="194" t="s">
        <v>189</v>
      </c>
    </row>
    <row r="256" spans="2:65" s="1" customFormat="1" ht="16.5" customHeight="1">
      <c r="B256" s="179"/>
      <c r="C256" s="180" t="s">
        <v>563</v>
      </c>
      <c r="D256" s="180" t="s">
        <v>191</v>
      </c>
      <c r="E256" s="181" t="s">
        <v>564</v>
      </c>
      <c r="F256" s="182" t="s">
        <v>565</v>
      </c>
      <c r="G256" s="183" t="s">
        <v>232</v>
      </c>
      <c r="H256" s="184">
        <v>56.884</v>
      </c>
      <c r="I256" s="185"/>
      <c r="J256" s="186">
        <f>ROUND(I256*H256,2)</f>
        <v>0</v>
      </c>
      <c r="K256" s="182" t="s">
        <v>209</v>
      </c>
      <c r="L256" s="40"/>
      <c r="M256" s="187" t="s">
        <v>5</v>
      </c>
      <c r="N256" s="188" t="s">
        <v>46</v>
      </c>
      <c r="O256" s="41"/>
      <c r="P256" s="189">
        <f>O256*H256</f>
        <v>0</v>
      </c>
      <c r="Q256" s="189">
        <v>0</v>
      </c>
      <c r="R256" s="189">
        <f>Q256*H256</f>
        <v>0</v>
      </c>
      <c r="S256" s="189">
        <v>0</v>
      </c>
      <c r="T256" s="190">
        <f>S256*H256</f>
        <v>0</v>
      </c>
      <c r="AR256" s="23" t="s">
        <v>196</v>
      </c>
      <c r="AT256" s="23" t="s">
        <v>191</v>
      </c>
      <c r="AU256" s="23" t="s">
        <v>84</v>
      </c>
      <c r="AY256" s="23" t="s">
        <v>189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23" t="s">
        <v>82</v>
      </c>
      <c r="BK256" s="191">
        <f>ROUND(I256*H256,2)</f>
        <v>0</v>
      </c>
      <c r="BL256" s="23" t="s">
        <v>196</v>
      </c>
      <c r="BM256" s="23" t="s">
        <v>566</v>
      </c>
    </row>
    <row r="257" spans="2:63" s="11" customFormat="1" ht="29.85" customHeight="1">
      <c r="B257" s="166"/>
      <c r="D257" s="167" t="s">
        <v>74</v>
      </c>
      <c r="E257" s="177" t="s">
        <v>567</v>
      </c>
      <c r="F257" s="177" t="s">
        <v>568</v>
      </c>
      <c r="I257" s="169"/>
      <c r="J257" s="178">
        <f>BK257</f>
        <v>0</v>
      </c>
      <c r="L257" s="166"/>
      <c r="M257" s="171"/>
      <c r="N257" s="172"/>
      <c r="O257" s="172"/>
      <c r="P257" s="173">
        <f>P258</f>
        <v>0</v>
      </c>
      <c r="Q257" s="172"/>
      <c r="R257" s="173">
        <f>R258</f>
        <v>0</v>
      </c>
      <c r="S257" s="172"/>
      <c r="T257" s="174">
        <f>T258</f>
        <v>0</v>
      </c>
      <c r="AR257" s="167" t="s">
        <v>82</v>
      </c>
      <c r="AT257" s="175" t="s">
        <v>74</v>
      </c>
      <c r="AU257" s="175" t="s">
        <v>82</v>
      </c>
      <c r="AY257" s="167" t="s">
        <v>189</v>
      </c>
      <c r="BK257" s="176">
        <f>BK258</f>
        <v>0</v>
      </c>
    </row>
    <row r="258" spans="2:65" s="1" customFormat="1" ht="38.25" customHeight="1">
      <c r="B258" s="179"/>
      <c r="C258" s="180" t="s">
        <v>569</v>
      </c>
      <c r="D258" s="180" t="s">
        <v>191</v>
      </c>
      <c r="E258" s="181" t="s">
        <v>570</v>
      </c>
      <c r="F258" s="182" t="s">
        <v>571</v>
      </c>
      <c r="G258" s="183" t="s">
        <v>232</v>
      </c>
      <c r="H258" s="184">
        <v>76.121</v>
      </c>
      <c r="I258" s="185"/>
      <c r="J258" s="186">
        <f>ROUND(I258*H258,2)</f>
        <v>0</v>
      </c>
      <c r="K258" s="182" t="s">
        <v>287</v>
      </c>
      <c r="L258" s="40"/>
      <c r="M258" s="187" t="s">
        <v>5</v>
      </c>
      <c r="N258" s="188" t="s">
        <v>46</v>
      </c>
      <c r="O258" s="41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AR258" s="23" t="s">
        <v>196</v>
      </c>
      <c r="AT258" s="23" t="s">
        <v>191</v>
      </c>
      <c r="AU258" s="23" t="s">
        <v>84</v>
      </c>
      <c r="AY258" s="23" t="s">
        <v>189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23" t="s">
        <v>82</v>
      </c>
      <c r="BK258" s="191">
        <f>ROUND(I258*H258,2)</f>
        <v>0</v>
      </c>
      <c r="BL258" s="23" t="s">
        <v>196</v>
      </c>
      <c r="BM258" s="23" t="s">
        <v>572</v>
      </c>
    </row>
    <row r="259" spans="2:63" s="11" customFormat="1" ht="37.35" customHeight="1">
      <c r="B259" s="166"/>
      <c r="D259" s="167" t="s">
        <v>74</v>
      </c>
      <c r="E259" s="168" t="s">
        <v>573</v>
      </c>
      <c r="F259" s="168" t="s">
        <v>574</v>
      </c>
      <c r="I259" s="169"/>
      <c r="J259" s="170">
        <f>BK259</f>
        <v>0</v>
      </c>
      <c r="L259" s="166"/>
      <c r="M259" s="171"/>
      <c r="N259" s="172"/>
      <c r="O259" s="172"/>
      <c r="P259" s="173">
        <f>P260+P278+P284+P287+P297+P318+P331+P337+P343</f>
        <v>0</v>
      </c>
      <c r="Q259" s="172"/>
      <c r="R259" s="173">
        <f>R260+R278+R284+R287+R297+R318+R331+R337+R343</f>
        <v>45.24685084</v>
      </c>
      <c r="S259" s="172"/>
      <c r="T259" s="174">
        <f>T260+T278+T284+T287+T297+T318+T331+T337+T343</f>
        <v>2.6730243000000002</v>
      </c>
      <c r="AR259" s="167" t="s">
        <v>84</v>
      </c>
      <c r="AT259" s="175" t="s">
        <v>74</v>
      </c>
      <c r="AU259" s="175" t="s">
        <v>75</v>
      </c>
      <c r="AY259" s="167" t="s">
        <v>189</v>
      </c>
      <c r="BK259" s="176">
        <f>BK260+BK278+BK284+BK287+BK297+BK318+BK331+BK337+BK343</f>
        <v>0</v>
      </c>
    </row>
    <row r="260" spans="2:63" s="11" customFormat="1" ht="19.9" customHeight="1">
      <c r="B260" s="166"/>
      <c r="D260" s="167" t="s">
        <v>74</v>
      </c>
      <c r="E260" s="177" t="s">
        <v>575</v>
      </c>
      <c r="F260" s="177" t="s">
        <v>576</v>
      </c>
      <c r="I260" s="169"/>
      <c r="J260" s="178">
        <f>BK260</f>
        <v>0</v>
      </c>
      <c r="L260" s="166"/>
      <c r="M260" s="171"/>
      <c r="N260" s="172"/>
      <c r="O260" s="172"/>
      <c r="P260" s="173">
        <f>SUM(P261:P277)</f>
        <v>0</v>
      </c>
      <c r="Q260" s="172"/>
      <c r="R260" s="173">
        <f>SUM(R261:R277)</f>
        <v>30.92137894</v>
      </c>
      <c r="S260" s="172"/>
      <c r="T260" s="174">
        <f>SUM(T261:T277)</f>
        <v>0</v>
      </c>
      <c r="AR260" s="167" t="s">
        <v>84</v>
      </c>
      <c r="AT260" s="175" t="s">
        <v>74</v>
      </c>
      <c r="AU260" s="175" t="s">
        <v>82</v>
      </c>
      <c r="AY260" s="167" t="s">
        <v>189</v>
      </c>
      <c r="BK260" s="176">
        <f>SUM(BK261:BK277)</f>
        <v>0</v>
      </c>
    </row>
    <row r="261" spans="2:65" s="1" customFormat="1" ht="38.25" customHeight="1">
      <c r="B261" s="179"/>
      <c r="C261" s="180" t="s">
        <v>577</v>
      </c>
      <c r="D261" s="180" t="s">
        <v>191</v>
      </c>
      <c r="E261" s="181" t="s">
        <v>578</v>
      </c>
      <c r="F261" s="182" t="s">
        <v>579</v>
      </c>
      <c r="G261" s="183" t="s">
        <v>208</v>
      </c>
      <c r="H261" s="184">
        <v>15.48</v>
      </c>
      <c r="I261" s="185"/>
      <c r="J261" s="186">
        <f>ROUND(I261*H261,2)</f>
        <v>0</v>
      </c>
      <c r="K261" s="182" t="s">
        <v>287</v>
      </c>
      <c r="L261" s="40"/>
      <c r="M261" s="187" t="s">
        <v>5</v>
      </c>
      <c r="N261" s="188" t="s">
        <v>46</v>
      </c>
      <c r="O261" s="41"/>
      <c r="P261" s="189">
        <f>O261*H261</f>
        <v>0</v>
      </c>
      <c r="Q261" s="189">
        <v>0.059</v>
      </c>
      <c r="R261" s="189">
        <f>Q261*H261</f>
        <v>0.91332</v>
      </c>
      <c r="S261" s="189">
        <v>0</v>
      </c>
      <c r="T261" s="190">
        <f>S261*H261</f>
        <v>0</v>
      </c>
      <c r="AR261" s="23" t="s">
        <v>272</v>
      </c>
      <c r="AT261" s="23" t="s">
        <v>191</v>
      </c>
      <c r="AU261" s="23" t="s">
        <v>84</v>
      </c>
      <c r="AY261" s="23" t="s">
        <v>189</v>
      </c>
      <c r="BE261" s="191">
        <f>IF(N261="základní",J261,0)</f>
        <v>0</v>
      </c>
      <c r="BF261" s="191">
        <f>IF(N261="snížená",J261,0)</f>
        <v>0</v>
      </c>
      <c r="BG261" s="191">
        <f>IF(N261="zákl. přenesená",J261,0)</f>
        <v>0</v>
      </c>
      <c r="BH261" s="191">
        <f>IF(N261="sníž. přenesená",J261,0)</f>
        <v>0</v>
      </c>
      <c r="BI261" s="191">
        <f>IF(N261="nulová",J261,0)</f>
        <v>0</v>
      </c>
      <c r="BJ261" s="23" t="s">
        <v>82</v>
      </c>
      <c r="BK261" s="191">
        <f>ROUND(I261*H261,2)</f>
        <v>0</v>
      </c>
      <c r="BL261" s="23" t="s">
        <v>272</v>
      </c>
      <c r="BM261" s="23" t="s">
        <v>580</v>
      </c>
    </row>
    <row r="262" spans="2:51" s="12" customFormat="1" ht="13.5">
      <c r="B262" s="192"/>
      <c r="D262" s="193" t="s">
        <v>198</v>
      </c>
      <c r="E262" s="194" t="s">
        <v>5</v>
      </c>
      <c r="F262" s="195" t="s">
        <v>581</v>
      </c>
      <c r="H262" s="196">
        <v>15.48</v>
      </c>
      <c r="I262" s="197"/>
      <c r="L262" s="192"/>
      <c r="M262" s="198"/>
      <c r="N262" s="199"/>
      <c r="O262" s="199"/>
      <c r="P262" s="199"/>
      <c r="Q262" s="199"/>
      <c r="R262" s="199"/>
      <c r="S262" s="199"/>
      <c r="T262" s="200"/>
      <c r="AT262" s="194" t="s">
        <v>198</v>
      </c>
      <c r="AU262" s="194" t="s">
        <v>84</v>
      </c>
      <c r="AV262" s="12" t="s">
        <v>84</v>
      </c>
      <c r="AW262" s="12" t="s">
        <v>38</v>
      </c>
      <c r="AX262" s="12" t="s">
        <v>82</v>
      </c>
      <c r="AY262" s="194" t="s">
        <v>189</v>
      </c>
    </row>
    <row r="263" spans="2:65" s="1" customFormat="1" ht="25.5" customHeight="1">
      <c r="B263" s="179"/>
      <c r="C263" s="180" t="s">
        <v>582</v>
      </c>
      <c r="D263" s="180" t="s">
        <v>191</v>
      </c>
      <c r="E263" s="181" t="s">
        <v>583</v>
      </c>
      <c r="F263" s="182" t="s">
        <v>584</v>
      </c>
      <c r="G263" s="183" t="s">
        <v>194</v>
      </c>
      <c r="H263" s="184">
        <v>1787.36</v>
      </c>
      <c r="I263" s="185"/>
      <c r="J263" s="186">
        <f>ROUND(I263*H263,2)</f>
        <v>0</v>
      </c>
      <c r="K263" s="182" t="s">
        <v>195</v>
      </c>
      <c r="L263" s="40"/>
      <c r="M263" s="187" t="s">
        <v>5</v>
      </c>
      <c r="N263" s="188" t="s">
        <v>46</v>
      </c>
      <c r="O263" s="41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AR263" s="23" t="s">
        <v>272</v>
      </c>
      <c r="AT263" s="23" t="s">
        <v>191</v>
      </c>
      <c r="AU263" s="23" t="s">
        <v>84</v>
      </c>
      <c r="AY263" s="23" t="s">
        <v>189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23" t="s">
        <v>82</v>
      </c>
      <c r="BK263" s="191">
        <f>ROUND(I263*H263,2)</f>
        <v>0</v>
      </c>
      <c r="BL263" s="23" t="s">
        <v>272</v>
      </c>
      <c r="BM263" s="23" t="s">
        <v>585</v>
      </c>
    </row>
    <row r="264" spans="2:51" s="12" customFormat="1" ht="13.5">
      <c r="B264" s="192"/>
      <c r="D264" s="193" t="s">
        <v>198</v>
      </c>
      <c r="E264" s="194" t="s">
        <v>5</v>
      </c>
      <c r="F264" s="195" t="s">
        <v>586</v>
      </c>
      <c r="H264" s="196">
        <v>1787.36</v>
      </c>
      <c r="I264" s="197"/>
      <c r="L264" s="192"/>
      <c r="M264" s="198"/>
      <c r="N264" s="199"/>
      <c r="O264" s="199"/>
      <c r="P264" s="199"/>
      <c r="Q264" s="199"/>
      <c r="R264" s="199"/>
      <c r="S264" s="199"/>
      <c r="T264" s="200"/>
      <c r="AT264" s="194" t="s">
        <v>198</v>
      </c>
      <c r="AU264" s="194" t="s">
        <v>84</v>
      </c>
      <c r="AV264" s="12" t="s">
        <v>84</v>
      </c>
      <c r="AW264" s="12" t="s">
        <v>38</v>
      </c>
      <c r="AX264" s="12" t="s">
        <v>82</v>
      </c>
      <c r="AY264" s="194" t="s">
        <v>189</v>
      </c>
    </row>
    <row r="265" spans="2:65" s="1" customFormat="1" ht="51" customHeight="1">
      <c r="B265" s="179"/>
      <c r="C265" s="209" t="s">
        <v>587</v>
      </c>
      <c r="D265" s="209" t="s">
        <v>291</v>
      </c>
      <c r="E265" s="210" t="s">
        <v>588</v>
      </c>
      <c r="F265" s="211" t="s">
        <v>589</v>
      </c>
      <c r="G265" s="212" t="s">
        <v>194</v>
      </c>
      <c r="H265" s="213">
        <v>1823.107</v>
      </c>
      <c r="I265" s="214"/>
      <c r="J265" s="215">
        <f>ROUND(I265*H265,2)</f>
        <v>0</v>
      </c>
      <c r="K265" s="211" t="s">
        <v>202</v>
      </c>
      <c r="L265" s="216"/>
      <c r="M265" s="217" t="s">
        <v>5</v>
      </c>
      <c r="N265" s="218" t="s">
        <v>46</v>
      </c>
      <c r="O265" s="41"/>
      <c r="P265" s="189">
        <f>O265*H265</f>
        <v>0</v>
      </c>
      <c r="Q265" s="189">
        <v>0.015</v>
      </c>
      <c r="R265" s="189">
        <f>Q265*H265</f>
        <v>27.346605</v>
      </c>
      <c r="S265" s="189">
        <v>0</v>
      </c>
      <c r="T265" s="190">
        <f>S265*H265</f>
        <v>0</v>
      </c>
      <c r="AR265" s="23" t="s">
        <v>358</v>
      </c>
      <c r="AT265" s="23" t="s">
        <v>291</v>
      </c>
      <c r="AU265" s="23" t="s">
        <v>84</v>
      </c>
      <c r="AY265" s="23" t="s">
        <v>189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23" t="s">
        <v>82</v>
      </c>
      <c r="BK265" s="191">
        <f>ROUND(I265*H265,2)</f>
        <v>0</v>
      </c>
      <c r="BL265" s="23" t="s">
        <v>272</v>
      </c>
      <c r="BM265" s="23" t="s">
        <v>590</v>
      </c>
    </row>
    <row r="266" spans="2:51" s="12" customFormat="1" ht="13.5">
      <c r="B266" s="192"/>
      <c r="D266" s="193" t="s">
        <v>198</v>
      </c>
      <c r="F266" s="195" t="s">
        <v>591</v>
      </c>
      <c r="H266" s="196">
        <v>1823.107</v>
      </c>
      <c r="I266" s="197"/>
      <c r="L266" s="192"/>
      <c r="M266" s="198"/>
      <c r="N266" s="199"/>
      <c r="O266" s="199"/>
      <c r="P266" s="199"/>
      <c r="Q266" s="199"/>
      <c r="R266" s="199"/>
      <c r="S266" s="199"/>
      <c r="T266" s="200"/>
      <c r="AT266" s="194" t="s">
        <v>198</v>
      </c>
      <c r="AU266" s="194" t="s">
        <v>84</v>
      </c>
      <c r="AV266" s="12" t="s">
        <v>84</v>
      </c>
      <c r="AW266" s="12" t="s">
        <v>6</v>
      </c>
      <c r="AX266" s="12" t="s">
        <v>82</v>
      </c>
      <c r="AY266" s="194" t="s">
        <v>189</v>
      </c>
    </row>
    <row r="267" spans="2:65" s="1" customFormat="1" ht="25.5" customHeight="1">
      <c r="B267" s="179"/>
      <c r="C267" s="180" t="s">
        <v>592</v>
      </c>
      <c r="D267" s="180" t="s">
        <v>191</v>
      </c>
      <c r="E267" s="181" t="s">
        <v>593</v>
      </c>
      <c r="F267" s="182" t="s">
        <v>594</v>
      </c>
      <c r="G267" s="183" t="s">
        <v>194</v>
      </c>
      <c r="H267" s="184">
        <v>139.3</v>
      </c>
      <c r="I267" s="185"/>
      <c r="J267" s="186">
        <f>ROUND(I267*H267,2)</f>
        <v>0</v>
      </c>
      <c r="K267" s="182" t="s">
        <v>202</v>
      </c>
      <c r="L267" s="40"/>
      <c r="M267" s="187" t="s">
        <v>5</v>
      </c>
      <c r="N267" s="188" t="s">
        <v>46</v>
      </c>
      <c r="O267" s="41"/>
      <c r="P267" s="189">
        <f>O267*H267</f>
        <v>0</v>
      </c>
      <c r="Q267" s="189">
        <v>0.0003</v>
      </c>
      <c r="R267" s="189">
        <f>Q267*H267</f>
        <v>0.04179</v>
      </c>
      <c r="S267" s="189">
        <v>0</v>
      </c>
      <c r="T267" s="190">
        <f>S267*H267</f>
        <v>0</v>
      </c>
      <c r="AR267" s="23" t="s">
        <v>272</v>
      </c>
      <c r="AT267" s="23" t="s">
        <v>191</v>
      </c>
      <c r="AU267" s="23" t="s">
        <v>84</v>
      </c>
      <c r="AY267" s="23" t="s">
        <v>189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23" t="s">
        <v>82</v>
      </c>
      <c r="BK267" s="191">
        <f>ROUND(I267*H267,2)</f>
        <v>0</v>
      </c>
      <c r="BL267" s="23" t="s">
        <v>272</v>
      </c>
      <c r="BM267" s="23" t="s">
        <v>595</v>
      </c>
    </row>
    <row r="268" spans="2:65" s="1" customFormat="1" ht="16.5" customHeight="1">
      <c r="B268" s="179"/>
      <c r="C268" s="209" t="s">
        <v>596</v>
      </c>
      <c r="D268" s="209" t="s">
        <v>291</v>
      </c>
      <c r="E268" s="210" t="s">
        <v>415</v>
      </c>
      <c r="F268" s="211" t="s">
        <v>416</v>
      </c>
      <c r="G268" s="212" t="s">
        <v>194</v>
      </c>
      <c r="H268" s="213">
        <v>139.3</v>
      </c>
      <c r="I268" s="214"/>
      <c r="J268" s="215">
        <f>ROUND(I268*H268,2)</f>
        <v>0</v>
      </c>
      <c r="K268" s="211" t="s">
        <v>287</v>
      </c>
      <c r="L268" s="216"/>
      <c r="M268" s="217" t="s">
        <v>5</v>
      </c>
      <c r="N268" s="218" t="s">
        <v>46</v>
      </c>
      <c r="O268" s="41"/>
      <c r="P268" s="189">
        <f>O268*H268</f>
        <v>0</v>
      </c>
      <c r="Q268" s="189">
        <v>0.018</v>
      </c>
      <c r="R268" s="189">
        <f>Q268*H268</f>
        <v>2.5074</v>
      </c>
      <c r="S268" s="189">
        <v>0</v>
      </c>
      <c r="T268" s="190">
        <f>S268*H268</f>
        <v>0</v>
      </c>
      <c r="AR268" s="23" t="s">
        <v>358</v>
      </c>
      <c r="AT268" s="23" t="s">
        <v>291</v>
      </c>
      <c r="AU268" s="23" t="s">
        <v>84</v>
      </c>
      <c r="AY268" s="23" t="s">
        <v>189</v>
      </c>
      <c r="BE268" s="191">
        <f>IF(N268="základní",J268,0)</f>
        <v>0</v>
      </c>
      <c r="BF268" s="191">
        <f>IF(N268="snížená",J268,0)</f>
        <v>0</v>
      </c>
      <c r="BG268" s="191">
        <f>IF(N268="zákl. přenesená",J268,0)</f>
        <v>0</v>
      </c>
      <c r="BH268" s="191">
        <f>IF(N268="sníž. přenesená",J268,0)</f>
        <v>0</v>
      </c>
      <c r="BI268" s="191">
        <f>IF(N268="nulová",J268,0)</f>
        <v>0</v>
      </c>
      <c r="BJ268" s="23" t="s">
        <v>82</v>
      </c>
      <c r="BK268" s="191">
        <f>ROUND(I268*H268,2)</f>
        <v>0</v>
      </c>
      <c r="BL268" s="23" t="s">
        <v>272</v>
      </c>
      <c r="BM268" s="23" t="s">
        <v>597</v>
      </c>
    </row>
    <row r="269" spans="2:65" s="1" customFormat="1" ht="25.5" customHeight="1">
      <c r="B269" s="179"/>
      <c r="C269" s="180" t="s">
        <v>598</v>
      </c>
      <c r="D269" s="180" t="s">
        <v>191</v>
      </c>
      <c r="E269" s="181" t="s">
        <v>599</v>
      </c>
      <c r="F269" s="182" t="s">
        <v>600</v>
      </c>
      <c r="G269" s="183" t="s">
        <v>194</v>
      </c>
      <c r="H269" s="184">
        <v>3.565</v>
      </c>
      <c r="I269" s="185"/>
      <c r="J269" s="186">
        <f>ROUND(I269*H269,2)</f>
        <v>0</v>
      </c>
      <c r="K269" s="182" t="s">
        <v>287</v>
      </c>
      <c r="L269" s="40"/>
      <c r="M269" s="187" t="s">
        <v>5</v>
      </c>
      <c r="N269" s="188" t="s">
        <v>46</v>
      </c>
      <c r="O269" s="41"/>
      <c r="P269" s="189">
        <f>O269*H269</f>
        <v>0</v>
      </c>
      <c r="Q269" s="189">
        <v>0.00116</v>
      </c>
      <c r="R269" s="189">
        <f>Q269*H269</f>
        <v>0.0041354</v>
      </c>
      <c r="S269" s="189">
        <v>0</v>
      </c>
      <c r="T269" s="190">
        <f>S269*H269</f>
        <v>0</v>
      </c>
      <c r="AR269" s="23" t="s">
        <v>272</v>
      </c>
      <c r="AT269" s="23" t="s">
        <v>191</v>
      </c>
      <c r="AU269" s="23" t="s">
        <v>84</v>
      </c>
      <c r="AY269" s="23" t="s">
        <v>189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23" t="s">
        <v>82</v>
      </c>
      <c r="BK269" s="191">
        <f>ROUND(I269*H269,2)</f>
        <v>0</v>
      </c>
      <c r="BL269" s="23" t="s">
        <v>272</v>
      </c>
      <c r="BM269" s="23" t="s">
        <v>601</v>
      </c>
    </row>
    <row r="270" spans="2:51" s="12" customFormat="1" ht="13.5">
      <c r="B270" s="192"/>
      <c r="D270" s="193" t="s">
        <v>198</v>
      </c>
      <c r="E270" s="194" t="s">
        <v>5</v>
      </c>
      <c r="F270" s="195" t="s">
        <v>602</v>
      </c>
      <c r="H270" s="196">
        <v>3.565</v>
      </c>
      <c r="I270" s="197"/>
      <c r="L270" s="192"/>
      <c r="M270" s="198"/>
      <c r="N270" s="199"/>
      <c r="O270" s="199"/>
      <c r="P270" s="199"/>
      <c r="Q270" s="199"/>
      <c r="R270" s="199"/>
      <c r="S270" s="199"/>
      <c r="T270" s="200"/>
      <c r="AT270" s="194" t="s">
        <v>198</v>
      </c>
      <c r="AU270" s="194" t="s">
        <v>84</v>
      </c>
      <c r="AV270" s="12" t="s">
        <v>84</v>
      </c>
      <c r="AW270" s="12" t="s">
        <v>38</v>
      </c>
      <c r="AX270" s="12" t="s">
        <v>82</v>
      </c>
      <c r="AY270" s="194" t="s">
        <v>189</v>
      </c>
    </row>
    <row r="271" spans="2:65" s="1" customFormat="1" ht="25.5" customHeight="1">
      <c r="B271" s="179"/>
      <c r="C271" s="209" t="s">
        <v>603</v>
      </c>
      <c r="D271" s="209" t="s">
        <v>291</v>
      </c>
      <c r="E271" s="210" t="s">
        <v>604</v>
      </c>
      <c r="F271" s="211" t="s">
        <v>605</v>
      </c>
      <c r="G271" s="212" t="s">
        <v>194</v>
      </c>
      <c r="H271" s="213">
        <v>3.636</v>
      </c>
      <c r="I271" s="214"/>
      <c r="J271" s="215">
        <f>ROUND(I271*H271,2)</f>
        <v>0</v>
      </c>
      <c r="K271" s="211" t="s">
        <v>287</v>
      </c>
      <c r="L271" s="216"/>
      <c r="M271" s="217" t="s">
        <v>5</v>
      </c>
      <c r="N271" s="218" t="s">
        <v>46</v>
      </c>
      <c r="O271" s="41"/>
      <c r="P271" s="189">
        <f>O271*H271</f>
        <v>0</v>
      </c>
      <c r="Q271" s="189">
        <v>0.0045</v>
      </c>
      <c r="R271" s="189">
        <f>Q271*H271</f>
        <v>0.016361999999999998</v>
      </c>
      <c r="S271" s="189">
        <v>0</v>
      </c>
      <c r="T271" s="190">
        <f>S271*H271</f>
        <v>0</v>
      </c>
      <c r="AR271" s="23" t="s">
        <v>358</v>
      </c>
      <c r="AT271" s="23" t="s">
        <v>291</v>
      </c>
      <c r="AU271" s="23" t="s">
        <v>84</v>
      </c>
      <c r="AY271" s="23" t="s">
        <v>189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23" t="s">
        <v>82</v>
      </c>
      <c r="BK271" s="191">
        <f>ROUND(I271*H271,2)</f>
        <v>0</v>
      </c>
      <c r="BL271" s="23" t="s">
        <v>272</v>
      </c>
      <c r="BM271" s="23" t="s">
        <v>606</v>
      </c>
    </row>
    <row r="272" spans="2:51" s="12" customFormat="1" ht="13.5">
      <c r="B272" s="192"/>
      <c r="D272" s="193" t="s">
        <v>198</v>
      </c>
      <c r="F272" s="195" t="s">
        <v>607</v>
      </c>
      <c r="H272" s="196">
        <v>3.636</v>
      </c>
      <c r="I272" s="197"/>
      <c r="L272" s="192"/>
      <c r="M272" s="198"/>
      <c r="N272" s="199"/>
      <c r="O272" s="199"/>
      <c r="P272" s="199"/>
      <c r="Q272" s="199"/>
      <c r="R272" s="199"/>
      <c r="S272" s="199"/>
      <c r="T272" s="200"/>
      <c r="AT272" s="194" t="s">
        <v>198</v>
      </c>
      <c r="AU272" s="194" t="s">
        <v>84</v>
      </c>
      <c r="AV272" s="12" t="s">
        <v>84</v>
      </c>
      <c r="AW272" s="12" t="s">
        <v>6</v>
      </c>
      <c r="AX272" s="12" t="s">
        <v>82</v>
      </c>
      <c r="AY272" s="194" t="s">
        <v>189</v>
      </c>
    </row>
    <row r="273" spans="2:65" s="1" customFormat="1" ht="38.25" customHeight="1">
      <c r="B273" s="179"/>
      <c r="C273" s="180" t="s">
        <v>608</v>
      </c>
      <c r="D273" s="180" t="s">
        <v>191</v>
      </c>
      <c r="E273" s="181" t="s">
        <v>609</v>
      </c>
      <c r="F273" s="182" t="s">
        <v>610</v>
      </c>
      <c r="G273" s="183" t="s">
        <v>194</v>
      </c>
      <c r="H273" s="184">
        <v>465.82</v>
      </c>
      <c r="I273" s="185"/>
      <c r="J273" s="186">
        <f>ROUND(I273*H273,2)</f>
        <v>0</v>
      </c>
      <c r="K273" s="182" t="s">
        <v>202</v>
      </c>
      <c r="L273" s="40"/>
      <c r="M273" s="187" t="s">
        <v>5</v>
      </c>
      <c r="N273" s="188" t="s">
        <v>46</v>
      </c>
      <c r="O273" s="41"/>
      <c r="P273" s="189">
        <f>O273*H273</f>
        <v>0</v>
      </c>
      <c r="Q273" s="189">
        <v>1E-05</v>
      </c>
      <c r="R273" s="189">
        <f>Q273*H273</f>
        <v>0.0046582</v>
      </c>
      <c r="S273" s="189">
        <v>0</v>
      </c>
      <c r="T273" s="190">
        <f>S273*H273</f>
        <v>0</v>
      </c>
      <c r="AR273" s="23" t="s">
        <v>272</v>
      </c>
      <c r="AT273" s="23" t="s">
        <v>191</v>
      </c>
      <c r="AU273" s="23" t="s">
        <v>84</v>
      </c>
      <c r="AY273" s="23" t="s">
        <v>189</v>
      </c>
      <c r="BE273" s="191">
        <f>IF(N273="základní",J273,0)</f>
        <v>0</v>
      </c>
      <c r="BF273" s="191">
        <f>IF(N273="snížená",J273,0)</f>
        <v>0</v>
      </c>
      <c r="BG273" s="191">
        <f>IF(N273="zákl. přenesená",J273,0)</f>
        <v>0</v>
      </c>
      <c r="BH273" s="191">
        <f>IF(N273="sníž. přenesená",J273,0)</f>
        <v>0</v>
      </c>
      <c r="BI273" s="191">
        <f>IF(N273="nulová",J273,0)</f>
        <v>0</v>
      </c>
      <c r="BJ273" s="23" t="s">
        <v>82</v>
      </c>
      <c r="BK273" s="191">
        <f>ROUND(I273*H273,2)</f>
        <v>0</v>
      </c>
      <c r="BL273" s="23" t="s">
        <v>272</v>
      </c>
      <c r="BM273" s="23" t="s">
        <v>611</v>
      </c>
    </row>
    <row r="274" spans="2:51" s="12" customFormat="1" ht="13.5">
      <c r="B274" s="192"/>
      <c r="D274" s="193" t="s">
        <v>198</v>
      </c>
      <c r="E274" s="194" t="s">
        <v>5</v>
      </c>
      <c r="F274" s="195" t="s">
        <v>612</v>
      </c>
      <c r="H274" s="196">
        <v>465.82</v>
      </c>
      <c r="I274" s="197"/>
      <c r="L274" s="192"/>
      <c r="M274" s="198"/>
      <c r="N274" s="199"/>
      <c r="O274" s="199"/>
      <c r="P274" s="199"/>
      <c r="Q274" s="199"/>
      <c r="R274" s="199"/>
      <c r="S274" s="199"/>
      <c r="T274" s="200"/>
      <c r="AT274" s="194" t="s">
        <v>198</v>
      </c>
      <c r="AU274" s="194" t="s">
        <v>84</v>
      </c>
      <c r="AV274" s="12" t="s">
        <v>84</v>
      </c>
      <c r="AW274" s="12" t="s">
        <v>38</v>
      </c>
      <c r="AX274" s="12" t="s">
        <v>82</v>
      </c>
      <c r="AY274" s="194" t="s">
        <v>189</v>
      </c>
    </row>
    <row r="275" spans="2:65" s="1" customFormat="1" ht="25.5" customHeight="1">
      <c r="B275" s="179"/>
      <c r="C275" s="209" t="s">
        <v>613</v>
      </c>
      <c r="D275" s="209" t="s">
        <v>291</v>
      </c>
      <c r="E275" s="210" t="s">
        <v>614</v>
      </c>
      <c r="F275" s="211" t="s">
        <v>615</v>
      </c>
      <c r="G275" s="212" t="s">
        <v>194</v>
      </c>
      <c r="H275" s="213">
        <v>512.402</v>
      </c>
      <c r="I275" s="214"/>
      <c r="J275" s="215">
        <f>ROUND(I275*H275,2)</f>
        <v>0</v>
      </c>
      <c r="K275" s="211" t="s">
        <v>202</v>
      </c>
      <c r="L275" s="216"/>
      <c r="M275" s="217" t="s">
        <v>5</v>
      </c>
      <c r="N275" s="218" t="s">
        <v>46</v>
      </c>
      <c r="O275" s="41"/>
      <c r="P275" s="189">
        <f>O275*H275</f>
        <v>0</v>
      </c>
      <c r="Q275" s="189">
        <v>0.00017</v>
      </c>
      <c r="R275" s="189">
        <f>Q275*H275</f>
        <v>0.08710834000000002</v>
      </c>
      <c r="S275" s="189">
        <v>0</v>
      </c>
      <c r="T275" s="190">
        <f>S275*H275</f>
        <v>0</v>
      </c>
      <c r="AR275" s="23" t="s">
        <v>358</v>
      </c>
      <c r="AT275" s="23" t="s">
        <v>291</v>
      </c>
      <c r="AU275" s="23" t="s">
        <v>84</v>
      </c>
      <c r="AY275" s="23" t="s">
        <v>189</v>
      </c>
      <c r="BE275" s="191">
        <f>IF(N275="základní",J275,0)</f>
        <v>0</v>
      </c>
      <c r="BF275" s="191">
        <f>IF(N275="snížená",J275,0)</f>
        <v>0</v>
      </c>
      <c r="BG275" s="191">
        <f>IF(N275="zákl. přenesená",J275,0)</f>
        <v>0</v>
      </c>
      <c r="BH275" s="191">
        <f>IF(N275="sníž. přenesená",J275,0)</f>
        <v>0</v>
      </c>
      <c r="BI275" s="191">
        <f>IF(N275="nulová",J275,0)</f>
        <v>0</v>
      </c>
      <c r="BJ275" s="23" t="s">
        <v>82</v>
      </c>
      <c r="BK275" s="191">
        <f>ROUND(I275*H275,2)</f>
        <v>0</v>
      </c>
      <c r="BL275" s="23" t="s">
        <v>272</v>
      </c>
      <c r="BM275" s="23" t="s">
        <v>616</v>
      </c>
    </row>
    <row r="276" spans="2:51" s="12" customFormat="1" ht="13.5">
      <c r="B276" s="192"/>
      <c r="D276" s="193" t="s">
        <v>198</v>
      </c>
      <c r="F276" s="195" t="s">
        <v>617</v>
      </c>
      <c r="H276" s="196">
        <v>512.402</v>
      </c>
      <c r="I276" s="197"/>
      <c r="L276" s="192"/>
      <c r="M276" s="198"/>
      <c r="N276" s="199"/>
      <c r="O276" s="199"/>
      <c r="P276" s="199"/>
      <c r="Q276" s="199"/>
      <c r="R276" s="199"/>
      <c r="S276" s="199"/>
      <c r="T276" s="200"/>
      <c r="AT276" s="194" t="s">
        <v>198</v>
      </c>
      <c r="AU276" s="194" t="s">
        <v>84</v>
      </c>
      <c r="AV276" s="12" t="s">
        <v>84</v>
      </c>
      <c r="AW276" s="12" t="s">
        <v>6</v>
      </c>
      <c r="AX276" s="12" t="s">
        <v>82</v>
      </c>
      <c r="AY276" s="194" t="s">
        <v>189</v>
      </c>
    </row>
    <row r="277" spans="2:65" s="1" customFormat="1" ht="38.25" customHeight="1">
      <c r="B277" s="179"/>
      <c r="C277" s="180" t="s">
        <v>618</v>
      </c>
      <c r="D277" s="180" t="s">
        <v>191</v>
      </c>
      <c r="E277" s="181" t="s">
        <v>619</v>
      </c>
      <c r="F277" s="182" t="s">
        <v>620</v>
      </c>
      <c r="G277" s="183" t="s">
        <v>621</v>
      </c>
      <c r="H277" s="219"/>
      <c r="I277" s="185"/>
      <c r="J277" s="186">
        <f>ROUND(I277*H277,2)</f>
        <v>0</v>
      </c>
      <c r="K277" s="182" t="s">
        <v>202</v>
      </c>
      <c r="L277" s="40"/>
      <c r="M277" s="187" t="s">
        <v>5</v>
      </c>
      <c r="N277" s="188" t="s">
        <v>46</v>
      </c>
      <c r="O277" s="41"/>
      <c r="P277" s="189">
        <f>O277*H277</f>
        <v>0</v>
      </c>
      <c r="Q277" s="189">
        <v>0</v>
      </c>
      <c r="R277" s="189">
        <f>Q277*H277</f>
        <v>0</v>
      </c>
      <c r="S277" s="189">
        <v>0</v>
      </c>
      <c r="T277" s="190">
        <f>S277*H277</f>
        <v>0</v>
      </c>
      <c r="AR277" s="23" t="s">
        <v>272</v>
      </c>
      <c r="AT277" s="23" t="s">
        <v>191</v>
      </c>
      <c r="AU277" s="23" t="s">
        <v>84</v>
      </c>
      <c r="AY277" s="23" t="s">
        <v>189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23" t="s">
        <v>82</v>
      </c>
      <c r="BK277" s="191">
        <f>ROUND(I277*H277,2)</f>
        <v>0</v>
      </c>
      <c r="BL277" s="23" t="s">
        <v>272</v>
      </c>
      <c r="BM277" s="23" t="s">
        <v>622</v>
      </c>
    </row>
    <row r="278" spans="2:63" s="11" customFormat="1" ht="29.85" customHeight="1">
      <c r="B278" s="166"/>
      <c r="D278" s="167" t="s">
        <v>74</v>
      </c>
      <c r="E278" s="177" t="s">
        <v>623</v>
      </c>
      <c r="F278" s="177" t="s">
        <v>624</v>
      </c>
      <c r="I278" s="169"/>
      <c r="J278" s="178">
        <f>BK278</f>
        <v>0</v>
      </c>
      <c r="L278" s="166"/>
      <c r="M278" s="171"/>
      <c r="N278" s="172"/>
      <c r="O278" s="172"/>
      <c r="P278" s="173">
        <f>SUM(P279:P283)</f>
        <v>0</v>
      </c>
      <c r="Q278" s="172"/>
      <c r="R278" s="173">
        <f>SUM(R279:R283)</f>
        <v>0.0286</v>
      </c>
      <c r="S278" s="172"/>
      <c r="T278" s="174">
        <f>SUM(T279:T283)</f>
        <v>0.37848000000000004</v>
      </c>
      <c r="AR278" s="167" t="s">
        <v>84</v>
      </c>
      <c r="AT278" s="175" t="s">
        <v>74</v>
      </c>
      <c r="AU278" s="175" t="s">
        <v>82</v>
      </c>
      <c r="AY278" s="167" t="s">
        <v>189</v>
      </c>
      <c r="BK278" s="176">
        <f>SUM(BK279:BK283)</f>
        <v>0</v>
      </c>
    </row>
    <row r="279" spans="2:65" s="1" customFormat="1" ht="16.5" customHeight="1">
      <c r="B279" s="179"/>
      <c r="C279" s="180" t="s">
        <v>625</v>
      </c>
      <c r="D279" s="180" t="s">
        <v>191</v>
      </c>
      <c r="E279" s="181" t="s">
        <v>626</v>
      </c>
      <c r="F279" s="182" t="s">
        <v>627</v>
      </c>
      <c r="G279" s="183" t="s">
        <v>322</v>
      </c>
      <c r="H279" s="184">
        <v>10</v>
      </c>
      <c r="I279" s="185"/>
      <c r="J279" s="186">
        <f>ROUND(I279*H279,2)</f>
        <v>0</v>
      </c>
      <c r="K279" s="182" t="s">
        <v>202</v>
      </c>
      <c r="L279" s="40"/>
      <c r="M279" s="187" t="s">
        <v>5</v>
      </c>
      <c r="N279" s="188" t="s">
        <v>46</v>
      </c>
      <c r="O279" s="41"/>
      <c r="P279" s="189">
        <f>O279*H279</f>
        <v>0</v>
      </c>
      <c r="Q279" s="189">
        <v>0.00143</v>
      </c>
      <c r="R279" s="189">
        <f>Q279*H279</f>
        <v>0.0143</v>
      </c>
      <c r="S279" s="189">
        <v>0</v>
      </c>
      <c r="T279" s="190">
        <f>S279*H279</f>
        <v>0</v>
      </c>
      <c r="AR279" s="23" t="s">
        <v>272</v>
      </c>
      <c r="AT279" s="23" t="s">
        <v>191</v>
      </c>
      <c r="AU279" s="23" t="s">
        <v>84</v>
      </c>
      <c r="AY279" s="23" t="s">
        <v>189</v>
      </c>
      <c r="BE279" s="191">
        <f>IF(N279="základní",J279,0)</f>
        <v>0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23" t="s">
        <v>82</v>
      </c>
      <c r="BK279" s="191">
        <f>ROUND(I279*H279,2)</f>
        <v>0</v>
      </c>
      <c r="BL279" s="23" t="s">
        <v>272</v>
      </c>
      <c r="BM279" s="23" t="s">
        <v>628</v>
      </c>
    </row>
    <row r="280" spans="2:65" s="1" customFormat="1" ht="16.5" customHeight="1">
      <c r="B280" s="179"/>
      <c r="C280" s="180" t="s">
        <v>629</v>
      </c>
      <c r="D280" s="180" t="s">
        <v>191</v>
      </c>
      <c r="E280" s="181" t="s">
        <v>630</v>
      </c>
      <c r="F280" s="182" t="s">
        <v>631</v>
      </c>
      <c r="G280" s="183" t="s">
        <v>322</v>
      </c>
      <c r="H280" s="184">
        <v>10</v>
      </c>
      <c r="I280" s="185"/>
      <c r="J280" s="186">
        <f>ROUND(I280*H280,2)</f>
        <v>0</v>
      </c>
      <c r="K280" s="182" t="s">
        <v>5</v>
      </c>
      <c r="L280" s="40"/>
      <c r="M280" s="187" t="s">
        <v>5</v>
      </c>
      <c r="N280" s="188" t="s">
        <v>46</v>
      </c>
      <c r="O280" s="41"/>
      <c r="P280" s="189">
        <f>O280*H280</f>
        <v>0</v>
      </c>
      <c r="Q280" s="189">
        <v>0.00143</v>
      </c>
      <c r="R280" s="189">
        <f>Q280*H280</f>
        <v>0.0143</v>
      </c>
      <c r="S280" s="189">
        <v>0</v>
      </c>
      <c r="T280" s="190">
        <f>S280*H280</f>
        <v>0</v>
      </c>
      <c r="AR280" s="23" t="s">
        <v>272</v>
      </c>
      <c r="AT280" s="23" t="s">
        <v>191</v>
      </c>
      <c r="AU280" s="23" t="s">
        <v>84</v>
      </c>
      <c r="AY280" s="23" t="s">
        <v>189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23" t="s">
        <v>82</v>
      </c>
      <c r="BK280" s="191">
        <f>ROUND(I280*H280,2)</f>
        <v>0</v>
      </c>
      <c r="BL280" s="23" t="s">
        <v>272</v>
      </c>
      <c r="BM280" s="23" t="s">
        <v>632</v>
      </c>
    </row>
    <row r="281" spans="2:65" s="1" customFormat="1" ht="16.5" customHeight="1">
      <c r="B281" s="179"/>
      <c r="C281" s="180" t="s">
        <v>633</v>
      </c>
      <c r="D281" s="180" t="s">
        <v>191</v>
      </c>
      <c r="E281" s="181" t="s">
        <v>634</v>
      </c>
      <c r="F281" s="182" t="s">
        <v>635</v>
      </c>
      <c r="G281" s="183" t="s">
        <v>322</v>
      </c>
      <c r="H281" s="184">
        <v>10</v>
      </c>
      <c r="I281" s="185"/>
      <c r="J281" s="186">
        <f>ROUND(I281*H281,2)</f>
        <v>0</v>
      </c>
      <c r="K281" s="182" t="s">
        <v>202</v>
      </c>
      <c r="L281" s="40"/>
      <c r="M281" s="187" t="s">
        <v>5</v>
      </c>
      <c r="N281" s="188" t="s">
        <v>46</v>
      </c>
      <c r="O281" s="41"/>
      <c r="P281" s="189">
        <f>O281*H281</f>
        <v>0</v>
      </c>
      <c r="Q281" s="189">
        <v>0</v>
      </c>
      <c r="R281" s="189">
        <f>Q281*H281</f>
        <v>0</v>
      </c>
      <c r="S281" s="189">
        <v>0.02517</v>
      </c>
      <c r="T281" s="190">
        <f>S281*H281</f>
        <v>0.25170000000000003</v>
      </c>
      <c r="AR281" s="23" t="s">
        <v>272</v>
      </c>
      <c r="AT281" s="23" t="s">
        <v>191</v>
      </c>
      <c r="AU281" s="23" t="s">
        <v>84</v>
      </c>
      <c r="AY281" s="23" t="s">
        <v>189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23" t="s">
        <v>82</v>
      </c>
      <c r="BK281" s="191">
        <f>ROUND(I281*H281,2)</f>
        <v>0</v>
      </c>
      <c r="BL281" s="23" t="s">
        <v>272</v>
      </c>
      <c r="BM281" s="23" t="s">
        <v>636</v>
      </c>
    </row>
    <row r="282" spans="2:65" s="1" customFormat="1" ht="16.5" customHeight="1">
      <c r="B282" s="179"/>
      <c r="C282" s="180" t="s">
        <v>637</v>
      </c>
      <c r="D282" s="180" t="s">
        <v>191</v>
      </c>
      <c r="E282" s="181" t="s">
        <v>638</v>
      </c>
      <c r="F282" s="182" t="s">
        <v>639</v>
      </c>
      <c r="G282" s="183" t="s">
        <v>322</v>
      </c>
      <c r="H282" s="184">
        <v>6</v>
      </c>
      <c r="I282" s="185"/>
      <c r="J282" s="186">
        <f>ROUND(I282*H282,2)</f>
        <v>0</v>
      </c>
      <c r="K282" s="182" t="s">
        <v>5</v>
      </c>
      <c r="L282" s="40"/>
      <c r="M282" s="187" t="s">
        <v>5</v>
      </c>
      <c r="N282" s="188" t="s">
        <v>46</v>
      </c>
      <c r="O282" s="41"/>
      <c r="P282" s="189">
        <f>O282*H282</f>
        <v>0</v>
      </c>
      <c r="Q282" s="189">
        <v>0</v>
      </c>
      <c r="R282" s="189">
        <f>Q282*H282</f>
        <v>0</v>
      </c>
      <c r="S282" s="189">
        <v>0.02113</v>
      </c>
      <c r="T282" s="190">
        <f>S282*H282</f>
        <v>0.12678</v>
      </c>
      <c r="AR282" s="23" t="s">
        <v>272</v>
      </c>
      <c r="AT282" s="23" t="s">
        <v>191</v>
      </c>
      <c r="AU282" s="23" t="s">
        <v>84</v>
      </c>
      <c r="AY282" s="23" t="s">
        <v>189</v>
      </c>
      <c r="BE282" s="191">
        <f>IF(N282="základní",J282,0)</f>
        <v>0</v>
      </c>
      <c r="BF282" s="191">
        <f>IF(N282="snížená",J282,0)</f>
        <v>0</v>
      </c>
      <c r="BG282" s="191">
        <f>IF(N282="zákl. přenesená",J282,0)</f>
        <v>0</v>
      </c>
      <c r="BH282" s="191">
        <f>IF(N282="sníž. přenesená",J282,0)</f>
        <v>0</v>
      </c>
      <c r="BI282" s="191">
        <f>IF(N282="nulová",J282,0)</f>
        <v>0</v>
      </c>
      <c r="BJ282" s="23" t="s">
        <v>82</v>
      </c>
      <c r="BK282" s="191">
        <f>ROUND(I282*H282,2)</f>
        <v>0</v>
      </c>
      <c r="BL282" s="23" t="s">
        <v>272</v>
      </c>
      <c r="BM282" s="23" t="s">
        <v>640</v>
      </c>
    </row>
    <row r="283" spans="2:65" s="1" customFormat="1" ht="38.25" customHeight="1">
      <c r="B283" s="179"/>
      <c r="C283" s="180" t="s">
        <v>641</v>
      </c>
      <c r="D283" s="180" t="s">
        <v>191</v>
      </c>
      <c r="E283" s="181" t="s">
        <v>642</v>
      </c>
      <c r="F283" s="182" t="s">
        <v>643</v>
      </c>
      <c r="G283" s="183" t="s">
        <v>621</v>
      </c>
      <c r="H283" s="219"/>
      <c r="I283" s="185"/>
      <c r="J283" s="186">
        <f>ROUND(I283*H283,2)</f>
        <v>0</v>
      </c>
      <c r="K283" s="182" t="s">
        <v>202</v>
      </c>
      <c r="L283" s="40"/>
      <c r="M283" s="187" t="s">
        <v>5</v>
      </c>
      <c r="N283" s="188" t="s">
        <v>46</v>
      </c>
      <c r="O283" s="41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AR283" s="23" t="s">
        <v>272</v>
      </c>
      <c r="AT283" s="23" t="s">
        <v>191</v>
      </c>
      <c r="AU283" s="23" t="s">
        <v>84</v>
      </c>
      <c r="AY283" s="23" t="s">
        <v>189</v>
      </c>
      <c r="BE283" s="191">
        <f>IF(N283="základní",J283,0)</f>
        <v>0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23" t="s">
        <v>82</v>
      </c>
      <c r="BK283" s="191">
        <f>ROUND(I283*H283,2)</f>
        <v>0</v>
      </c>
      <c r="BL283" s="23" t="s">
        <v>272</v>
      </c>
      <c r="BM283" s="23" t="s">
        <v>644</v>
      </c>
    </row>
    <row r="284" spans="2:63" s="11" customFormat="1" ht="29.85" customHeight="1">
      <c r="B284" s="166"/>
      <c r="D284" s="167" t="s">
        <v>74</v>
      </c>
      <c r="E284" s="177" t="s">
        <v>645</v>
      </c>
      <c r="F284" s="177" t="s">
        <v>646</v>
      </c>
      <c r="I284" s="169"/>
      <c r="J284" s="178">
        <f>BK284</f>
        <v>0</v>
      </c>
      <c r="L284" s="166"/>
      <c r="M284" s="171"/>
      <c r="N284" s="172"/>
      <c r="O284" s="172"/>
      <c r="P284" s="173">
        <f>SUM(P285:P286)</f>
        <v>0</v>
      </c>
      <c r="Q284" s="172"/>
      <c r="R284" s="173">
        <f>SUM(R285:R286)</f>
        <v>0</v>
      </c>
      <c r="S284" s="172"/>
      <c r="T284" s="174">
        <f>SUM(T285:T286)</f>
        <v>0</v>
      </c>
      <c r="AR284" s="167" t="s">
        <v>84</v>
      </c>
      <c r="AT284" s="175" t="s">
        <v>74</v>
      </c>
      <c r="AU284" s="175" t="s">
        <v>82</v>
      </c>
      <c r="AY284" s="167" t="s">
        <v>189</v>
      </c>
      <c r="BK284" s="176">
        <f>SUM(BK285:BK286)</f>
        <v>0</v>
      </c>
    </row>
    <row r="285" spans="2:65" s="1" customFormat="1" ht="16.5" customHeight="1">
      <c r="B285" s="179"/>
      <c r="C285" s="180" t="s">
        <v>647</v>
      </c>
      <c r="D285" s="180" t="s">
        <v>191</v>
      </c>
      <c r="E285" s="181" t="s">
        <v>648</v>
      </c>
      <c r="F285" s="182" t="s">
        <v>649</v>
      </c>
      <c r="G285" s="183" t="s">
        <v>322</v>
      </c>
      <c r="H285" s="184">
        <v>1</v>
      </c>
      <c r="I285" s="185"/>
      <c r="J285" s="186">
        <f>ROUND(I285*H285,2)</f>
        <v>0</v>
      </c>
      <c r="K285" s="182" t="s">
        <v>5</v>
      </c>
      <c r="L285" s="40"/>
      <c r="M285" s="187" t="s">
        <v>5</v>
      </c>
      <c r="N285" s="188" t="s">
        <v>46</v>
      </c>
      <c r="O285" s="41"/>
      <c r="P285" s="189">
        <f>O285*H285</f>
        <v>0</v>
      </c>
      <c r="Q285" s="189">
        <v>0</v>
      </c>
      <c r="R285" s="189">
        <f>Q285*H285</f>
        <v>0</v>
      </c>
      <c r="S285" s="189">
        <v>0</v>
      </c>
      <c r="T285" s="190">
        <f>S285*H285</f>
        <v>0</v>
      </c>
      <c r="AR285" s="23" t="s">
        <v>272</v>
      </c>
      <c r="AT285" s="23" t="s">
        <v>191</v>
      </c>
      <c r="AU285" s="23" t="s">
        <v>84</v>
      </c>
      <c r="AY285" s="23" t="s">
        <v>189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23" t="s">
        <v>82</v>
      </c>
      <c r="BK285" s="191">
        <f>ROUND(I285*H285,2)</f>
        <v>0</v>
      </c>
      <c r="BL285" s="23" t="s">
        <v>272</v>
      </c>
      <c r="BM285" s="23" t="s">
        <v>650</v>
      </c>
    </row>
    <row r="286" spans="2:65" s="1" customFormat="1" ht="16.5" customHeight="1">
      <c r="B286" s="179"/>
      <c r="C286" s="180" t="s">
        <v>651</v>
      </c>
      <c r="D286" s="180" t="s">
        <v>191</v>
      </c>
      <c r="E286" s="181" t="s">
        <v>652</v>
      </c>
      <c r="F286" s="182" t="s">
        <v>653</v>
      </c>
      <c r="G286" s="183" t="s">
        <v>243</v>
      </c>
      <c r="H286" s="184">
        <v>1</v>
      </c>
      <c r="I286" s="185"/>
      <c r="J286" s="186">
        <f>ROUND(I286*H286,2)</f>
        <v>0</v>
      </c>
      <c r="K286" s="182" t="s">
        <v>5</v>
      </c>
      <c r="L286" s="40"/>
      <c r="M286" s="187" t="s">
        <v>5</v>
      </c>
      <c r="N286" s="188" t="s">
        <v>46</v>
      </c>
      <c r="O286" s="41"/>
      <c r="P286" s="189">
        <f>O286*H286</f>
        <v>0</v>
      </c>
      <c r="Q286" s="189">
        <v>0</v>
      </c>
      <c r="R286" s="189">
        <f>Q286*H286</f>
        <v>0</v>
      </c>
      <c r="S286" s="189">
        <v>0</v>
      </c>
      <c r="T286" s="190">
        <f>S286*H286</f>
        <v>0</v>
      </c>
      <c r="AR286" s="23" t="s">
        <v>272</v>
      </c>
      <c r="AT286" s="23" t="s">
        <v>191</v>
      </c>
      <c r="AU286" s="23" t="s">
        <v>84</v>
      </c>
      <c r="AY286" s="23" t="s">
        <v>189</v>
      </c>
      <c r="BE286" s="191">
        <f>IF(N286="základní",J286,0)</f>
        <v>0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23" t="s">
        <v>82</v>
      </c>
      <c r="BK286" s="191">
        <f>ROUND(I286*H286,2)</f>
        <v>0</v>
      </c>
      <c r="BL286" s="23" t="s">
        <v>272</v>
      </c>
      <c r="BM286" s="23" t="s">
        <v>654</v>
      </c>
    </row>
    <row r="287" spans="2:63" s="11" customFormat="1" ht="29.85" customHeight="1">
      <c r="B287" s="166"/>
      <c r="D287" s="167" t="s">
        <v>74</v>
      </c>
      <c r="E287" s="177" t="s">
        <v>655</v>
      </c>
      <c r="F287" s="177" t="s">
        <v>656</v>
      </c>
      <c r="I287" s="169"/>
      <c r="J287" s="178">
        <f>BK287</f>
        <v>0</v>
      </c>
      <c r="L287" s="166"/>
      <c r="M287" s="171"/>
      <c r="N287" s="172"/>
      <c r="O287" s="172"/>
      <c r="P287" s="173">
        <f>SUM(P288:P296)</f>
        <v>0</v>
      </c>
      <c r="Q287" s="172"/>
      <c r="R287" s="173">
        <f>SUM(R288:R296)</f>
        <v>9.76337488</v>
      </c>
      <c r="S287" s="172"/>
      <c r="T287" s="174">
        <f>SUM(T288:T296)</f>
        <v>0</v>
      </c>
      <c r="AR287" s="167" t="s">
        <v>84</v>
      </c>
      <c r="AT287" s="175" t="s">
        <v>74</v>
      </c>
      <c r="AU287" s="175" t="s">
        <v>82</v>
      </c>
      <c r="AY287" s="167" t="s">
        <v>189</v>
      </c>
      <c r="BK287" s="176">
        <f>SUM(BK288:BK296)</f>
        <v>0</v>
      </c>
    </row>
    <row r="288" spans="2:65" s="1" customFormat="1" ht="25.5" customHeight="1">
      <c r="B288" s="179"/>
      <c r="C288" s="180" t="s">
        <v>657</v>
      </c>
      <c r="D288" s="180" t="s">
        <v>191</v>
      </c>
      <c r="E288" s="181" t="s">
        <v>658</v>
      </c>
      <c r="F288" s="182" t="s">
        <v>659</v>
      </c>
      <c r="G288" s="183" t="s">
        <v>194</v>
      </c>
      <c r="H288" s="184">
        <v>446.84</v>
      </c>
      <c r="I288" s="185"/>
      <c r="J288" s="186">
        <f>ROUND(I288*H288,2)</f>
        <v>0</v>
      </c>
      <c r="K288" s="182" t="s">
        <v>202</v>
      </c>
      <c r="L288" s="40"/>
      <c r="M288" s="187" t="s">
        <v>5</v>
      </c>
      <c r="N288" s="188" t="s">
        <v>46</v>
      </c>
      <c r="O288" s="41"/>
      <c r="P288" s="189">
        <f>O288*H288</f>
        <v>0</v>
      </c>
      <c r="Q288" s="189">
        <v>0</v>
      </c>
      <c r="R288" s="189">
        <f>Q288*H288</f>
        <v>0</v>
      </c>
      <c r="S288" s="189">
        <v>0</v>
      </c>
      <c r="T288" s="190">
        <f>S288*H288</f>
        <v>0</v>
      </c>
      <c r="AR288" s="23" t="s">
        <v>272</v>
      </c>
      <c r="AT288" s="23" t="s">
        <v>191</v>
      </c>
      <c r="AU288" s="23" t="s">
        <v>84</v>
      </c>
      <c r="AY288" s="23" t="s">
        <v>189</v>
      </c>
      <c r="BE288" s="191">
        <f>IF(N288="základní",J288,0)</f>
        <v>0</v>
      </c>
      <c r="BF288" s="191">
        <f>IF(N288="snížená",J288,0)</f>
        <v>0</v>
      </c>
      <c r="BG288" s="191">
        <f>IF(N288="zákl. přenesená",J288,0)</f>
        <v>0</v>
      </c>
      <c r="BH288" s="191">
        <f>IF(N288="sníž. přenesená",J288,0)</f>
        <v>0</v>
      </c>
      <c r="BI288" s="191">
        <f>IF(N288="nulová",J288,0)</f>
        <v>0</v>
      </c>
      <c r="BJ288" s="23" t="s">
        <v>82</v>
      </c>
      <c r="BK288" s="191">
        <f>ROUND(I288*H288,2)</f>
        <v>0</v>
      </c>
      <c r="BL288" s="23" t="s">
        <v>272</v>
      </c>
      <c r="BM288" s="23" t="s">
        <v>660</v>
      </c>
    </row>
    <row r="289" spans="2:65" s="1" customFormat="1" ht="25.5" customHeight="1">
      <c r="B289" s="179"/>
      <c r="C289" s="209" t="s">
        <v>661</v>
      </c>
      <c r="D289" s="209" t="s">
        <v>291</v>
      </c>
      <c r="E289" s="210" t="s">
        <v>662</v>
      </c>
      <c r="F289" s="211" t="s">
        <v>663</v>
      </c>
      <c r="G289" s="212" t="s">
        <v>194</v>
      </c>
      <c r="H289" s="213">
        <v>482.587</v>
      </c>
      <c r="I289" s="214"/>
      <c r="J289" s="215">
        <f>ROUND(I289*H289,2)</f>
        <v>0</v>
      </c>
      <c r="K289" s="211" t="s">
        <v>202</v>
      </c>
      <c r="L289" s="216"/>
      <c r="M289" s="217" t="s">
        <v>5</v>
      </c>
      <c r="N289" s="218" t="s">
        <v>46</v>
      </c>
      <c r="O289" s="41"/>
      <c r="P289" s="189">
        <f>O289*H289</f>
        <v>0</v>
      </c>
      <c r="Q289" s="189">
        <v>0.01064</v>
      </c>
      <c r="R289" s="189">
        <f>Q289*H289</f>
        <v>5.13472568</v>
      </c>
      <c r="S289" s="189">
        <v>0</v>
      </c>
      <c r="T289" s="190">
        <f>S289*H289</f>
        <v>0</v>
      </c>
      <c r="AR289" s="23" t="s">
        <v>358</v>
      </c>
      <c r="AT289" s="23" t="s">
        <v>291</v>
      </c>
      <c r="AU289" s="23" t="s">
        <v>84</v>
      </c>
      <c r="AY289" s="23" t="s">
        <v>189</v>
      </c>
      <c r="BE289" s="191">
        <f>IF(N289="základní",J289,0)</f>
        <v>0</v>
      </c>
      <c r="BF289" s="191">
        <f>IF(N289="snížená",J289,0)</f>
        <v>0</v>
      </c>
      <c r="BG289" s="191">
        <f>IF(N289="zákl. přenesená",J289,0)</f>
        <v>0</v>
      </c>
      <c r="BH289" s="191">
        <f>IF(N289="sníž. přenesená",J289,0)</f>
        <v>0</v>
      </c>
      <c r="BI289" s="191">
        <f>IF(N289="nulová",J289,0)</f>
        <v>0</v>
      </c>
      <c r="BJ289" s="23" t="s">
        <v>82</v>
      </c>
      <c r="BK289" s="191">
        <f>ROUND(I289*H289,2)</f>
        <v>0</v>
      </c>
      <c r="BL289" s="23" t="s">
        <v>272</v>
      </c>
      <c r="BM289" s="23" t="s">
        <v>664</v>
      </c>
    </row>
    <row r="290" spans="2:51" s="12" customFormat="1" ht="13.5">
      <c r="B290" s="192"/>
      <c r="D290" s="193" t="s">
        <v>198</v>
      </c>
      <c r="F290" s="195" t="s">
        <v>665</v>
      </c>
      <c r="H290" s="196">
        <v>482.587</v>
      </c>
      <c r="I290" s="197"/>
      <c r="L290" s="192"/>
      <c r="M290" s="198"/>
      <c r="N290" s="199"/>
      <c r="O290" s="199"/>
      <c r="P290" s="199"/>
      <c r="Q290" s="199"/>
      <c r="R290" s="199"/>
      <c r="S290" s="199"/>
      <c r="T290" s="200"/>
      <c r="AT290" s="194" t="s">
        <v>198</v>
      </c>
      <c r="AU290" s="194" t="s">
        <v>84</v>
      </c>
      <c r="AV290" s="12" t="s">
        <v>84</v>
      </c>
      <c r="AW290" s="12" t="s">
        <v>6</v>
      </c>
      <c r="AX290" s="12" t="s">
        <v>82</v>
      </c>
      <c r="AY290" s="194" t="s">
        <v>189</v>
      </c>
    </row>
    <row r="291" spans="2:65" s="1" customFormat="1" ht="25.5" customHeight="1">
      <c r="B291" s="179"/>
      <c r="C291" s="180" t="s">
        <v>666</v>
      </c>
      <c r="D291" s="180" t="s">
        <v>191</v>
      </c>
      <c r="E291" s="181" t="s">
        <v>667</v>
      </c>
      <c r="F291" s="182" t="s">
        <v>668</v>
      </c>
      <c r="G291" s="183" t="s">
        <v>194</v>
      </c>
      <c r="H291" s="184">
        <v>446.84</v>
      </c>
      <c r="I291" s="185"/>
      <c r="J291" s="186">
        <f>ROUND(I291*H291,2)</f>
        <v>0</v>
      </c>
      <c r="K291" s="182" t="s">
        <v>202</v>
      </c>
      <c r="L291" s="40"/>
      <c r="M291" s="187" t="s">
        <v>5</v>
      </c>
      <c r="N291" s="188" t="s">
        <v>46</v>
      </c>
      <c r="O291" s="41"/>
      <c r="P291" s="189">
        <f>O291*H291</f>
        <v>0</v>
      </c>
      <c r="Q291" s="189">
        <v>0</v>
      </c>
      <c r="R291" s="189">
        <f>Q291*H291</f>
        <v>0</v>
      </c>
      <c r="S291" s="189">
        <v>0</v>
      </c>
      <c r="T291" s="190">
        <f>S291*H291</f>
        <v>0</v>
      </c>
      <c r="AR291" s="23" t="s">
        <v>272</v>
      </c>
      <c r="AT291" s="23" t="s">
        <v>191</v>
      </c>
      <c r="AU291" s="23" t="s">
        <v>84</v>
      </c>
      <c r="AY291" s="23" t="s">
        <v>189</v>
      </c>
      <c r="BE291" s="191">
        <f>IF(N291="základní",J291,0)</f>
        <v>0</v>
      </c>
      <c r="BF291" s="191">
        <f>IF(N291="snížená",J291,0)</f>
        <v>0</v>
      </c>
      <c r="BG291" s="191">
        <f>IF(N291="zákl. přenesená",J291,0)</f>
        <v>0</v>
      </c>
      <c r="BH291" s="191">
        <f>IF(N291="sníž. přenesená",J291,0)</f>
        <v>0</v>
      </c>
      <c r="BI291" s="191">
        <f>IF(N291="nulová",J291,0)</f>
        <v>0</v>
      </c>
      <c r="BJ291" s="23" t="s">
        <v>82</v>
      </c>
      <c r="BK291" s="191">
        <f>ROUND(I291*H291,2)</f>
        <v>0</v>
      </c>
      <c r="BL291" s="23" t="s">
        <v>272</v>
      </c>
      <c r="BM291" s="23" t="s">
        <v>669</v>
      </c>
    </row>
    <row r="292" spans="2:65" s="1" customFormat="1" ht="25.5" customHeight="1">
      <c r="B292" s="179"/>
      <c r="C292" s="209" t="s">
        <v>670</v>
      </c>
      <c r="D292" s="209" t="s">
        <v>291</v>
      </c>
      <c r="E292" s="210" t="s">
        <v>671</v>
      </c>
      <c r="F292" s="211" t="s">
        <v>672</v>
      </c>
      <c r="G292" s="212" t="s">
        <v>208</v>
      </c>
      <c r="H292" s="213">
        <v>8.107</v>
      </c>
      <c r="I292" s="214"/>
      <c r="J292" s="215">
        <f>ROUND(I292*H292,2)</f>
        <v>0</v>
      </c>
      <c r="K292" s="211" t="s">
        <v>202</v>
      </c>
      <c r="L292" s="216"/>
      <c r="M292" s="217" t="s">
        <v>5</v>
      </c>
      <c r="N292" s="218" t="s">
        <v>46</v>
      </c>
      <c r="O292" s="41"/>
      <c r="P292" s="189">
        <f>O292*H292</f>
        <v>0</v>
      </c>
      <c r="Q292" s="189">
        <v>0.55</v>
      </c>
      <c r="R292" s="189">
        <f>Q292*H292</f>
        <v>4.45885</v>
      </c>
      <c r="S292" s="189">
        <v>0</v>
      </c>
      <c r="T292" s="190">
        <f>S292*H292</f>
        <v>0</v>
      </c>
      <c r="AR292" s="23" t="s">
        <v>358</v>
      </c>
      <c r="AT292" s="23" t="s">
        <v>291</v>
      </c>
      <c r="AU292" s="23" t="s">
        <v>84</v>
      </c>
      <c r="AY292" s="23" t="s">
        <v>189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23" t="s">
        <v>82</v>
      </c>
      <c r="BK292" s="191">
        <f>ROUND(I292*H292,2)</f>
        <v>0</v>
      </c>
      <c r="BL292" s="23" t="s">
        <v>272</v>
      </c>
      <c r="BM292" s="23" t="s">
        <v>673</v>
      </c>
    </row>
    <row r="293" spans="2:51" s="12" customFormat="1" ht="13.5">
      <c r="B293" s="192"/>
      <c r="D293" s="193" t="s">
        <v>198</v>
      </c>
      <c r="E293" s="194" t="s">
        <v>5</v>
      </c>
      <c r="F293" s="195" t="s">
        <v>674</v>
      </c>
      <c r="H293" s="196">
        <v>8.107</v>
      </c>
      <c r="I293" s="197"/>
      <c r="L293" s="192"/>
      <c r="M293" s="198"/>
      <c r="N293" s="199"/>
      <c r="O293" s="199"/>
      <c r="P293" s="199"/>
      <c r="Q293" s="199"/>
      <c r="R293" s="199"/>
      <c r="S293" s="199"/>
      <c r="T293" s="200"/>
      <c r="AT293" s="194" t="s">
        <v>198</v>
      </c>
      <c r="AU293" s="194" t="s">
        <v>84</v>
      </c>
      <c r="AV293" s="12" t="s">
        <v>84</v>
      </c>
      <c r="AW293" s="12" t="s">
        <v>38</v>
      </c>
      <c r="AX293" s="12" t="s">
        <v>82</v>
      </c>
      <c r="AY293" s="194" t="s">
        <v>189</v>
      </c>
    </row>
    <row r="294" spans="2:65" s="1" customFormat="1" ht="16.5" customHeight="1">
      <c r="B294" s="179"/>
      <c r="C294" s="180" t="s">
        <v>675</v>
      </c>
      <c r="D294" s="180" t="s">
        <v>191</v>
      </c>
      <c r="E294" s="181" t="s">
        <v>676</v>
      </c>
      <c r="F294" s="182" t="s">
        <v>677</v>
      </c>
      <c r="G294" s="183" t="s">
        <v>194</v>
      </c>
      <c r="H294" s="184">
        <v>893.68</v>
      </c>
      <c r="I294" s="185"/>
      <c r="J294" s="186">
        <f>ROUND(I294*H294,2)</f>
        <v>0</v>
      </c>
      <c r="K294" s="182" t="s">
        <v>202</v>
      </c>
      <c r="L294" s="40"/>
      <c r="M294" s="187" t="s">
        <v>5</v>
      </c>
      <c r="N294" s="188" t="s">
        <v>46</v>
      </c>
      <c r="O294" s="41"/>
      <c r="P294" s="189">
        <f>O294*H294</f>
        <v>0</v>
      </c>
      <c r="Q294" s="189">
        <v>0.00019</v>
      </c>
      <c r="R294" s="189">
        <f>Q294*H294</f>
        <v>0.1697992</v>
      </c>
      <c r="S294" s="189">
        <v>0</v>
      </c>
      <c r="T294" s="190">
        <f>S294*H294</f>
        <v>0</v>
      </c>
      <c r="AR294" s="23" t="s">
        <v>272</v>
      </c>
      <c r="AT294" s="23" t="s">
        <v>191</v>
      </c>
      <c r="AU294" s="23" t="s">
        <v>84</v>
      </c>
      <c r="AY294" s="23" t="s">
        <v>189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23" t="s">
        <v>82</v>
      </c>
      <c r="BK294" s="191">
        <f>ROUND(I294*H294,2)</f>
        <v>0</v>
      </c>
      <c r="BL294" s="23" t="s">
        <v>272</v>
      </c>
      <c r="BM294" s="23" t="s">
        <v>678</v>
      </c>
    </row>
    <row r="295" spans="2:51" s="12" customFormat="1" ht="13.5">
      <c r="B295" s="192"/>
      <c r="D295" s="193" t="s">
        <v>198</v>
      </c>
      <c r="E295" s="194" t="s">
        <v>5</v>
      </c>
      <c r="F295" s="195" t="s">
        <v>679</v>
      </c>
      <c r="H295" s="196">
        <v>893.68</v>
      </c>
      <c r="I295" s="197"/>
      <c r="L295" s="192"/>
      <c r="M295" s="198"/>
      <c r="N295" s="199"/>
      <c r="O295" s="199"/>
      <c r="P295" s="199"/>
      <c r="Q295" s="199"/>
      <c r="R295" s="199"/>
      <c r="S295" s="199"/>
      <c r="T295" s="200"/>
      <c r="AT295" s="194" t="s">
        <v>198</v>
      </c>
      <c r="AU295" s="194" t="s">
        <v>84</v>
      </c>
      <c r="AV295" s="12" t="s">
        <v>84</v>
      </c>
      <c r="AW295" s="12" t="s">
        <v>38</v>
      </c>
      <c r="AX295" s="12" t="s">
        <v>82</v>
      </c>
      <c r="AY295" s="194" t="s">
        <v>189</v>
      </c>
    </row>
    <row r="296" spans="2:65" s="1" customFormat="1" ht="38.25" customHeight="1">
      <c r="B296" s="179"/>
      <c r="C296" s="180" t="s">
        <v>680</v>
      </c>
      <c r="D296" s="180" t="s">
        <v>191</v>
      </c>
      <c r="E296" s="181" t="s">
        <v>681</v>
      </c>
      <c r="F296" s="182" t="s">
        <v>682</v>
      </c>
      <c r="G296" s="183" t="s">
        <v>621</v>
      </c>
      <c r="H296" s="219"/>
      <c r="I296" s="185"/>
      <c r="J296" s="186">
        <f>ROUND(I296*H296,2)</f>
        <v>0</v>
      </c>
      <c r="K296" s="182" t="s">
        <v>202</v>
      </c>
      <c r="L296" s="40"/>
      <c r="M296" s="187" t="s">
        <v>5</v>
      </c>
      <c r="N296" s="188" t="s">
        <v>46</v>
      </c>
      <c r="O296" s="41"/>
      <c r="P296" s="189">
        <f>O296*H296</f>
        <v>0</v>
      </c>
      <c r="Q296" s="189">
        <v>0</v>
      </c>
      <c r="R296" s="189">
        <f>Q296*H296</f>
        <v>0</v>
      </c>
      <c r="S296" s="189">
        <v>0</v>
      </c>
      <c r="T296" s="190">
        <f>S296*H296</f>
        <v>0</v>
      </c>
      <c r="AR296" s="23" t="s">
        <v>272</v>
      </c>
      <c r="AT296" s="23" t="s">
        <v>191</v>
      </c>
      <c r="AU296" s="23" t="s">
        <v>84</v>
      </c>
      <c r="AY296" s="23" t="s">
        <v>189</v>
      </c>
      <c r="BE296" s="191">
        <f>IF(N296="základní",J296,0)</f>
        <v>0</v>
      </c>
      <c r="BF296" s="191">
        <f>IF(N296="snížená",J296,0)</f>
        <v>0</v>
      </c>
      <c r="BG296" s="191">
        <f>IF(N296="zákl. přenesená",J296,0)</f>
        <v>0</v>
      </c>
      <c r="BH296" s="191">
        <f>IF(N296="sníž. přenesená",J296,0)</f>
        <v>0</v>
      </c>
      <c r="BI296" s="191">
        <f>IF(N296="nulová",J296,0)</f>
        <v>0</v>
      </c>
      <c r="BJ296" s="23" t="s">
        <v>82</v>
      </c>
      <c r="BK296" s="191">
        <f>ROUND(I296*H296,2)</f>
        <v>0</v>
      </c>
      <c r="BL296" s="23" t="s">
        <v>272</v>
      </c>
      <c r="BM296" s="23" t="s">
        <v>683</v>
      </c>
    </row>
    <row r="297" spans="2:63" s="11" customFormat="1" ht="29.85" customHeight="1">
      <c r="B297" s="166"/>
      <c r="D297" s="167" t="s">
        <v>74</v>
      </c>
      <c r="E297" s="177" t="s">
        <v>684</v>
      </c>
      <c r="F297" s="177" t="s">
        <v>685</v>
      </c>
      <c r="I297" s="169"/>
      <c r="J297" s="178">
        <f>BK297</f>
        <v>0</v>
      </c>
      <c r="L297" s="166"/>
      <c r="M297" s="171"/>
      <c r="N297" s="172"/>
      <c r="O297" s="172"/>
      <c r="P297" s="173">
        <f>SUM(P298:P317)</f>
        <v>0</v>
      </c>
      <c r="Q297" s="172"/>
      <c r="R297" s="173">
        <f>SUM(R298:R317)</f>
        <v>3.3244974</v>
      </c>
      <c r="S297" s="172"/>
      <c r="T297" s="174">
        <f>SUM(T298:T317)</f>
        <v>1.8025443</v>
      </c>
      <c r="AR297" s="167" t="s">
        <v>84</v>
      </c>
      <c r="AT297" s="175" t="s">
        <v>74</v>
      </c>
      <c r="AU297" s="175" t="s">
        <v>82</v>
      </c>
      <c r="AY297" s="167" t="s">
        <v>189</v>
      </c>
      <c r="BK297" s="176">
        <f>SUM(BK298:BK317)</f>
        <v>0</v>
      </c>
    </row>
    <row r="298" spans="2:65" s="1" customFormat="1" ht="16.5" customHeight="1">
      <c r="B298" s="179"/>
      <c r="C298" s="180" t="s">
        <v>686</v>
      </c>
      <c r="D298" s="180" t="s">
        <v>191</v>
      </c>
      <c r="E298" s="181" t="s">
        <v>687</v>
      </c>
      <c r="F298" s="182" t="s">
        <v>688</v>
      </c>
      <c r="G298" s="183" t="s">
        <v>194</v>
      </c>
      <c r="H298" s="184">
        <v>25.68</v>
      </c>
      <c r="I298" s="185"/>
      <c r="J298" s="186">
        <f>ROUND(I298*H298,2)</f>
        <v>0</v>
      </c>
      <c r="K298" s="182" t="s">
        <v>202</v>
      </c>
      <c r="L298" s="40"/>
      <c r="M298" s="187" t="s">
        <v>5</v>
      </c>
      <c r="N298" s="188" t="s">
        <v>46</v>
      </c>
      <c r="O298" s="41"/>
      <c r="P298" s="189">
        <f>O298*H298</f>
        <v>0</v>
      </c>
      <c r="Q298" s="189">
        <v>0</v>
      </c>
      <c r="R298" s="189">
        <f>Q298*H298</f>
        <v>0</v>
      </c>
      <c r="S298" s="189">
        <v>0.00594</v>
      </c>
      <c r="T298" s="190">
        <f>S298*H298</f>
        <v>0.15253919999999999</v>
      </c>
      <c r="AR298" s="23" t="s">
        <v>272</v>
      </c>
      <c r="AT298" s="23" t="s">
        <v>191</v>
      </c>
      <c r="AU298" s="23" t="s">
        <v>84</v>
      </c>
      <c r="AY298" s="23" t="s">
        <v>189</v>
      </c>
      <c r="BE298" s="191">
        <f>IF(N298="základní",J298,0)</f>
        <v>0</v>
      </c>
      <c r="BF298" s="191">
        <f>IF(N298="snížená",J298,0)</f>
        <v>0</v>
      </c>
      <c r="BG298" s="191">
        <f>IF(N298="zákl. přenesená",J298,0)</f>
        <v>0</v>
      </c>
      <c r="BH298" s="191">
        <f>IF(N298="sníž. přenesená",J298,0)</f>
        <v>0</v>
      </c>
      <c r="BI298" s="191">
        <f>IF(N298="nulová",J298,0)</f>
        <v>0</v>
      </c>
      <c r="BJ298" s="23" t="s">
        <v>82</v>
      </c>
      <c r="BK298" s="191">
        <f>ROUND(I298*H298,2)</f>
        <v>0</v>
      </c>
      <c r="BL298" s="23" t="s">
        <v>272</v>
      </c>
      <c r="BM298" s="23" t="s">
        <v>689</v>
      </c>
    </row>
    <row r="299" spans="2:65" s="1" customFormat="1" ht="16.5" customHeight="1">
      <c r="B299" s="179"/>
      <c r="C299" s="180" t="s">
        <v>690</v>
      </c>
      <c r="D299" s="180" t="s">
        <v>191</v>
      </c>
      <c r="E299" s="181" t="s">
        <v>691</v>
      </c>
      <c r="F299" s="182" t="s">
        <v>692</v>
      </c>
      <c r="G299" s="183" t="s">
        <v>312</v>
      </c>
      <c r="H299" s="184">
        <v>113.35</v>
      </c>
      <c r="I299" s="185"/>
      <c r="J299" s="186">
        <f>ROUND(I299*H299,2)</f>
        <v>0</v>
      </c>
      <c r="K299" s="182" t="s">
        <v>202</v>
      </c>
      <c r="L299" s="40"/>
      <c r="M299" s="187" t="s">
        <v>5</v>
      </c>
      <c r="N299" s="188" t="s">
        <v>46</v>
      </c>
      <c r="O299" s="41"/>
      <c r="P299" s="189">
        <f>O299*H299</f>
        <v>0</v>
      </c>
      <c r="Q299" s="189">
        <v>0</v>
      </c>
      <c r="R299" s="189">
        <f>Q299*H299</f>
        <v>0</v>
      </c>
      <c r="S299" s="189">
        <v>0.00223</v>
      </c>
      <c r="T299" s="190">
        <f>S299*H299</f>
        <v>0.2527705</v>
      </c>
      <c r="AR299" s="23" t="s">
        <v>272</v>
      </c>
      <c r="AT299" s="23" t="s">
        <v>191</v>
      </c>
      <c r="AU299" s="23" t="s">
        <v>84</v>
      </c>
      <c r="AY299" s="23" t="s">
        <v>189</v>
      </c>
      <c r="BE299" s="191">
        <f>IF(N299="základní",J299,0)</f>
        <v>0</v>
      </c>
      <c r="BF299" s="191">
        <f>IF(N299="snížená",J299,0)</f>
        <v>0</v>
      </c>
      <c r="BG299" s="191">
        <f>IF(N299="zákl. přenesená",J299,0)</f>
        <v>0</v>
      </c>
      <c r="BH299" s="191">
        <f>IF(N299="sníž. přenesená",J299,0)</f>
        <v>0</v>
      </c>
      <c r="BI299" s="191">
        <f>IF(N299="nulová",J299,0)</f>
        <v>0</v>
      </c>
      <c r="BJ299" s="23" t="s">
        <v>82</v>
      </c>
      <c r="BK299" s="191">
        <f>ROUND(I299*H299,2)</f>
        <v>0</v>
      </c>
      <c r="BL299" s="23" t="s">
        <v>272</v>
      </c>
      <c r="BM299" s="23" t="s">
        <v>693</v>
      </c>
    </row>
    <row r="300" spans="2:51" s="12" customFormat="1" ht="13.5">
      <c r="B300" s="192"/>
      <c r="D300" s="193" t="s">
        <v>198</v>
      </c>
      <c r="E300" s="194" t="s">
        <v>5</v>
      </c>
      <c r="F300" s="195" t="s">
        <v>694</v>
      </c>
      <c r="H300" s="196">
        <v>113.35</v>
      </c>
      <c r="I300" s="197"/>
      <c r="L300" s="192"/>
      <c r="M300" s="198"/>
      <c r="N300" s="199"/>
      <c r="O300" s="199"/>
      <c r="P300" s="199"/>
      <c r="Q300" s="199"/>
      <c r="R300" s="199"/>
      <c r="S300" s="199"/>
      <c r="T300" s="200"/>
      <c r="AT300" s="194" t="s">
        <v>198</v>
      </c>
      <c r="AU300" s="194" t="s">
        <v>84</v>
      </c>
      <c r="AV300" s="12" t="s">
        <v>84</v>
      </c>
      <c r="AW300" s="12" t="s">
        <v>38</v>
      </c>
      <c r="AX300" s="12" t="s">
        <v>82</v>
      </c>
      <c r="AY300" s="194" t="s">
        <v>189</v>
      </c>
    </row>
    <row r="301" spans="2:65" s="1" customFormat="1" ht="16.5" customHeight="1">
      <c r="B301" s="179"/>
      <c r="C301" s="180" t="s">
        <v>695</v>
      </c>
      <c r="D301" s="180" t="s">
        <v>191</v>
      </c>
      <c r="E301" s="181" t="s">
        <v>696</v>
      </c>
      <c r="F301" s="182" t="s">
        <v>697</v>
      </c>
      <c r="G301" s="183" t="s">
        <v>312</v>
      </c>
      <c r="H301" s="184">
        <v>123.3</v>
      </c>
      <c r="I301" s="185"/>
      <c r="J301" s="186">
        <f>ROUND(I301*H301,2)</f>
        <v>0</v>
      </c>
      <c r="K301" s="182" t="s">
        <v>287</v>
      </c>
      <c r="L301" s="40"/>
      <c r="M301" s="187" t="s">
        <v>5</v>
      </c>
      <c r="N301" s="188" t="s">
        <v>46</v>
      </c>
      <c r="O301" s="41"/>
      <c r="P301" s="189">
        <f>O301*H301</f>
        <v>0</v>
      </c>
      <c r="Q301" s="189">
        <v>0</v>
      </c>
      <c r="R301" s="189">
        <f>Q301*H301</f>
        <v>0</v>
      </c>
      <c r="S301" s="189">
        <v>0.00605</v>
      </c>
      <c r="T301" s="190">
        <f>S301*H301</f>
        <v>0.745965</v>
      </c>
      <c r="AR301" s="23" t="s">
        <v>272</v>
      </c>
      <c r="AT301" s="23" t="s">
        <v>191</v>
      </c>
      <c r="AU301" s="23" t="s">
        <v>84</v>
      </c>
      <c r="AY301" s="23" t="s">
        <v>189</v>
      </c>
      <c r="BE301" s="191">
        <f>IF(N301="základní",J301,0)</f>
        <v>0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23" t="s">
        <v>82</v>
      </c>
      <c r="BK301" s="191">
        <f>ROUND(I301*H301,2)</f>
        <v>0</v>
      </c>
      <c r="BL301" s="23" t="s">
        <v>272</v>
      </c>
      <c r="BM301" s="23" t="s">
        <v>698</v>
      </c>
    </row>
    <row r="302" spans="2:51" s="12" customFormat="1" ht="13.5">
      <c r="B302" s="192"/>
      <c r="D302" s="193" t="s">
        <v>198</v>
      </c>
      <c r="E302" s="194" t="s">
        <v>5</v>
      </c>
      <c r="F302" s="195" t="s">
        <v>699</v>
      </c>
      <c r="H302" s="196">
        <v>123.3</v>
      </c>
      <c r="I302" s="197"/>
      <c r="L302" s="192"/>
      <c r="M302" s="198"/>
      <c r="N302" s="199"/>
      <c r="O302" s="199"/>
      <c r="P302" s="199"/>
      <c r="Q302" s="199"/>
      <c r="R302" s="199"/>
      <c r="S302" s="199"/>
      <c r="T302" s="200"/>
      <c r="AT302" s="194" t="s">
        <v>198</v>
      </c>
      <c r="AU302" s="194" t="s">
        <v>84</v>
      </c>
      <c r="AV302" s="12" t="s">
        <v>84</v>
      </c>
      <c r="AW302" s="12" t="s">
        <v>38</v>
      </c>
      <c r="AX302" s="12" t="s">
        <v>82</v>
      </c>
      <c r="AY302" s="194" t="s">
        <v>189</v>
      </c>
    </row>
    <row r="303" spans="2:65" s="1" customFormat="1" ht="16.5" customHeight="1">
      <c r="B303" s="179"/>
      <c r="C303" s="180" t="s">
        <v>700</v>
      </c>
      <c r="D303" s="180" t="s">
        <v>191</v>
      </c>
      <c r="E303" s="181" t="s">
        <v>701</v>
      </c>
      <c r="F303" s="182" t="s">
        <v>702</v>
      </c>
      <c r="G303" s="183" t="s">
        <v>312</v>
      </c>
      <c r="H303" s="184">
        <v>101.84</v>
      </c>
      <c r="I303" s="185"/>
      <c r="J303" s="186">
        <f>ROUND(I303*H303,2)</f>
        <v>0</v>
      </c>
      <c r="K303" s="182" t="s">
        <v>202</v>
      </c>
      <c r="L303" s="40"/>
      <c r="M303" s="187" t="s">
        <v>5</v>
      </c>
      <c r="N303" s="188" t="s">
        <v>46</v>
      </c>
      <c r="O303" s="41"/>
      <c r="P303" s="189">
        <f>O303*H303</f>
        <v>0</v>
      </c>
      <c r="Q303" s="189">
        <v>0</v>
      </c>
      <c r="R303" s="189">
        <f>Q303*H303</f>
        <v>0</v>
      </c>
      <c r="S303" s="189">
        <v>0.00394</v>
      </c>
      <c r="T303" s="190">
        <f>S303*H303</f>
        <v>0.4012496</v>
      </c>
      <c r="AR303" s="23" t="s">
        <v>272</v>
      </c>
      <c r="AT303" s="23" t="s">
        <v>191</v>
      </c>
      <c r="AU303" s="23" t="s">
        <v>84</v>
      </c>
      <c r="AY303" s="23" t="s">
        <v>189</v>
      </c>
      <c r="BE303" s="191">
        <f>IF(N303="základní",J303,0)</f>
        <v>0</v>
      </c>
      <c r="BF303" s="191">
        <f>IF(N303="snížená",J303,0)</f>
        <v>0</v>
      </c>
      <c r="BG303" s="191">
        <f>IF(N303="zákl. přenesená",J303,0)</f>
        <v>0</v>
      </c>
      <c r="BH303" s="191">
        <f>IF(N303="sníž. přenesená",J303,0)</f>
        <v>0</v>
      </c>
      <c r="BI303" s="191">
        <f>IF(N303="nulová",J303,0)</f>
        <v>0</v>
      </c>
      <c r="BJ303" s="23" t="s">
        <v>82</v>
      </c>
      <c r="BK303" s="191">
        <f>ROUND(I303*H303,2)</f>
        <v>0</v>
      </c>
      <c r="BL303" s="23" t="s">
        <v>272</v>
      </c>
      <c r="BM303" s="23" t="s">
        <v>703</v>
      </c>
    </row>
    <row r="304" spans="2:51" s="12" customFormat="1" ht="13.5">
      <c r="B304" s="192"/>
      <c r="D304" s="193" t="s">
        <v>198</v>
      </c>
      <c r="E304" s="194" t="s">
        <v>5</v>
      </c>
      <c r="F304" s="195" t="s">
        <v>704</v>
      </c>
      <c r="H304" s="196">
        <v>101.84</v>
      </c>
      <c r="I304" s="197"/>
      <c r="L304" s="192"/>
      <c r="M304" s="198"/>
      <c r="N304" s="199"/>
      <c r="O304" s="199"/>
      <c r="P304" s="199"/>
      <c r="Q304" s="199"/>
      <c r="R304" s="199"/>
      <c r="S304" s="199"/>
      <c r="T304" s="200"/>
      <c r="AT304" s="194" t="s">
        <v>198</v>
      </c>
      <c r="AU304" s="194" t="s">
        <v>84</v>
      </c>
      <c r="AV304" s="12" t="s">
        <v>84</v>
      </c>
      <c r="AW304" s="12" t="s">
        <v>38</v>
      </c>
      <c r="AX304" s="12" t="s">
        <v>82</v>
      </c>
      <c r="AY304" s="194" t="s">
        <v>189</v>
      </c>
    </row>
    <row r="305" spans="2:65" s="1" customFormat="1" ht="38.25" customHeight="1">
      <c r="B305" s="179"/>
      <c r="C305" s="180" t="s">
        <v>705</v>
      </c>
      <c r="D305" s="180" t="s">
        <v>191</v>
      </c>
      <c r="E305" s="181" t="s">
        <v>706</v>
      </c>
      <c r="F305" s="182" t="s">
        <v>707</v>
      </c>
      <c r="G305" s="183" t="s">
        <v>194</v>
      </c>
      <c r="H305" s="184">
        <v>25.68</v>
      </c>
      <c r="I305" s="185"/>
      <c r="J305" s="186">
        <f>ROUND(I305*H305,2)</f>
        <v>0</v>
      </c>
      <c r="K305" s="182" t="s">
        <v>202</v>
      </c>
      <c r="L305" s="40"/>
      <c r="M305" s="187" t="s">
        <v>5</v>
      </c>
      <c r="N305" s="188" t="s">
        <v>46</v>
      </c>
      <c r="O305" s="41"/>
      <c r="P305" s="189">
        <f>O305*H305</f>
        <v>0</v>
      </c>
      <c r="Q305" s="189">
        <v>0.00573</v>
      </c>
      <c r="R305" s="189">
        <f>Q305*H305</f>
        <v>0.14714639999999998</v>
      </c>
      <c r="S305" s="189">
        <v>0</v>
      </c>
      <c r="T305" s="190">
        <f>S305*H305</f>
        <v>0</v>
      </c>
      <c r="AR305" s="23" t="s">
        <v>272</v>
      </c>
      <c r="AT305" s="23" t="s">
        <v>191</v>
      </c>
      <c r="AU305" s="23" t="s">
        <v>84</v>
      </c>
      <c r="AY305" s="23" t="s">
        <v>189</v>
      </c>
      <c r="BE305" s="191">
        <f>IF(N305="základní",J305,0)</f>
        <v>0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23" t="s">
        <v>82</v>
      </c>
      <c r="BK305" s="191">
        <f>ROUND(I305*H305,2)</f>
        <v>0</v>
      </c>
      <c r="BL305" s="23" t="s">
        <v>272</v>
      </c>
      <c r="BM305" s="23" t="s">
        <v>708</v>
      </c>
    </row>
    <row r="306" spans="2:65" s="1" customFormat="1" ht="38.25" customHeight="1">
      <c r="B306" s="179"/>
      <c r="C306" s="180" t="s">
        <v>709</v>
      </c>
      <c r="D306" s="180" t="s">
        <v>191</v>
      </c>
      <c r="E306" s="181" t="s">
        <v>710</v>
      </c>
      <c r="F306" s="182" t="s">
        <v>711</v>
      </c>
      <c r="G306" s="183" t="s">
        <v>194</v>
      </c>
      <c r="H306" s="184">
        <v>3.565</v>
      </c>
      <c r="I306" s="185"/>
      <c r="J306" s="186">
        <f>ROUND(I306*H306,2)</f>
        <v>0</v>
      </c>
      <c r="K306" s="182" t="s">
        <v>287</v>
      </c>
      <c r="L306" s="40"/>
      <c r="M306" s="187" t="s">
        <v>5</v>
      </c>
      <c r="N306" s="188" t="s">
        <v>46</v>
      </c>
      <c r="O306" s="41"/>
      <c r="P306" s="189">
        <f>O306*H306</f>
        <v>0</v>
      </c>
      <c r="Q306" s="189">
        <v>0.0076</v>
      </c>
      <c r="R306" s="189">
        <f>Q306*H306</f>
        <v>0.027094</v>
      </c>
      <c r="S306" s="189">
        <v>0</v>
      </c>
      <c r="T306" s="190">
        <f>S306*H306</f>
        <v>0</v>
      </c>
      <c r="AR306" s="23" t="s">
        <v>272</v>
      </c>
      <c r="AT306" s="23" t="s">
        <v>191</v>
      </c>
      <c r="AU306" s="23" t="s">
        <v>84</v>
      </c>
      <c r="AY306" s="23" t="s">
        <v>189</v>
      </c>
      <c r="BE306" s="191">
        <f>IF(N306="základní",J306,0)</f>
        <v>0</v>
      </c>
      <c r="BF306" s="191">
        <f>IF(N306="snížená",J306,0)</f>
        <v>0</v>
      </c>
      <c r="BG306" s="191">
        <f>IF(N306="zákl. přenesená",J306,0)</f>
        <v>0</v>
      </c>
      <c r="BH306" s="191">
        <f>IF(N306="sníž. přenesená",J306,0)</f>
        <v>0</v>
      </c>
      <c r="BI306" s="191">
        <f>IF(N306="nulová",J306,0)</f>
        <v>0</v>
      </c>
      <c r="BJ306" s="23" t="s">
        <v>82</v>
      </c>
      <c r="BK306" s="191">
        <f>ROUND(I306*H306,2)</f>
        <v>0</v>
      </c>
      <c r="BL306" s="23" t="s">
        <v>272</v>
      </c>
      <c r="BM306" s="23" t="s">
        <v>712</v>
      </c>
    </row>
    <row r="307" spans="2:51" s="12" customFormat="1" ht="13.5">
      <c r="B307" s="192"/>
      <c r="D307" s="193" t="s">
        <v>198</v>
      </c>
      <c r="E307" s="194" t="s">
        <v>5</v>
      </c>
      <c r="F307" s="195" t="s">
        <v>602</v>
      </c>
      <c r="H307" s="196">
        <v>3.565</v>
      </c>
      <c r="I307" s="197"/>
      <c r="L307" s="192"/>
      <c r="M307" s="198"/>
      <c r="N307" s="199"/>
      <c r="O307" s="199"/>
      <c r="P307" s="199"/>
      <c r="Q307" s="199"/>
      <c r="R307" s="199"/>
      <c r="S307" s="199"/>
      <c r="T307" s="200"/>
      <c r="AT307" s="194" t="s">
        <v>198</v>
      </c>
      <c r="AU307" s="194" t="s">
        <v>84</v>
      </c>
      <c r="AV307" s="12" t="s">
        <v>84</v>
      </c>
      <c r="AW307" s="12" t="s">
        <v>38</v>
      </c>
      <c r="AX307" s="12" t="s">
        <v>82</v>
      </c>
      <c r="AY307" s="194" t="s">
        <v>189</v>
      </c>
    </row>
    <row r="308" spans="2:65" s="1" customFormat="1" ht="25.5" customHeight="1">
      <c r="B308" s="179"/>
      <c r="C308" s="180" t="s">
        <v>713</v>
      </c>
      <c r="D308" s="180" t="s">
        <v>191</v>
      </c>
      <c r="E308" s="181" t="s">
        <v>714</v>
      </c>
      <c r="F308" s="182" t="s">
        <v>715</v>
      </c>
      <c r="G308" s="183" t="s">
        <v>312</v>
      </c>
      <c r="H308" s="184">
        <v>123.3</v>
      </c>
      <c r="I308" s="185"/>
      <c r="J308" s="186">
        <f>ROUND(I308*H308,2)</f>
        <v>0</v>
      </c>
      <c r="K308" s="182" t="s">
        <v>287</v>
      </c>
      <c r="L308" s="40"/>
      <c r="M308" s="187" t="s">
        <v>5</v>
      </c>
      <c r="N308" s="188" t="s">
        <v>46</v>
      </c>
      <c r="O308" s="41"/>
      <c r="P308" s="189">
        <f>O308*H308</f>
        <v>0</v>
      </c>
      <c r="Q308" s="189">
        <v>0.00584</v>
      </c>
      <c r="R308" s="189">
        <f>Q308*H308</f>
        <v>0.7200719999999999</v>
      </c>
      <c r="S308" s="189">
        <v>0</v>
      </c>
      <c r="T308" s="190">
        <f>S308*H308</f>
        <v>0</v>
      </c>
      <c r="AR308" s="23" t="s">
        <v>196</v>
      </c>
      <c r="AT308" s="23" t="s">
        <v>191</v>
      </c>
      <c r="AU308" s="23" t="s">
        <v>84</v>
      </c>
      <c r="AY308" s="23" t="s">
        <v>189</v>
      </c>
      <c r="BE308" s="191">
        <f>IF(N308="základní",J308,0)</f>
        <v>0</v>
      </c>
      <c r="BF308" s="191">
        <f>IF(N308="snížená",J308,0)</f>
        <v>0</v>
      </c>
      <c r="BG308" s="191">
        <f>IF(N308="zákl. přenesená",J308,0)</f>
        <v>0</v>
      </c>
      <c r="BH308" s="191">
        <f>IF(N308="sníž. přenesená",J308,0)</f>
        <v>0</v>
      </c>
      <c r="BI308" s="191">
        <f>IF(N308="nulová",J308,0)</f>
        <v>0</v>
      </c>
      <c r="BJ308" s="23" t="s">
        <v>82</v>
      </c>
      <c r="BK308" s="191">
        <f>ROUND(I308*H308,2)</f>
        <v>0</v>
      </c>
      <c r="BL308" s="23" t="s">
        <v>196</v>
      </c>
      <c r="BM308" s="23" t="s">
        <v>716</v>
      </c>
    </row>
    <row r="309" spans="2:65" s="1" customFormat="1" ht="25.5" customHeight="1">
      <c r="B309" s="179"/>
      <c r="C309" s="180" t="s">
        <v>717</v>
      </c>
      <c r="D309" s="180" t="s">
        <v>191</v>
      </c>
      <c r="E309" s="181" t="s">
        <v>718</v>
      </c>
      <c r="F309" s="182" t="s">
        <v>719</v>
      </c>
      <c r="G309" s="183" t="s">
        <v>312</v>
      </c>
      <c r="H309" s="184">
        <v>214.7</v>
      </c>
      <c r="I309" s="185"/>
      <c r="J309" s="186">
        <f>ROUND(I309*H309,2)</f>
        <v>0</v>
      </c>
      <c r="K309" s="182" t="s">
        <v>287</v>
      </c>
      <c r="L309" s="40"/>
      <c r="M309" s="187" t="s">
        <v>5</v>
      </c>
      <c r="N309" s="188" t="s">
        <v>46</v>
      </c>
      <c r="O309" s="41"/>
      <c r="P309" s="189">
        <f>O309*H309</f>
        <v>0</v>
      </c>
      <c r="Q309" s="189">
        <v>0.00351</v>
      </c>
      <c r="R309" s="189">
        <f>Q309*H309</f>
        <v>0.753597</v>
      </c>
      <c r="S309" s="189">
        <v>0</v>
      </c>
      <c r="T309" s="190">
        <f>S309*H309</f>
        <v>0</v>
      </c>
      <c r="AR309" s="23" t="s">
        <v>272</v>
      </c>
      <c r="AT309" s="23" t="s">
        <v>191</v>
      </c>
      <c r="AU309" s="23" t="s">
        <v>84</v>
      </c>
      <c r="AY309" s="23" t="s">
        <v>189</v>
      </c>
      <c r="BE309" s="191">
        <f>IF(N309="základní",J309,0)</f>
        <v>0</v>
      </c>
      <c r="BF309" s="191">
        <f>IF(N309="snížená",J309,0)</f>
        <v>0</v>
      </c>
      <c r="BG309" s="191">
        <f>IF(N309="zákl. přenesená",J309,0)</f>
        <v>0</v>
      </c>
      <c r="BH309" s="191">
        <f>IF(N309="sníž. přenesená",J309,0)</f>
        <v>0</v>
      </c>
      <c r="BI309" s="191">
        <f>IF(N309="nulová",J309,0)</f>
        <v>0</v>
      </c>
      <c r="BJ309" s="23" t="s">
        <v>82</v>
      </c>
      <c r="BK309" s="191">
        <f>ROUND(I309*H309,2)</f>
        <v>0</v>
      </c>
      <c r="BL309" s="23" t="s">
        <v>272</v>
      </c>
      <c r="BM309" s="23" t="s">
        <v>720</v>
      </c>
    </row>
    <row r="310" spans="2:51" s="12" customFormat="1" ht="13.5">
      <c r="B310" s="192"/>
      <c r="D310" s="193" t="s">
        <v>198</v>
      </c>
      <c r="E310" s="194" t="s">
        <v>5</v>
      </c>
      <c r="F310" s="195" t="s">
        <v>721</v>
      </c>
      <c r="H310" s="196">
        <v>214.7</v>
      </c>
      <c r="I310" s="197"/>
      <c r="L310" s="192"/>
      <c r="M310" s="198"/>
      <c r="N310" s="199"/>
      <c r="O310" s="199"/>
      <c r="P310" s="199"/>
      <c r="Q310" s="199"/>
      <c r="R310" s="199"/>
      <c r="S310" s="199"/>
      <c r="T310" s="200"/>
      <c r="AT310" s="194" t="s">
        <v>198</v>
      </c>
      <c r="AU310" s="194" t="s">
        <v>84</v>
      </c>
      <c r="AV310" s="12" t="s">
        <v>84</v>
      </c>
      <c r="AW310" s="12" t="s">
        <v>38</v>
      </c>
      <c r="AX310" s="12" t="s">
        <v>82</v>
      </c>
      <c r="AY310" s="194" t="s">
        <v>189</v>
      </c>
    </row>
    <row r="311" spans="2:65" s="1" customFormat="1" ht="25.5" customHeight="1">
      <c r="B311" s="179"/>
      <c r="C311" s="180" t="s">
        <v>722</v>
      </c>
      <c r="D311" s="180" t="s">
        <v>191</v>
      </c>
      <c r="E311" s="181" t="s">
        <v>723</v>
      </c>
      <c r="F311" s="182" t="s">
        <v>724</v>
      </c>
      <c r="G311" s="183" t="s">
        <v>312</v>
      </c>
      <c r="H311" s="184">
        <v>185.2</v>
      </c>
      <c r="I311" s="185"/>
      <c r="J311" s="186">
        <f>ROUND(I311*H311,2)</f>
        <v>0</v>
      </c>
      <c r="K311" s="182" t="s">
        <v>5</v>
      </c>
      <c r="L311" s="40"/>
      <c r="M311" s="187" t="s">
        <v>5</v>
      </c>
      <c r="N311" s="188" t="s">
        <v>46</v>
      </c>
      <c r="O311" s="41"/>
      <c r="P311" s="189">
        <f>O311*H311</f>
        <v>0</v>
      </c>
      <c r="Q311" s="189">
        <v>0.00358</v>
      </c>
      <c r="R311" s="189">
        <f>Q311*H311</f>
        <v>0.6630159999999999</v>
      </c>
      <c r="S311" s="189">
        <v>0</v>
      </c>
      <c r="T311" s="190">
        <f>S311*H311</f>
        <v>0</v>
      </c>
      <c r="AR311" s="23" t="s">
        <v>272</v>
      </c>
      <c r="AT311" s="23" t="s">
        <v>191</v>
      </c>
      <c r="AU311" s="23" t="s">
        <v>84</v>
      </c>
      <c r="AY311" s="23" t="s">
        <v>189</v>
      </c>
      <c r="BE311" s="191">
        <f>IF(N311="základní",J311,0)</f>
        <v>0</v>
      </c>
      <c r="BF311" s="191">
        <f>IF(N311="snížená",J311,0)</f>
        <v>0</v>
      </c>
      <c r="BG311" s="191">
        <f>IF(N311="zákl. přenesená",J311,0)</f>
        <v>0</v>
      </c>
      <c r="BH311" s="191">
        <f>IF(N311="sníž. přenesená",J311,0)</f>
        <v>0</v>
      </c>
      <c r="BI311" s="191">
        <f>IF(N311="nulová",J311,0)</f>
        <v>0</v>
      </c>
      <c r="BJ311" s="23" t="s">
        <v>82</v>
      </c>
      <c r="BK311" s="191">
        <f>ROUND(I311*H311,2)</f>
        <v>0</v>
      </c>
      <c r="BL311" s="23" t="s">
        <v>272</v>
      </c>
      <c r="BM311" s="23" t="s">
        <v>725</v>
      </c>
    </row>
    <row r="312" spans="2:51" s="12" customFormat="1" ht="13.5">
      <c r="B312" s="192"/>
      <c r="D312" s="193" t="s">
        <v>198</v>
      </c>
      <c r="E312" s="194" t="s">
        <v>5</v>
      </c>
      <c r="F312" s="195" t="s">
        <v>726</v>
      </c>
      <c r="H312" s="196">
        <v>185.2</v>
      </c>
      <c r="I312" s="197"/>
      <c r="L312" s="192"/>
      <c r="M312" s="198"/>
      <c r="N312" s="199"/>
      <c r="O312" s="199"/>
      <c r="P312" s="199"/>
      <c r="Q312" s="199"/>
      <c r="R312" s="199"/>
      <c r="S312" s="199"/>
      <c r="T312" s="200"/>
      <c r="AT312" s="194" t="s">
        <v>198</v>
      </c>
      <c r="AU312" s="194" t="s">
        <v>84</v>
      </c>
      <c r="AV312" s="12" t="s">
        <v>84</v>
      </c>
      <c r="AW312" s="12" t="s">
        <v>38</v>
      </c>
      <c r="AX312" s="12" t="s">
        <v>82</v>
      </c>
      <c r="AY312" s="194" t="s">
        <v>189</v>
      </c>
    </row>
    <row r="313" spans="2:65" s="1" customFormat="1" ht="16.5" customHeight="1">
      <c r="B313" s="179"/>
      <c r="C313" s="180" t="s">
        <v>727</v>
      </c>
      <c r="D313" s="180" t="s">
        <v>191</v>
      </c>
      <c r="E313" s="181" t="s">
        <v>728</v>
      </c>
      <c r="F313" s="182" t="s">
        <v>729</v>
      </c>
      <c r="G313" s="183" t="s">
        <v>312</v>
      </c>
      <c r="H313" s="184">
        <v>185.2</v>
      </c>
      <c r="I313" s="185"/>
      <c r="J313" s="186">
        <f>ROUND(I313*H313,2)</f>
        <v>0</v>
      </c>
      <c r="K313" s="182" t="s">
        <v>209</v>
      </c>
      <c r="L313" s="40"/>
      <c r="M313" s="187" t="s">
        <v>5</v>
      </c>
      <c r="N313" s="188" t="s">
        <v>46</v>
      </c>
      <c r="O313" s="41"/>
      <c r="P313" s="189">
        <f>O313*H313</f>
        <v>0</v>
      </c>
      <c r="Q313" s="189">
        <v>0</v>
      </c>
      <c r="R313" s="189">
        <f>Q313*H313</f>
        <v>0</v>
      </c>
      <c r="S313" s="189">
        <v>0.00135</v>
      </c>
      <c r="T313" s="190">
        <f>S313*H313</f>
        <v>0.25002</v>
      </c>
      <c r="AR313" s="23" t="s">
        <v>272</v>
      </c>
      <c r="AT313" s="23" t="s">
        <v>191</v>
      </c>
      <c r="AU313" s="23" t="s">
        <v>84</v>
      </c>
      <c r="AY313" s="23" t="s">
        <v>189</v>
      </c>
      <c r="BE313" s="191">
        <f>IF(N313="základní",J313,0)</f>
        <v>0</v>
      </c>
      <c r="BF313" s="191">
        <f>IF(N313="snížená",J313,0)</f>
        <v>0</v>
      </c>
      <c r="BG313" s="191">
        <f>IF(N313="zákl. přenesená",J313,0)</f>
        <v>0</v>
      </c>
      <c r="BH313" s="191">
        <f>IF(N313="sníž. přenesená",J313,0)</f>
        <v>0</v>
      </c>
      <c r="BI313" s="191">
        <f>IF(N313="nulová",J313,0)</f>
        <v>0</v>
      </c>
      <c r="BJ313" s="23" t="s">
        <v>82</v>
      </c>
      <c r="BK313" s="191">
        <f>ROUND(I313*H313,2)</f>
        <v>0</v>
      </c>
      <c r="BL313" s="23" t="s">
        <v>272</v>
      </c>
      <c r="BM313" s="23" t="s">
        <v>730</v>
      </c>
    </row>
    <row r="314" spans="2:51" s="12" customFormat="1" ht="13.5">
      <c r="B314" s="192"/>
      <c r="D314" s="193" t="s">
        <v>198</v>
      </c>
      <c r="E314" s="194" t="s">
        <v>5</v>
      </c>
      <c r="F314" s="195" t="s">
        <v>350</v>
      </c>
      <c r="H314" s="196">
        <v>185.2</v>
      </c>
      <c r="I314" s="197"/>
      <c r="L314" s="192"/>
      <c r="M314" s="198"/>
      <c r="N314" s="199"/>
      <c r="O314" s="199"/>
      <c r="P314" s="199"/>
      <c r="Q314" s="199"/>
      <c r="R314" s="199"/>
      <c r="S314" s="199"/>
      <c r="T314" s="200"/>
      <c r="AT314" s="194" t="s">
        <v>198</v>
      </c>
      <c r="AU314" s="194" t="s">
        <v>84</v>
      </c>
      <c r="AV314" s="12" t="s">
        <v>84</v>
      </c>
      <c r="AW314" s="12" t="s">
        <v>38</v>
      </c>
      <c r="AX314" s="12" t="s">
        <v>82</v>
      </c>
      <c r="AY314" s="194" t="s">
        <v>189</v>
      </c>
    </row>
    <row r="315" spans="2:65" s="1" customFormat="1" ht="25.5" customHeight="1">
      <c r="B315" s="179"/>
      <c r="C315" s="180" t="s">
        <v>731</v>
      </c>
      <c r="D315" s="180" t="s">
        <v>191</v>
      </c>
      <c r="E315" s="181" t="s">
        <v>732</v>
      </c>
      <c r="F315" s="182" t="s">
        <v>733</v>
      </c>
      <c r="G315" s="183" t="s">
        <v>312</v>
      </c>
      <c r="H315" s="184">
        <v>123.3</v>
      </c>
      <c r="I315" s="185"/>
      <c r="J315" s="186">
        <f>ROUND(I315*H315,2)</f>
        <v>0</v>
      </c>
      <c r="K315" s="182" t="s">
        <v>5</v>
      </c>
      <c r="L315" s="40"/>
      <c r="M315" s="187" t="s">
        <v>5</v>
      </c>
      <c r="N315" s="188" t="s">
        <v>46</v>
      </c>
      <c r="O315" s="41"/>
      <c r="P315" s="189">
        <f>O315*H315</f>
        <v>0</v>
      </c>
      <c r="Q315" s="189">
        <v>0.00604</v>
      </c>
      <c r="R315" s="189">
        <f>Q315*H315</f>
        <v>0.7447320000000001</v>
      </c>
      <c r="S315" s="189">
        <v>0</v>
      </c>
      <c r="T315" s="190">
        <f>S315*H315</f>
        <v>0</v>
      </c>
      <c r="AR315" s="23" t="s">
        <v>272</v>
      </c>
      <c r="AT315" s="23" t="s">
        <v>191</v>
      </c>
      <c r="AU315" s="23" t="s">
        <v>84</v>
      </c>
      <c r="AY315" s="23" t="s">
        <v>189</v>
      </c>
      <c r="BE315" s="191">
        <f>IF(N315="základní",J315,0)</f>
        <v>0</v>
      </c>
      <c r="BF315" s="191">
        <f>IF(N315="snížená",J315,0)</f>
        <v>0</v>
      </c>
      <c r="BG315" s="191">
        <f>IF(N315="zákl. přenesená",J315,0)</f>
        <v>0</v>
      </c>
      <c r="BH315" s="191">
        <f>IF(N315="sníž. přenesená",J315,0)</f>
        <v>0</v>
      </c>
      <c r="BI315" s="191">
        <f>IF(N315="nulová",J315,0)</f>
        <v>0</v>
      </c>
      <c r="BJ315" s="23" t="s">
        <v>82</v>
      </c>
      <c r="BK315" s="191">
        <f>ROUND(I315*H315,2)</f>
        <v>0</v>
      </c>
      <c r="BL315" s="23" t="s">
        <v>272</v>
      </c>
      <c r="BM315" s="23" t="s">
        <v>734</v>
      </c>
    </row>
    <row r="316" spans="2:65" s="1" customFormat="1" ht="25.5" customHeight="1">
      <c r="B316" s="179"/>
      <c r="C316" s="180" t="s">
        <v>735</v>
      </c>
      <c r="D316" s="180" t="s">
        <v>191</v>
      </c>
      <c r="E316" s="181" t="s">
        <v>736</v>
      </c>
      <c r="F316" s="182" t="s">
        <v>737</v>
      </c>
      <c r="G316" s="183" t="s">
        <v>312</v>
      </c>
      <c r="H316" s="184">
        <v>94</v>
      </c>
      <c r="I316" s="185"/>
      <c r="J316" s="186">
        <f>ROUND(I316*H316,2)</f>
        <v>0</v>
      </c>
      <c r="K316" s="182" t="s">
        <v>5</v>
      </c>
      <c r="L316" s="40"/>
      <c r="M316" s="187" t="s">
        <v>5</v>
      </c>
      <c r="N316" s="188" t="s">
        <v>46</v>
      </c>
      <c r="O316" s="41"/>
      <c r="P316" s="189">
        <f>O316*H316</f>
        <v>0</v>
      </c>
      <c r="Q316" s="189">
        <v>0.00286</v>
      </c>
      <c r="R316" s="189">
        <f>Q316*H316</f>
        <v>0.26884</v>
      </c>
      <c r="S316" s="189">
        <v>0</v>
      </c>
      <c r="T316" s="190">
        <f>S316*H316</f>
        <v>0</v>
      </c>
      <c r="AR316" s="23" t="s">
        <v>272</v>
      </c>
      <c r="AT316" s="23" t="s">
        <v>191</v>
      </c>
      <c r="AU316" s="23" t="s">
        <v>84</v>
      </c>
      <c r="AY316" s="23" t="s">
        <v>189</v>
      </c>
      <c r="BE316" s="191">
        <f>IF(N316="základní",J316,0)</f>
        <v>0</v>
      </c>
      <c r="BF316" s="191">
        <f>IF(N316="snížená",J316,0)</f>
        <v>0</v>
      </c>
      <c r="BG316" s="191">
        <f>IF(N316="zákl. přenesená",J316,0)</f>
        <v>0</v>
      </c>
      <c r="BH316" s="191">
        <f>IF(N316="sníž. přenesená",J316,0)</f>
        <v>0</v>
      </c>
      <c r="BI316" s="191">
        <f>IF(N316="nulová",J316,0)</f>
        <v>0</v>
      </c>
      <c r="BJ316" s="23" t="s">
        <v>82</v>
      </c>
      <c r="BK316" s="191">
        <f>ROUND(I316*H316,2)</f>
        <v>0</v>
      </c>
      <c r="BL316" s="23" t="s">
        <v>272</v>
      </c>
      <c r="BM316" s="23" t="s">
        <v>738</v>
      </c>
    </row>
    <row r="317" spans="2:65" s="1" customFormat="1" ht="38.25" customHeight="1">
      <c r="B317" s="179"/>
      <c r="C317" s="180" t="s">
        <v>739</v>
      </c>
      <c r="D317" s="180" t="s">
        <v>191</v>
      </c>
      <c r="E317" s="181" t="s">
        <v>740</v>
      </c>
      <c r="F317" s="182" t="s">
        <v>741</v>
      </c>
      <c r="G317" s="183" t="s">
        <v>621</v>
      </c>
      <c r="H317" s="219"/>
      <c r="I317" s="185"/>
      <c r="J317" s="186">
        <f>ROUND(I317*H317,2)</f>
        <v>0</v>
      </c>
      <c r="K317" s="182" t="s">
        <v>202</v>
      </c>
      <c r="L317" s="40"/>
      <c r="M317" s="187" t="s">
        <v>5</v>
      </c>
      <c r="N317" s="188" t="s">
        <v>46</v>
      </c>
      <c r="O317" s="41"/>
      <c r="P317" s="189">
        <f>O317*H317</f>
        <v>0</v>
      </c>
      <c r="Q317" s="189">
        <v>0</v>
      </c>
      <c r="R317" s="189">
        <f>Q317*H317</f>
        <v>0</v>
      </c>
      <c r="S317" s="189">
        <v>0</v>
      </c>
      <c r="T317" s="190">
        <f>S317*H317</f>
        <v>0</v>
      </c>
      <c r="AR317" s="23" t="s">
        <v>272</v>
      </c>
      <c r="AT317" s="23" t="s">
        <v>191</v>
      </c>
      <c r="AU317" s="23" t="s">
        <v>84</v>
      </c>
      <c r="AY317" s="23" t="s">
        <v>189</v>
      </c>
      <c r="BE317" s="191">
        <f>IF(N317="základní",J317,0)</f>
        <v>0</v>
      </c>
      <c r="BF317" s="191">
        <f>IF(N317="snížená",J317,0)</f>
        <v>0</v>
      </c>
      <c r="BG317" s="191">
        <f>IF(N317="zákl. přenesená",J317,0)</f>
        <v>0</v>
      </c>
      <c r="BH317" s="191">
        <f>IF(N317="sníž. přenesená",J317,0)</f>
        <v>0</v>
      </c>
      <c r="BI317" s="191">
        <f>IF(N317="nulová",J317,0)</f>
        <v>0</v>
      </c>
      <c r="BJ317" s="23" t="s">
        <v>82</v>
      </c>
      <c r="BK317" s="191">
        <f>ROUND(I317*H317,2)</f>
        <v>0</v>
      </c>
      <c r="BL317" s="23" t="s">
        <v>272</v>
      </c>
      <c r="BM317" s="23" t="s">
        <v>742</v>
      </c>
    </row>
    <row r="318" spans="2:63" s="11" customFormat="1" ht="29.85" customHeight="1">
      <c r="B318" s="166"/>
      <c r="D318" s="167" t="s">
        <v>74</v>
      </c>
      <c r="E318" s="177" t="s">
        <v>743</v>
      </c>
      <c r="F318" s="177" t="s">
        <v>744</v>
      </c>
      <c r="I318" s="169"/>
      <c r="J318" s="178">
        <f>BK318</f>
        <v>0</v>
      </c>
      <c r="L318" s="166"/>
      <c r="M318" s="171"/>
      <c r="N318" s="172"/>
      <c r="O318" s="172"/>
      <c r="P318" s="173">
        <f>SUM(P319:P330)</f>
        <v>0</v>
      </c>
      <c r="Q318" s="172"/>
      <c r="R318" s="173">
        <f>SUM(R319:R330)</f>
        <v>1.00114625</v>
      </c>
      <c r="S318" s="172"/>
      <c r="T318" s="174">
        <f>SUM(T319:T330)</f>
        <v>0.40299999999999997</v>
      </c>
      <c r="AR318" s="167" t="s">
        <v>84</v>
      </c>
      <c r="AT318" s="175" t="s">
        <v>74</v>
      </c>
      <c r="AU318" s="175" t="s">
        <v>82</v>
      </c>
      <c r="AY318" s="167" t="s">
        <v>189</v>
      </c>
      <c r="BK318" s="176">
        <f>SUM(BK319:BK330)</f>
        <v>0</v>
      </c>
    </row>
    <row r="319" spans="2:65" s="1" customFormat="1" ht="25.5" customHeight="1">
      <c r="B319" s="179"/>
      <c r="C319" s="180" t="s">
        <v>745</v>
      </c>
      <c r="D319" s="180" t="s">
        <v>191</v>
      </c>
      <c r="E319" s="181" t="s">
        <v>746</v>
      </c>
      <c r="F319" s="182" t="s">
        <v>747</v>
      </c>
      <c r="G319" s="183" t="s">
        <v>322</v>
      </c>
      <c r="H319" s="184">
        <v>36</v>
      </c>
      <c r="I319" s="185"/>
      <c r="J319" s="186">
        <f>ROUND(I319*H319,2)</f>
        <v>0</v>
      </c>
      <c r="K319" s="182" t="s">
        <v>202</v>
      </c>
      <c r="L319" s="40"/>
      <c r="M319" s="187" t="s">
        <v>5</v>
      </c>
      <c r="N319" s="188" t="s">
        <v>46</v>
      </c>
      <c r="O319" s="41"/>
      <c r="P319" s="189">
        <f>O319*H319</f>
        <v>0</v>
      </c>
      <c r="Q319" s="189">
        <v>0</v>
      </c>
      <c r="R319" s="189">
        <f>Q319*H319</f>
        <v>0</v>
      </c>
      <c r="S319" s="189">
        <v>0.003</v>
      </c>
      <c r="T319" s="190">
        <f>S319*H319</f>
        <v>0.108</v>
      </c>
      <c r="AR319" s="23" t="s">
        <v>272</v>
      </c>
      <c r="AT319" s="23" t="s">
        <v>191</v>
      </c>
      <c r="AU319" s="23" t="s">
        <v>84</v>
      </c>
      <c r="AY319" s="23" t="s">
        <v>189</v>
      </c>
      <c r="BE319" s="191">
        <f>IF(N319="základní",J319,0)</f>
        <v>0</v>
      </c>
      <c r="BF319" s="191">
        <f>IF(N319="snížená",J319,0)</f>
        <v>0</v>
      </c>
      <c r="BG319" s="191">
        <f>IF(N319="zákl. přenesená",J319,0)</f>
        <v>0</v>
      </c>
      <c r="BH319" s="191">
        <f>IF(N319="sníž. přenesená",J319,0)</f>
        <v>0</v>
      </c>
      <c r="BI319" s="191">
        <f>IF(N319="nulová",J319,0)</f>
        <v>0</v>
      </c>
      <c r="BJ319" s="23" t="s">
        <v>82</v>
      </c>
      <c r="BK319" s="191">
        <f>ROUND(I319*H319,2)</f>
        <v>0</v>
      </c>
      <c r="BL319" s="23" t="s">
        <v>272</v>
      </c>
      <c r="BM319" s="23" t="s">
        <v>748</v>
      </c>
    </row>
    <row r="320" spans="2:65" s="1" customFormat="1" ht="25.5" customHeight="1">
      <c r="B320" s="179"/>
      <c r="C320" s="180" t="s">
        <v>749</v>
      </c>
      <c r="D320" s="180" t="s">
        <v>191</v>
      </c>
      <c r="E320" s="181" t="s">
        <v>750</v>
      </c>
      <c r="F320" s="182" t="s">
        <v>751</v>
      </c>
      <c r="G320" s="183" t="s">
        <v>322</v>
      </c>
      <c r="H320" s="184">
        <v>59</v>
      </c>
      <c r="I320" s="185"/>
      <c r="J320" s="186">
        <f>ROUND(I320*H320,2)</f>
        <v>0</v>
      </c>
      <c r="K320" s="182" t="s">
        <v>202</v>
      </c>
      <c r="L320" s="40"/>
      <c r="M320" s="187" t="s">
        <v>5</v>
      </c>
      <c r="N320" s="188" t="s">
        <v>46</v>
      </c>
      <c r="O320" s="41"/>
      <c r="P320" s="189">
        <f>O320*H320</f>
        <v>0</v>
      </c>
      <c r="Q320" s="189">
        <v>0</v>
      </c>
      <c r="R320" s="189">
        <f>Q320*H320</f>
        <v>0</v>
      </c>
      <c r="S320" s="189">
        <v>0.005</v>
      </c>
      <c r="T320" s="190">
        <f>S320*H320</f>
        <v>0.295</v>
      </c>
      <c r="AR320" s="23" t="s">
        <v>272</v>
      </c>
      <c r="AT320" s="23" t="s">
        <v>191</v>
      </c>
      <c r="AU320" s="23" t="s">
        <v>84</v>
      </c>
      <c r="AY320" s="23" t="s">
        <v>189</v>
      </c>
      <c r="BE320" s="191">
        <f>IF(N320="základní",J320,0)</f>
        <v>0</v>
      </c>
      <c r="BF320" s="191">
        <f>IF(N320="snížená",J320,0)</f>
        <v>0</v>
      </c>
      <c r="BG320" s="191">
        <f>IF(N320="zákl. přenesená",J320,0)</f>
        <v>0</v>
      </c>
      <c r="BH320" s="191">
        <f>IF(N320="sníž. přenesená",J320,0)</f>
        <v>0</v>
      </c>
      <c r="BI320" s="191">
        <f>IF(N320="nulová",J320,0)</f>
        <v>0</v>
      </c>
      <c r="BJ320" s="23" t="s">
        <v>82</v>
      </c>
      <c r="BK320" s="191">
        <f>ROUND(I320*H320,2)</f>
        <v>0</v>
      </c>
      <c r="BL320" s="23" t="s">
        <v>272</v>
      </c>
      <c r="BM320" s="23" t="s">
        <v>752</v>
      </c>
    </row>
    <row r="321" spans="2:51" s="12" customFormat="1" ht="13.5">
      <c r="B321" s="192"/>
      <c r="D321" s="193" t="s">
        <v>198</v>
      </c>
      <c r="E321" s="194" t="s">
        <v>5</v>
      </c>
      <c r="F321" s="195" t="s">
        <v>753</v>
      </c>
      <c r="H321" s="196">
        <v>59</v>
      </c>
      <c r="I321" s="197"/>
      <c r="L321" s="192"/>
      <c r="M321" s="198"/>
      <c r="N321" s="199"/>
      <c r="O321" s="199"/>
      <c r="P321" s="199"/>
      <c r="Q321" s="199"/>
      <c r="R321" s="199"/>
      <c r="S321" s="199"/>
      <c r="T321" s="200"/>
      <c r="AT321" s="194" t="s">
        <v>198</v>
      </c>
      <c r="AU321" s="194" t="s">
        <v>84</v>
      </c>
      <c r="AV321" s="12" t="s">
        <v>84</v>
      </c>
      <c r="AW321" s="12" t="s">
        <v>38</v>
      </c>
      <c r="AX321" s="12" t="s">
        <v>82</v>
      </c>
      <c r="AY321" s="194" t="s">
        <v>189</v>
      </c>
    </row>
    <row r="322" spans="2:65" s="1" customFormat="1" ht="16.5" customHeight="1">
      <c r="B322" s="179"/>
      <c r="C322" s="180" t="s">
        <v>754</v>
      </c>
      <c r="D322" s="180" t="s">
        <v>191</v>
      </c>
      <c r="E322" s="181" t="s">
        <v>755</v>
      </c>
      <c r="F322" s="182" t="s">
        <v>756</v>
      </c>
      <c r="G322" s="183" t="s">
        <v>194</v>
      </c>
      <c r="H322" s="184">
        <v>242.825</v>
      </c>
      <c r="I322" s="185"/>
      <c r="J322" s="186">
        <f>ROUND(I322*H322,2)</f>
        <v>0</v>
      </c>
      <c r="K322" s="182" t="s">
        <v>5</v>
      </c>
      <c r="L322" s="40"/>
      <c r="M322" s="187" t="s">
        <v>5</v>
      </c>
      <c r="N322" s="188" t="s">
        <v>46</v>
      </c>
      <c r="O322" s="41"/>
      <c r="P322" s="189">
        <f>O322*H322</f>
        <v>0</v>
      </c>
      <c r="Q322" s="189">
        <v>0.00025</v>
      </c>
      <c r="R322" s="189">
        <f>Q322*H322</f>
        <v>0.060706249999999996</v>
      </c>
      <c r="S322" s="189">
        <v>0</v>
      </c>
      <c r="T322" s="190">
        <f>S322*H322</f>
        <v>0</v>
      </c>
      <c r="AR322" s="23" t="s">
        <v>272</v>
      </c>
      <c r="AT322" s="23" t="s">
        <v>191</v>
      </c>
      <c r="AU322" s="23" t="s">
        <v>84</v>
      </c>
      <c r="AY322" s="23" t="s">
        <v>189</v>
      </c>
      <c r="BE322" s="191">
        <f>IF(N322="základní",J322,0)</f>
        <v>0</v>
      </c>
      <c r="BF322" s="191">
        <f>IF(N322="snížená",J322,0)</f>
        <v>0</v>
      </c>
      <c r="BG322" s="191">
        <f>IF(N322="zákl. přenesená",J322,0)</f>
        <v>0</v>
      </c>
      <c r="BH322" s="191">
        <f>IF(N322="sníž. přenesená",J322,0)</f>
        <v>0</v>
      </c>
      <c r="BI322" s="191">
        <f>IF(N322="nulová",J322,0)</f>
        <v>0</v>
      </c>
      <c r="BJ322" s="23" t="s">
        <v>82</v>
      </c>
      <c r="BK322" s="191">
        <f>ROUND(I322*H322,2)</f>
        <v>0</v>
      </c>
      <c r="BL322" s="23" t="s">
        <v>272</v>
      </c>
      <c r="BM322" s="23" t="s">
        <v>757</v>
      </c>
    </row>
    <row r="323" spans="2:51" s="12" customFormat="1" ht="27">
      <c r="B323" s="192"/>
      <c r="D323" s="193" t="s">
        <v>198</v>
      </c>
      <c r="E323" s="194" t="s">
        <v>5</v>
      </c>
      <c r="F323" s="195" t="s">
        <v>758</v>
      </c>
      <c r="H323" s="196">
        <v>242.825</v>
      </c>
      <c r="I323" s="197"/>
      <c r="L323" s="192"/>
      <c r="M323" s="198"/>
      <c r="N323" s="199"/>
      <c r="O323" s="199"/>
      <c r="P323" s="199"/>
      <c r="Q323" s="199"/>
      <c r="R323" s="199"/>
      <c r="S323" s="199"/>
      <c r="T323" s="200"/>
      <c r="AT323" s="194" t="s">
        <v>198</v>
      </c>
      <c r="AU323" s="194" t="s">
        <v>84</v>
      </c>
      <c r="AV323" s="12" t="s">
        <v>84</v>
      </c>
      <c r="AW323" s="12" t="s">
        <v>38</v>
      </c>
      <c r="AX323" s="12" t="s">
        <v>82</v>
      </c>
      <c r="AY323" s="194" t="s">
        <v>189</v>
      </c>
    </row>
    <row r="324" spans="2:65" s="1" customFormat="1" ht="16.5" customHeight="1">
      <c r="B324" s="179"/>
      <c r="C324" s="180" t="s">
        <v>759</v>
      </c>
      <c r="D324" s="180" t="s">
        <v>191</v>
      </c>
      <c r="E324" s="181" t="s">
        <v>760</v>
      </c>
      <c r="F324" s="182" t="s">
        <v>761</v>
      </c>
      <c r="G324" s="183" t="s">
        <v>322</v>
      </c>
      <c r="H324" s="184">
        <v>1</v>
      </c>
      <c r="I324" s="185"/>
      <c r="J324" s="186">
        <f>ROUND(I324*H324,2)</f>
        <v>0</v>
      </c>
      <c r="K324" s="182" t="s">
        <v>5</v>
      </c>
      <c r="L324" s="40"/>
      <c r="M324" s="187" t="s">
        <v>5</v>
      </c>
      <c r="N324" s="188" t="s">
        <v>46</v>
      </c>
      <c r="O324" s="41"/>
      <c r="P324" s="189">
        <f>O324*H324</f>
        <v>0</v>
      </c>
      <c r="Q324" s="189">
        <v>0.00024</v>
      </c>
      <c r="R324" s="189">
        <f>Q324*H324</f>
        <v>0.00024</v>
      </c>
      <c r="S324" s="189">
        <v>0</v>
      </c>
      <c r="T324" s="190">
        <f>S324*H324</f>
        <v>0</v>
      </c>
      <c r="AR324" s="23" t="s">
        <v>272</v>
      </c>
      <c r="AT324" s="23" t="s">
        <v>191</v>
      </c>
      <c r="AU324" s="23" t="s">
        <v>84</v>
      </c>
      <c r="AY324" s="23" t="s">
        <v>189</v>
      </c>
      <c r="BE324" s="191">
        <f>IF(N324="základní",J324,0)</f>
        <v>0</v>
      </c>
      <c r="BF324" s="191">
        <f>IF(N324="snížená",J324,0)</f>
        <v>0</v>
      </c>
      <c r="BG324" s="191">
        <f>IF(N324="zákl. přenesená",J324,0)</f>
        <v>0</v>
      </c>
      <c r="BH324" s="191">
        <f>IF(N324="sníž. přenesená",J324,0)</f>
        <v>0</v>
      </c>
      <c r="BI324" s="191">
        <f>IF(N324="nulová",J324,0)</f>
        <v>0</v>
      </c>
      <c r="BJ324" s="23" t="s">
        <v>82</v>
      </c>
      <c r="BK324" s="191">
        <f>ROUND(I324*H324,2)</f>
        <v>0</v>
      </c>
      <c r="BL324" s="23" t="s">
        <v>272</v>
      </c>
      <c r="BM324" s="23" t="s">
        <v>762</v>
      </c>
    </row>
    <row r="325" spans="2:65" s="1" customFormat="1" ht="25.5" customHeight="1">
      <c r="B325" s="179"/>
      <c r="C325" s="180" t="s">
        <v>763</v>
      </c>
      <c r="D325" s="180" t="s">
        <v>191</v>
      </c>
      <c r="E325" s="181" t="s">
        <v>764</v>
      </c>
      <c r="F325" s="182" t="s">
        <v>765</v>
      </c>
      <c r="G325" s="183" t="s">
        <v>322</v>
      </c>
      <c r="H325" s="184">
        <v>36</v>
      </c>
      <c r="I325" s="185"/>
      <c r="J325" s="186">
        <f>ROUND(I325*H325,2)</f>
        <v>0</v>
      </c>
      <c r="K325" s="182" t="s">
        <v>202</v>
      </c>
      <c r="L325" s="40"/>
      <c r="M325" s="187" t="s">
        <v>5</v>
      </c>
      <c r="N325" s="188" t="s">
        <v>46</v>
      </c>
      <c r="O325" s="41"/>
      <c r="P325" s="189">
        <f>O325*H325</f>
        <v>0</v>
      </c>
      <c r="Q325" s="189">
        <v>0</v>
      </c>
      <c r="R325" s="189">
        <f>Q325*H325</f>
        <v>0</v>
      </c>
      <c r="S325" s="189">
        <v>0</v>
      </c>
      <c r="T325" s="190">
        <f>S325*H325</f>
        <v>0</v>
      </c>
      <c r="AR325" s="23" t="s">
        <v>272</v>
      </c>
      <c r="AT325" s="23" t="s">
        <v>191</v>
      </c>
      <c r="AU325" s="23" t="s">
        <v>84</v>
      </c>
      <c r="AY325" s="23" t="s">
        <v>189</v>
      </c>
      <c r="BE325" s="191">
        <f>IF(N325="základní",J325,0)</f>
        <v>0</v>
      </c>
      <c r="BF325" s="191">
        <f>IF(N325="snížená",J325,0)</f>
        <v>0</v>
      </c>
      <c r="BG325" s="191">
        <f>IF(N325="zákl. přenesená",J325,0)</f>
        <v>0</v>
      </c>
      <c r="BH325" s="191">
        <f>IF(N325="sníž. přenesená",J325,0)</f>
        <v>0</v>
      </c>
      <c r="BI325" s="191">
        <f>IF(N325="nulová",J325,0)</f>
        <v>0</v>
      </c>
      <c r="BJ325" s="23" t="s">
        <v>82</v>
      </c>
      <c r="BK325" s="191">
        <f>ROUND(I325*H325,2)</f>
        <v>0</v>
      </c>
      <c r="BL325" s="23" t="s">
        <v>272</v>
      </c>
      <c r="BM325" s="23" t="s">
        <v>766</v>
      </c>
    </row>
    <row r="326" spans="2:65" s="1" customFormat="1" ht="25.5" customHeight="1">
      <c r="B326" s="179"/>
      <c r="C326" s="180" t="s">
        <v>767</v>
      </c>
      <c r="D326" s="180" t="s">
        <v>191</v>
      </c>
      <c r="E326" s="181" t="s">
        <v>768</v>
      </c>
      <c r="F326" s="182" t="s">
        <v>769</v>
      </c>
      <c r="G326" s="183" t="s">
        <v>322</v>
      </c>
      <c r="H326" s="184">
        <v>4</v>
      </c>
      <c r="I326" s="185"/>
      <c r="J326" s="186">
        <f>ROUND(I326*H326,2)</f>
        <v>0</v>
      </c>
      <c r="K326" s="182" t="s">
        <v>202</v>
      </c>
      <c r="L326" s="40"/>
      <c r="M326" s="187" t="s">
        <v>5</v>
      </c>
      <c r="N326" s="188" t="s">
        <v>46</v>
      </c>
      <c r="O326" s="41"/>
      <c r="P326" s="189">
        <f>O326*H326</f>
        <v>0</v>
      </c>
      <c r="Q326" s="189">
        <v>0</v>
      </c>
      <c r="R326" s="189">
        <f>Q326*H326</f>
        <v>0</v>
      </c>
      <c r="S326" s="189">
        <v>0</v>
      </c>
      <c r="T326" s="190">
        <f>S326*H326</f>
        <v>0</v>
      </c>
      <c r="AR326" s="23" t="s">
        <v>272</v>
      </c>
      <c r="AT326" s="23" t="s">
        <v>191</v>
      </c>
      <c r="AU326" s="23" t="s">
        <v>84</v>
      </c>
      <c r="AY326" s="23" t="s">
        <v>189</v>
      </c>
      <c r="BE326" s="191">
        <f>IF(N326="základní",J326,0)</f>
        <v>0</v>
      </c>
      <c r="BF326" s="191">
        <f>IF(N326="snížená",J326,0)</f>
        <v>0</v>
      </c>
      <c r="BG326" s="191">
        <f>IF(N326="zákl. přenesená",J326,0)</f>
        <v>0</v>
      </c>
      <c r="BH326" s="191">
        <f>IF(N326="sníž. přenesená",J326,0)</f>
        <v>0</v>
      </c>
      <c r="BI326" s="191">
        <f>IF(N326="nulová",J326,0)</f>
        <v>0</v>
      </c>
      <c r="BJ326" s="23" t="s">
        <v>82</v>
      </c>
      <c r="BK326" s="191">
        <f>ROUND(I326*H326,2)</f>
        <v>0</v>
      </c>
      <c r="BL326" s="23" t="s">
        <v>272</v>
      </c>
      <c r="BM326" s="23" t="s">
        <v>770</v>
      </c>
    </row>
    <row r="327" spans="2:65" s="1" customFormat="1" ht="25.5" customHeight="1">
      <c r="B327" s="179"/>
      <c r="C327" s="180" t="s">
        <v>771</v>
      </c>
      <c r="D327" s="180" t="s">
        <v>191</v>
      </c>
      <c r="E327" s="181" t="s">
        <v>772</v>
      </c>
      <c r="F327" s="182" t="s">
        <v>773</v>
      </c>
      <c r="G327" s="183" t="s">
        <v>322</v>
      </c>
      <c r="H327" s="184">
        <v>55</v>
      </c>
      <c r="I327" s="185"/>
      <c r="J327" s="186">
        <f>ROUND(I327*H327,2)</f>
        <v>0</v>
      </c>
      <c r="K327" s="182" t="s">
        <v>202</v>
      </c>
      <c r="L327" s="40"/>
      <c r="M327" s="187" t="s">
        <v>5</v>
      </c>
      <c r="N327" s="188" t="s">
        <v>46</v>
      </c>
      <c r="O327" s="41"/>
      <c r="P327" s="189">
        <f>O327*H327</f>
        <v>0</v>
      </c>
      <c r="Q327" s="189">
        <v>0</v>
      </c>
      <c r="R327" s="189">
        <f>Q327*H327</f>
        <v>0</v>
      </c>
      <c r="S327" s="189">
        <v>0</v>
      </c>
      <c r="T327" s="190">
        <f>S327*H327</f>
        <v>0</v>
      </c>
      <c r="AR327" s="23" t="s">
        <v>272</v>
      </c>
      <c r="AT327" s="23" t="s">
        <v>191</v>
      </c>
      <c r="AU327" s="23" t="s">
        <v>84</v>
      </c>
      <c r="AY327" s="23" t="s">
        <v>189</v>
      </c>
      <c r="BE327" s="191">
        <f>IF(N327="základní",J327,0)</f>
        <v>0</v>
      </c>
      <c r="BF327" s="191">
        <f>IF(N327="snížená",J327,0)</f>
        <v>0</v>
      </c>
      <c r="BG327" s="191">
        <f>IF(N327="zákl. přenesená",J327,0)</f>
        <v>0</v>
      </c>
      <c r="BH327" s="191">
        <f>IF(N327="sníž. přenesená",J327,0)</f>
        <v>0</v>
      </c>
      <c r="BI327" s="191">
        <f>IF(N327="nulová",J327,0)</f>
        <v>0</v>
      </c>
      <c r="BJ327" s="23" t="s">
        <v>82</v>
      </c>
      <c r="BK327" s="191">
        <f>ROUND(I327*H327,2)</f>
        <v>0</v>
      </c>
      <c r="BL327" s="23" t="s">
        <v>272</v>
      </c>
      <c r="BM327" s="23" t="s">
        <v>774</v>
      </c>
    </row>
    <row r="328" spans="2:65" s="1" customFormat="1" ht="25.5" customHeight="1">
      <c r="B328" s="179"/>
      <c r="C328" s="209" t="s">
        <v>775</v>
      </c>
      <c r="D328" s="209" t="s">
        <v>291</v>
      </c>
      <c r="E328" s="210" t="s">
        <v>776</v>
      </c>
      <c r="F328" s="211" t="s">
        <v>777</v>
      </c>
      <c r="G328" s="212" t="s">
        <v>312</v>
      </c>
      <c r="H328" s="213">
        <v>156.7</v>
      </c>
      <c r="I328" s="214"/>
      <c r="J328" s="215">
        <f>ROUND(I328*H328,2)</f>
        <v>0</v>
      </c>
      <c r="K328" s="211" t="s">
        <v>202</v>
      </c>
      <c r="L328" s="216"/>
      <c r="M328" s="217" t="s">
        <v>5</v>
      </c>
      <c r="N328" s="218" t="s">
        <v>46</v>
      </c>
      <c r="O328" s="41"/>
      <c r="P328" s="189">
        <f>O328*H328</f>
        <v>0</v>
      </c>
      <c r="Q328" s="189">
        <v>0.006</v>
      </c>
      <c r="R328" s="189">
        <f>Q328*H328</f>
        <v>0.9401999999999999</v>
      </c>
      <c r="S328" s="189">
        <v>0</v>
      </c>
      <c r="T328" s="190">
        <f>S328*H328</f>
        <v>0</v>
      </c>
      <c r="AR328" s="23" t="s">
        <v>358</v>
      </c>
      <c r="AT328" s="23" t="s">
        <v>291</v>
      </c>
      <c r="AU328" s="23" t="s">
        <v>84</v>
      </c>
      <c r="AY328" s="23" t="s">
        <v>189</v>
      </c>
      <c r="BE328" s="191">
        <f>IF(N328="základní",J328,0)</f>
        <v>0</v>
      </c>
      <c r="BF328" s="191">
        <f>IF(N328="snížená",J328,0)</f>
        <v>0</v>
      </c>
      <c r="BG328" s="191">
        <f>IF(N328="zákl. přenesená",J328,0)</f>
        <v>0</v>
      </c>
      <c r="BH328" s="191">
        <f>IF(N328="sníž. přenesená",J328,0)</f>
        <v>0</v>
      </c>
      <c r="BI328" s="191">
        <f>IF(N328="nulová",J328,0)</f>
        <v>0</v>
      </c>
      <c r="BJ328" s="23" t="s">
        <v>82</v>
      </c>
      <c r="BK328" s="191">
        <f>ROUND(I328*H328,2)</f>
        <v>0</v>
      </c>
      <c r="BL328" s="23" t="s">
        <v>272</v>
      </c>
      <c r="BM328" s="23" t="s">
        <v>778</v>
      </c>
    </row>
    <row r="329" spans="2:51" s="12" customFormat="1" ht="13.5">
      <c r="B329" s="192"/>
      <c r="D329" s="193" t="s">
        <v>198</v>
      </c>
      <c r="E329" s="194" t="s">
        <v>5</v>
      </c>
      <c r="F329" s="195" t="s">
        <v>779</v>
      </c>
      <c r="H329" s="196">
        <v>156.7</v>
      </c>
      <c r="I329" s="197"/>
      <c r="L329" s="192"/>
      <c r="M329" s="198"/>
      <c r="N329" s="199"/>
      <c r="O329" s="199"/>
      <c r="P329" s="199"/>
      <c r="Q329" s="199"/>
      <c r="R329" s="199"/>
      <c r="S329" s="199"/>
      <c r="T329" s="200"/>
      <c r="AT329" s="194" t="s">
        <v>198</v>
      </c>
      <c r="AU329" s="194" t="s">
        <v>84</v>
      </c>
      <c r="AV329" s="12" t="s">
        <v>84</v>
      </c>
      <c r="AW329" s="12" t="s">
        <v>38</v>
      </c>
      <c r="AX329" s="12" t="s">
        <v>82</v>
      </c>
      <c r="AY329" s="194" t="s">
        <v>189</v>
      </c>
    </row>
    <row r="330" spans="2:65" s="1" customFormat="1" ht="38.25" customHeight="1">
      <c r="B330" s="179"/>
      <c r="C330" s="180" t="s">
        <v>780</v>
      </c>
      <c r="D330" s="180" t="s">
        <v>191</v>
      </c>
      <c r="E330" s="181" t="s">
        <v>781</v>
      </c>
      <c r="F330" s="182" t="s">
        <v>782</v>
      </c>
      <c r="G330" s="183" t="s">
        <v>621</v>
      </c>
      <c r="H330" s="219"/>
      <c r="I330" s="185"/>
      <c r="J330" s="186">
        <f>ROUND(I330*H330,2)</f>
        <v>0</v>
      </c>
      <c r="K330" s="182" t="s">
        <v>376</v>
      </c>
      <c r="L330" s="40"/>
      <c r="M330" s="187" t="s">
        <v>5</v>
      </c>
      <c r="N330" s="188" t="s">
        <v>46</v>
      </c>
      <c r="O330" s="41"/>
      <c r="P330" s="189">
        <f>O330*H330</f>
        <v>0</v>
      </c>
      <c r="Q330" s="189">
        <v>0</v>
      </c>
      <c r="R330" s="189">
        <f>Q330*H330</f>
        <v>0</v>
      </c>
      <c r="S330" s="189">
        <v>0</v>
      </c>
      <c r="T330" s="190">
        <f>S330*H330</f>
        <v>0</v>
      </c>
      <c r="AR330" s="23" t="s">
        <v>272</v>
      </c>
      <c r="AT330" s="23" t="s">
        <v>191</v>
      </c>
      <c r="AU330" s="23" t="s">
        <v>84</v>
      </c>
      <c r="AY330" s="23" t="s">
        <v>189</v>
      </c>
      <c r="BE330" s="191">
        <f>IF(N330="základní",J330,0)</f>
        <v>0</v>
      </c>
      <c r="BF330" s="191">
        <f>IF(N330="snížená",J330,0)</f>
        <v>0</v>
      </c>
      <c r="BG330" s="191">
        <f>IF(N330="zákl. přenesená",J330,0)</f>
        <v>0</v>
      </c>
      <c r="BH330" s="191">
        <f>IF(N330="sníž. přenesená",J330,0)</f>
        <v>0</v>
      </c>
      <c r="BI330" s="191">
        <f>IF(N330="nulová",J330,0)</f>
        <v>0</v>
      </c>
      <c r="BJ330" s="23" t="s">
        <v>82</v>
      </c>
      <c r="BK330" s="191">
        <f>ROUND(I330*H330,2)</f>
        <v>0</v>
      </c>
      <c r="BL330" s="23" t="s">
        <v>272</v>
      </c>
      <c r="BM330" s="23" t="s">
        <v>783</v>
      </c>
    </row>
    <row r="331" spans="2:63" s="11" customFormat="1" ht="29.85" customHeight="1">
      <c r="B331" s="166"/>
      <c r="D331" s="167" t="s">
        <v>74</v>
      </c>
      <c r="E331" s="177" t="s">
        <v>784</v>
      </c>
      <c r="F331" s="177" t="s">
        <v>785</v>
      </c>
      <c r="I331" s="169"/>
      <c r="J331" s="178">
        <f>BK331</f>
        <v>0</v>
      </c>
      <c r="L331" s="166"/>
      <c r="M331" s="171"/>
      <c r="N331" s="172"/>
      <c r="O331" s="172"/>
      <c r="P331" s="173">
        <f>SUM(P332:P336)</f>
        <v>0</v>
      </c>
      <c r="Q331" s="172"/>
      <c r="R331" s="173">
        <f>SUM(R332:R336)</f>
        <v>0.013803999999999999</v>
      </c>
      <c r="S331" s="172"/>
      <c r="T331" s="174">
        <f>SUM(T332:T336)</f>
        <v>0.089</v>
      </c>
      <c r="AR331" s="167" t="s">
        <v>84</v>
      </c>
      <c r="AT331" s="175" t="s">
        <v>74</v>
      </c>
      <c r="AU331" s="175" t="s">
        <v>82</v>
      </c>
      <c r="AY331" s="167" t="s">
        <v>189</v>
      </c>
      <c r="BK331" s="176">
        <f>SUM(BK332:BK336)</f>
        <v>0</v>
      </c>
    </row>
    <row r="332" spans="2:65" s="1" customFormat="1" ht="25.5" customHeight="1">
      <c r="B332" s="179"/>
      <c r="C332" s="180" t="s">
        <v>786</v>
      </c>
      <c r="D332" s="180" t="s">
        <v>191</v>
      </c>
      <c r="E332" s="181" t="s">
        <v>787</v>
      </c>
      <c r="F332" s="182" t="s">
        <v>788</v>
      </c>
      <c r="G332" s="183" t="s">
        <v>322</v>
      </c>
      <c r="H332" s="184">
        <v>1</v>
      </c>
      <c r="I332" s="185"/>
      <c r="J332" s="186">
        <f>ROUND(I332*H332,2)</f>
        <v>0</v>
      </c>
      <c r="K332" s="182" t="s">
        <v>5</v>
      </c>
      <c r="L332" s="40"/>
      <c r="M332" s="187" t="s">
        <v>5</v>
      </c>
      <c r="N332" s="188" t="s">
        <v>46</v>
      </c>
      <c r="O332" s="41"/>
      <c r="P332" s="189">
        <f>O332*H332</f>
        <v>0</v>
      </c>
      <c r="Q332" s="189">
        <v>0</v>
      </c>
      <c r="R332" s="189">
        <f>Q332*H332</f>
        <v>0</v>
      </c>
      <c r="S332" s="189">
        <v>0</v>
      </c>
      <c r="T332" s="190">
        <f>S332*H332</f>
        <v>0</v>
      </c>
      <c r="AR332" s="23" t="s">
        <v>272</v>
      </c>
      <c r="AT332" s="23" t="s">
        <v>191</v>
      </c>
      <c r="AU332" s="23" t="s">
        <v>84</v>
      </c>
      <c r="AY332" s="23" t="s">
        <v>189</v>
      </c>
      <c r="BE332" s="191">
        <f>IF(N332="základní",J332,0)</f>
        <v>0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23" t="s">
        <v>82</v>
      </c>
      <c r="BK332" s="191">
        <f>ROUND(I332*H332,2)</f>
        <v>0</v>
      </c>
      <c r="BL332" s="23" t="s">
        <v>272</v>
      </c>
      <c r="BM332" s="23" t="s">
        <v>789</v>
      </c>
    </row>
    <row r="333" spans="2:65" s="1" customFormat="1" ht="25.5" customHeight="1">
      <c r="B333" s="179"/>
      <c r="C333" s="180" t="s">
        <v>790</v>
      </c>
      <c r="D333" s="180" t="s">
        <v>191</v>
      </c>
      <c r="E333" s="181" t="s">
        <v>791</v>
      </c>
      <c r="F333" s="182" t="s">
        <v>792</v>
      </c>
      <c r="G333" s="183" t="s">
        <v>312</v>
      </c>
      <c r="H333" s="184">
        <v>3.4</v>
      </c>
      <c r="I333" s="185"/>
      <c r="J333" s="186">
        <f>ROUND(I333*H333,2)</f>
        <v>0</v>
      </c>
      <c r="K333" s="182" t="s">
        <v>287</v>
      </c>
      <c r="L333" s="40"/>
      <c r="M333" s="187" t="s">
        <v>5</v>
      </c>
      <c r="N333" s="188" t="s">
        <v>46</v>
      </c>
      <c r="O333" s="41"/>
      <c r="P333" s="189">
        <f>O333*H333</f>
        <v>0</v>
      </c>
      <c r="Q333" s="189">
        <v>6E-05</v>
      </c>
      <c r="R333" s="189">
        <f>Q333*H333</f>
        <v>0.000204</v>
      </c>
      <c r="S333" s="189">
        <v>0</v>
      </c>
      <c r="T333" s="190">
        <f>S333*H333</f>
        <v>0</v>
      </c>
      <c r="AR333" s="23" t="s">
        <v>196</v>
      </c>
      <c r="AT333" s="23" t="s">
        <v>191</v>
      </c>
      <c r="AU333" s="23" t="s">
        <v>84</v>
      </c>
      <c r="AY333" s="23" t="s">
        <v>189</v>
      </c>
      <c r="BE333" s="191">
        <f>IF(N333="základní",J333,0)</f>
        <v>0</v>
      </c>
      <c r="BF333" s="191">
        <f>IF(N333="snížená",J333,0)</f>
        <v>0</v>
      </c>
      <c r="BG333" s="191">
        <f>IF(N333="zákl. přenesená",J333,0)</f>
        <v>0</v>
      </c>
      <c r="BH333" s="191">
        <f>IF(N333="sníž. přenesená",J333,0)</f>
        <v>0</v>
      </c>
      <c r="BI333" s="191">
        <f>IF(N333="nulová",J333,0)</f>
        <v>0</v>
      </c>
      <c r="BJ333" s="23" t="s">
        <v>82</v>
      </c>
      <c r="BK333" s="191">
        <f>ROUND(I333*H333,2)</f>
        <v>0</v>
      </c>
      <c r="BL333" s="23" t="s">
        <v>196</v>
      </c>
      <c r="BM333" s="23" t="s">
        <v>793</v>
      </c>
    </row>
    <row r="334" spans="2:65" s="1" customFormat="1" ht="16.5" customHeight="1">
      <c r="B334" s="179"/>
      <c r="C334" s="209" t="s">
        <v>794</v>
      </c>
      <c r="D334" s="209" t="s">
        <v>291</v>
      </c>
      <c r="E334" s="210" t="s">
        <v>795</v>
      </c>
      <c r="F334" s="211" t="s">
        <v>796</v>
      </c>
      <c r="G334" s="212" t="s">
        <v>312</v>
      </c>
      <c r="H334" s="213">
        <v>3.4</v>
      </c>
      <c r="I334" s="214"/>
      <c r="J334" s="215">
        <f>ROUND(I334*H334,2)</f>
        <v>0</v>
      </c>
      <c r="K334" s="211" t="s">
        <v>287</v>
      </c>
      <c r="L334" s="216"/>
      <c r="M334" s="217" t="s">
        <v>5</v>
      </c>
      <c r="N334" s="218" t="s">
        <v>46</v>
      </c>
      <c r="O334" s="41"/>
      <c r="P334" s="189">
        <f>O334*H334</f>
        <v>0</v>
      </c>
      <c r="Q334" s="189">
        <v>0.004</v>
      </c>
      <c r="R334" s="189">
        <f>Q334*H334</f>
        <v>0.0136</v>
      </c>
      <c r="S334" s="189">
        <v>0</v>
      </c>
      <c r="T334" s="190">
        <f>S334*H334</f>
        <v>0</v>
      </c>
      <c r="AR334" s="23" t="s">
        <v>229</v>
      </c>
      <c r="AT334" s="23" t="s">
        <v>291</v>
      </c>
      <c r="AU334" s="23" t="s">
        <v>84</v>
      </c>
      <c r="AY334" s="23" t="s">
        <v>189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23" t="s">
        <v>82</v>
      </c>
      <c r="BK334" s="191">
        <f>ROUND(I334*H334,2)</f>
        <v>0</v>
      </c>
      <c r="BL334" s="23" t="s">
        <v>196</v>
      </c>
      <c r="BM334" s="23" t="s">
        <v>797</v>
      </c>
    </row>
    <row r="335" spans="2:65" s="1" customFormat="1" ht="25.5" customHeight="1">
      <c r="B335" s="179"/>
      <c r="C335" s="180" t="s">
        <v>798</v>
      </c>
      <c r="D335" s="180" t="s">
        <v>191</v>
      </c>
      <c r="E335" s="181" t="s">
        <v>799</v>
      </c>
      <c r="F335" s="182" t="s">
        <v>800</v>
      </c>
      <c r="G335" s="183" t="s">
        <v>801</v>
      </c>
      <c r="H335" s="184">
        <v>89</v>
      </c>
      <c r="I335" s="185"/>
      <c r="J335" s="186">
        <f>ROUND(I335*H335,2)</f>
        <v>0</v>
      </c>
      <c r="K335" s="182" t="s">
        <v>202</v>
      </c>
      <c r="L335" s="40"/>
      <c r="M335" s="187" t="s">
        <v>5</v>
      </c>
      <c r="N335" s="188" t="s">
        <v>46</v>
      </c>
      <c r="O335" s="41"/>
      <c r="P335" s="189">
        <f>O335*H335</f>
        <v>0</v>
      </c>
      <c r="Q335" s="189">
        <v>0</v>
      </c>
      <c r="R335" s="189">
        <f>Q335*H335</f>
        <v>0</v>
      </c>
      <c r="S335" s="189">
        <v>0.001</v>
      </c>
      <c r="T335" s="190">
        <f>S335*H335</f>
        <v>0.089</v>
      </c>
      <c r="AR335" s="23" t="s">
        <v>272</v>
      </c>
      <c r="AT335" s="23" t="s">
        <v>191</v>
      </c>
      <c r="AU335" s="23" t="s">
        <v>84</v>
      </c>
      <c r="AY335" s="23" t="s">
        <v>189</v>
      </c>
      <c r="BE335" s="191">
        <f>IF(N335="základní",J335,0)</f>
        <v>0</v>
      </c>
      <c r="BF335" s="191">
        <f>IF(N335="snížená",J335,0)</f>
        <v>0</v>
      </c>
      <c r="BG335" s="191">
        <f>IF(N335="zákl. přenesená",J335,0)</f>
        <v>0</v>
      </c>
      <c r="BH335" s="191">
        <f>IF(N335="sníž. přenesená",J335,0)</f>
        <v>0</v>
      </c>
      <c r="BI335" s="191">
        <f>IF(N335="nulová",J335,0)</f>
        <v>0</v>
      </c>
      <c r="BJ335" s="23" t="s">
        <v>82</v>
      </c>
      <c r="BK335" s="191">
        <f>ROUND(I335*H335,2)</f>
        <v>0</v>
      </c>
      <c r="BL335" s="23" t="s">
        <v>272</v>
      </c>
      <c r="BM335" s="23" t="s">
        <v>802</v>
      </c>
    </row>
    <row r="336" spans="2:65" s="1" customFormat="1" ht="38.25" customHeight="1">
      <c r="B336" s="179"/>
      <c r="C336" s="180" t="s">
        <v>803</v>
      </c>
      <c r="D336" s="180" t="s">
        <v>191</v>
      </c>
      <c r="E336" s="181" t="s">
        <v>804</v>
      </c>
      <c r="F336" s="182" t="s">
        <v>805</v>
      </c>
      <c r="G336" s="183" t="s">
        <v>621</v>
      </c>
      <c r="H336" s="219"/>
      <c r="I336" s="185"/>
      <c r="J336" s="186">
        <f>ROUND(I336*H336,2)</f>
        <v>0</v>
      </c>
      <c r="K336" s="182" t="s">
        <v>287</v>
      </c>
      <c r="L336" s="40"/>
      <c r="M336" s="187" t="s">
        <v>5</v>
      </c>
      <c r="N336" s="188" t="s">
        <v>46</v>
      </c>
      <c r="O336" s="41"/>
      <c r="P336" s="189">
        <f>O336*H336</f>
        <v>0</v>
      </c>
      <c r="Q336" s="189">
        <v>0</v>
      </c>
      <c r="R336" s="189">
        <f>Q336*H336</f>
        <v>0</v>
      </c>
      <c r="S336" s="189">
        <v>0</v>
      </c>
      <c r="T336" s="190">
        <f>S336*H336</f>
        <v>0</v>
      </c>
      <c r="AR336" s="23" t="s">
        <v>196</v>
      </c>
      <c r="AT336" s="23" t="s">
        <v>191</v>
      </c>
      <c r="AU336" s="23" t="s">
        <v>84</v>
      </c>
      <c r="AY336" s="23" t="s">
        <v>189</v>
      </c>
      <c r="BE336" s="191">
        <f>IF(N336="základní",J336,0)</f>
        <v>0</v>
      </c>
      <c r="BF336" s="191">
        <f>IF(N336="snížená",J336,0)</f>
        <v>0</v>
      </c>
      <c r="BG336" s="191">
        <f>IF(N336="zákl. přenesená",J336,0)</f>
        <v>0</v>
      </c>
      <c r="BH336" s="191">
        <f>IF(N336="sníž. přenesená",J336,0)</f>
        <v>0</v>
      </c>
      <c r="BI336" s="191">
        <f>IF(N336="nulová",J336,0)</f>
        <v>0</v>
      </c>
      <c r="BJ336" s="23" t="s">
        <v>82</v>
      </c>
      <c r="BK336" s="191">
        <f>ROUND(I336*H336,2)</f>
        <v>0</v>
      </c>
      <c r="BL336" s="23" t="s">
        <v>196</v>
      </c>
      <c r="BM336" s="23" t="s">
        <v>806</v>
      </c>
    </row>
    <row r="337" spans="2:63" s="11" customFormat="1" ht="29.85" customHeight="1">
      <c r="B337" s="166"/>
      <c r="D337" s="167" t="s">
        <v>74</v>
      </c>
      <c r="E337" s="177" t="s">
        <v>807</v>
      </c>
      <c r="F337" s="177" t="s">
        <v>808</v>
      </c>
      <c r="I337" s="169"/>
      <c r="J337" s="178">
        <f>BK337</f>
        <v>0</v>
      </c>
      <c r="L337" s="166"/>
      <c r="M337" s="171"/>
      <c r="N337" s="172"/>
      <c r="O337" s="172"/>
      <c r="P337" s="173">
        <f>SUM(P338:P342)</f>
        <v>0</v>
      </c>
      <c r="Q337" s="172"/>
      <c r="R337" s="173">
        <f>SUM(R338:R342)</f>
        <v>0.01738804</v>
      </c>
      <c r="S337" s="172"/>
      <c r="T337" s="174">
        <f>SUM(T338:T342)</f>
        <v>0</v>
      </c>
      <c r="AR337" s="167" t="s">
        <v>84</v>
      </c>
      <c r="AT337" s="175" t="s">
        <v>74</v>
      </c>
      <c r="AU337" s="175" t="s">
        <v>82</v>
      </c>
      <c r="AY337" s="167" t="s">
        <v>189</v>
      </c>
      <c r="BK337" s="176">
        <f>SUM(BK338:BK342)</f>
        <v>0</v>
      </c>
    </row>
    <row r="338" spans="2:65" s="1" customFormat="1" ht="25.5" customHeight="1">
      <c r="B338" s="179"/>
      <c r="C338" s="180" t="s">
        <v>809</v>
      </c>
      <c r="D338" s="180" t="s">
        <v>191</v>
      </c>
      <c r="E338" s="181" t="s">
        <v>810</v>
      </c>
      <c r="F338" s="182" t="s">
        <v>811</v>
      </c>
      <c r="G338" s="183" t="s">
        <v>194</v>
      </c>
      <c r="H338" s="184">
        <v>0.475</v>
      </c>
      <c r="I338" s="185"/>
      <c r="J338" s="186">
        <f>ROUND(I338*H338,2)</f>
        <v>0</v>
      </c>
      <c r="K338" s="182" t="s">
        <v>287</v>
      </c>
      <c r="L338" s="40"/>
      <c r="M338" s="187" t="s">
        <v>5</v>
      </c>
      <c r="N338" s="188" t="s">
        <v>46</v>
      </c>
      <c r="O338" s="41"/>
      <c r="P338" s="189">
        <f>O338*H338</f>
        <v>0</v>
      </c>
      <c r="Q338" s="189">
        <v>0.00014</v>
      </c>
      <c r="R338" s="189">
        <f>Q338*H338</f>
        <v>6.649999999999999E-05</v>
      </c>
      <c r="S338" s="189">
        <v>0</v>
      </c>
      <c r="T338" s="190">
        <f>S338*H338</f>
        <v>0</v>
      </c>
      <c r="AR338" s="23" t="s">
        <v>272</v>
      </c>
      <c r="AT338" s="23" t="s">
        <v>191</v>
      </c>
      <c r="AU338" s="23" t="s">
        <v>84</v>
      </c>
      <c r="AY338" s="23" t="s">
        <v>189</v>
      </c>
      <c r="BE338" s="191">
        <f>IF(N338="základní",J338,0)</f>
        <v>0</v>
      </c>
      <c r="BF338" s="191">
        <f>IF(N338="snížená",J338,0)</f>
        <v>0</v>
      </c>
      <c r="BG338" s="191">
        <f>IF(N338="zákl. přenesená",J338,0)</f>
        <v>0</v>
      </c>
      <c r="BH338" s="191">
        <f>IF(N338="sníž. přenesená",J338,0)</f>
        <v>0</v>
      </c>
      <c r="BI338" s="191">
        <f>IF(N338="nulová",J338,0)</f>
        <v>0</v>
      </c>
      <c r="BJ338" s="23" t="s">
        <v>82</v>
      </c>
      <c r="BK338" s="191">
        <f>ROUND(I338*H338,2)</f>
        <v>0</v>
      </c>
      <c r="BL338" s="23" t="s">
        <v>272</v>
      </c>
      <c r="BM338" s="23" t="s">
        <v>812</v>
      </c>
    </row>
    <row r="339" spans="2:51" s="12" customFormat="1" ht="13.5">
      <c r="B339" s="192"/>
      <c r="D339" s="193" t="s">
        <v>198</v>
      </c>
      <c r="E339" s="194" t="s">
        <v>5</v>
      </c>
      <c r="F339" s="195" t="s">
        <v>813</v>
      </c>
      <c r="H339" s="196">
        <v>0.475</v>
      </c>
      <c r="I339" s="197"/>
      <c r="L339" s="192"/>
      <c r="M339" s="198"/>
      <c r="N339" s="199"/>
      <c r="O339" s="199"/>
      <c r="P339" s="199"/>
      <c r="Q339" s="199"/>
      <c r="R339" s="199"/>
      <c r="S339" s="199"/>
      <c r="T339" s="200"/>
      <c r="AT339" s="194" t="s">
        <v>198</v>
      </c>
      <c r="AU339" s="194" t="s">
        <v>84</v>
      </c>
      <c r="AV339" s="12" t="s">
        <v>84</v>
      </c>
      <c r="AW339" s="12" t="s">
        <v>38</v>
      </c>
      <c r="AX339" s="12" t="s">
        <v>82</v>
      </c>
      <c r="AY339" s="194" t="s">
        <v>189</v>
      </c>
    </row>
    <row r="340" spans="2:65" s="1" customFormat="1" ht="25.5" customHeight="1">
      <c r="B340" s="179"/>
      <c r="C340" s="180" t="s">
        <v>814</v>
      </c>
      <c r="D340" s="180" t="s">
        <v>191</v>
      </c>
      <c r="E340" s="181" t="s">
        <v>815</v>
      </c>
      <c r="F340" s="182" t="s">
        <v>816</v>
      </c>
      <c r="G340" s="183" t="s">
        <v>194</v>
      </c>
      <c r="H340" s="184">
        <v>0.475</v>
      </c>
      <c r="I340" s="185"/>
      <c r="J340" s="186">
        <f>ROUND(I340*H340,2)</f>
        <v>0</v>
      </c>
      <c r="K340" s="182" t="s">
        <v>287</v>
      </c>
      <c r="L340" s="40"/>
      <c r="M340" s="187" t="s">
        <v>5</v>
      </c>
      <c r="N340" s="188" t="s">
        <v>46</v>
      </c>
      <c r="O340" s="41"/>
      <c r="P340" s="189">
        <f>O340*H340</f>
        <v>0</v>
      </c>
      <c r="Q340" s="189">
        <v>0.00023</v>
      </c>
      <c r="R340" s="189">
        <f>Q340*H340</f>
        <v>0.00010925</v>
      </c>
      <c r="S340" s="189">
        <v>0</v>
      </c>
      <c r="T340" s="190">
        <f>S340*H340</f>
        <v>0</v>
      </c>
      <c r="AR340" s="23" t="s">
        <v>272</v>
      </c>
      <c r="AT340" s="23" t="s">
        <v>191</v>
      </c>
      <c r="AU340" s="23" t="s">
        <v>84</v>
      </c>
      <c r="AY340" s="23" t="s">
        <v>189</v>
      </c>
      <c r="BE340" s="191">
        <f>IF(N340="základní",J340,0)</f>
        <v>0</v>
      </c>
      <c r="BF340" s="191">
        <f>IF(N340="snížená",J340,0)</f>
        <v>0</v>
      </c>
      <c r="BG340" s="191">
        <f>IF(N340="zákl. přenesená",J340,0)</f>
        <v>0</v>
      </c>
      <c r="BH340" s="191">
        <f>IF(N340="sníž. přenesená",J340,0)</f>
        <v>0</v>
      </c>
      <c r="BI340" s="191">
        <f>IF(N340="nulová",J340,0)</f>
        <v>0</v>
      </c>
      <c r="BJ340" s="23" t="s">
        <v>82</v>
      </c>
      <c r="BK340" s="191">
        <f>ROUND(I340*H340,2)</f>
        <v>0</v>
      </c>
      <c r="BL340" s="23" t="s">
        <v>272</v>
      </c>
      <c r="BM340" s="23" t="s">
        <v>817</v>
      </c>
    </row>
    <row r="341" spans="2:65" s="1" customFormat="1" ht="25.5" customHeight="1">
      <c r="B341" s="179"/>
      <c r="C341" s="180" t="s">
        <v>818</v>
      </c>
      <c r="D341" s="180" t="s">
        <v>191</v>
      </c>
      <c r="E341" s="181" t="s">
        <v>819</v>
      </c>
      <c r="F341" s="182" t="s">
        <v>820</v>
      </c>
      <c r="G341" s="183" t="s">
        <v>194</v>
      </c>
      <c r="H341" s="184">
        <v>573.743</v>
      </c>
      <c r="I341" s="185"/>
      <c r="J341" s="186">
        <f>ROUND(I341*H341,2)</f>
        <v>0</v>
      </c>
      <c r="K341" s="182" t="s">
        <v>202</v>
      </c>
      <c r="L341" s="40"/>
      <c r="M341" s="187" t="s">
        <v>5</v>
      </c>
      <c r="N341" s="188" t="s">
        <v>46</v>
      </c>
      <c r="O341" s="41"/>
      <c r="P341" s="189">
        <f>O341*H341</f>
        <v>0</v>
      </c>
      <c r="Q341" s="189">
        <v>3E-05</v>
      </c>
      <c r="R341" s="189">
        <f>Q341*H341</f>
        <v>0.01721229</v>
      </c>
      <c r="S341" s="189">
        <v>0</v>
      </c>
      <c r="T341" s="190">
        <f>S341*H341</f>
        <v>0</v>
      </c>
      <c r="AR341" s="23" t="s">
        <v>272</v>
      </c>
      <c r="AT341" s="23" t="s">
        <v>191</v>
      </c>
      <c r="AU341" s="23" t="s">
        <v>84</v>
      </c>
      <c r="AY341" s="23" t="s">
        <v>189</v>
      </c>
      <c r="BE341" s="191">
        <f>IF(N341="základní",J341,0)</f>
        <v>0</v>
      </c>
      <c r="BF341" s="191">
        <f>IF(N341="snížená",J341,0)</f>
        <v>0</v>
      </c>
      <c r="BG341" s="191">
        <f>IF(N341="zákl. přenesená",J341,0)</f>
        <v>0</v>
      </c>
      <c r="BH341" s="191">
        <f>IF(N341="sníž. přenesená",J341,0)</f>
        <v>0</v>
      </c>
      <c r="BI341" s="191">
        <f>IF(N341="nulová",J341,0)</f>
        <v>0</v>
      </c>
      <c r="BJ341" s="23" t="s">
        <v>82</v>
      </c>
      <c r="BK341" s="191">
        <f>ROUND(I341*H341,2)</f>
        <v>0</v>
      </c>
      <c r="BL341" s="23" t="s">
        <v>272</v>
      </c>
      <c r="BM341" s="23" t="s">
        <v>821</v>
      </c>
    </row>
    <row r="342" spans="2:51" s="12" customFormat="1" ht="13.5">
      <c r="B342" s="192"/>
      <c r="D342" s="193" t="s">
        <v>198</v>
      </c>
      <c r="E342" s="194" t="s">
        <v>5</v>
      </c>
      <c r="F342" s="195" t="s">
        <v>822</v>
      </c>
      <c r="H342" s="196">
        <v>573.743</v>
      </c>
      <c r="I342" s="197"/>
      <c r="L342" s="192"/>
      <c r="M342" s="198"/>
      <c r="N342" s="199"/>
      <c r="O342" s="199"/>
      <c r="P342" s="199"/>
      <c r="Q342" s="199"/>
      <c r="R342" s="199"/>
      <c r="S342" s="199"/>
      <c r="T342" s="200"/>
      <c r="AT342" s="194" t="s">
        <v>198</v>
      </c>
      <c r="AU342" s="194" t="s">
        <v>84</v>
      </c>
      <c r="AV342" s="12" t="s">
        <v>84</v>
      </c>
      <c r="AW342" s="12" t="s">
        <v>38</v>
      </c>
      <c r="AX342" s="12" t="s">
        <v>82</v>
      </c>
      <c r="AY342" s="194" t="s">
        <v>189</v>
      </c>
    </row>
    <row r="343" spans="2:63" s="11" customFormat="1" ht="29.85" customHeight="1">
      <c r="B343" s="166"/>
      <c r="D343" s="167" t="s">
        <v>74</v>
      </c>
      <c r="E343" s="177" t="s">
        <v>823</v>
      </c>
      <c r="F343" s="177" t="s">
        <v>824</v>
      </c>
      <c r="I343" s="169"/>
      <c r="J343" s="178">
        <f>BK343</f>
        <v>0</v>
      </c>
      <c r="L343" s="166"/>
      <c r="M343" s="171"/>
      <c r="N343" s="172"/>
      <c r="O343" s="172"/>
      <c r="P343" s="173">
        <f>SUM(P344:P351)</f>
        <v>0</v>
      </c>
      <c r="Q343" s="172"/>
      <c r="R343" s="173">
        <f>SUM(R344:R351)</f>
        <v>0.17666133</v>
      </c>
      <c r="S343" s="172"/>
      <c r="T343" s="174">
        <f>SUM(T344:T351)</f>
        <v>0</v>
      </c>
      <c r="AR343" s="167" t="s">
        <v>84</v>
      </c>
      <c r="AT343" s="175" t="s">
        <v>74</v>
      </c>
      <c r="AU343" s="175" t="s">
        <v>82</v>
      </c>
      <c r="AY343" s="167" t="s">
        <v>189</v>
      </c>
      <c r="BK343" s="176">
        <f>SUM(BK344:BK351)</f>
        <v>0</v>
      </c>
    </row>
    <row r="344" spans="2:65" s="1" customFormat="1" ht="25.5" customHeight="1">
      <c r="B344" s="179"/>
      <c r="C344" s="180" t="s">
        <v>825</v>
      </c>
      <c r="D344" s="180" t="s">
        <v>191</v>
      </c>
      <c r="E344" s="181" t="s">
        <v>826</v>
      </c>
      <c r="F344" s="182" t="s">
        <v>827</v>
      </c>
      <c r="G344" s="183" t="s">
        <v>194</v>
      </c>
      <c r="H344" s="184">
        <v>242.825</v>
      </c>
      <c r="I344" s="185"/>
      <c r="J344" s="186">
        <f>ROUND(I344*H344,2)</f>
        <v>0</v>
      </c>
      <c r="K344" s="182" t="s">
        <v>202</v>
      </c>
      <c r="L344" s="40"/>
      <c r="M344" s="187" t="s">
        <v>5</v>
      </c>
      <c r="N344" s="188" t="s">
        <v>46</v>
      </c>
      <c r="O344" s="41"/>
      <c r="P344" s="189">
        <f>O344*H344</f>
        <v>0</v>
      </c>
      <c r="Q344" s="189">
        <v>0</v>
      </c>
      <c r="R344" s="189">
        <f>Q344*H344</f>
        <v>0</v>
      </c>
      <c r="S344" s="189">
        <v>0</v>
      </c>
      <c r="T344" s="190">
        <f>S344*H344</f>
        <v>0</v>
      </c>
      <c r="AR344" s="23" t="s">
        <v>272</v>
      </c>
      <c r="AT344" s="23" t="s">
        <v>191</v>
      </c>
      <c r="AU344" s="23" t="s">
        <v>84</v>
      </c>
      <c r="AY344" s="23" t="s">
        <v>189</v>
      </c>
      <c r="BE344" s="191">
        <f>IF(N344="základní",J344,0)</f>
        <v>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23" t="s">
        <v>82</v>
      </c>
      <c r="BK344" s="191">
        <f>ROUND(I344*H344,2)</f>
        <v>0</v>
      </c>
      <c r="BL344" s="23" t="s">
        <v>272</v>
      </c>
      <c r="BM344" s="23" t="s">
        <v>828</v>
      </c>
    </row>
    <row r="345" spans="2:51" s="12" customFormat="1" ht="27">
      <c r="B345" s="192"/>
      <c r="D345" s="193" t="s">
        <v>198</v>
      </c>
      <c r="E345" s="194" t="s">
        <v>5</v>
      </c>
      <c r="F345" s="195" t="s">
        <v>758</v>
      </c>
      <c r="H345" s="196">
        <v>242.825</v>
      </c>
      <c r="I345" s="197"/>
      <c r="L345" s="192"/>
      <c r="M345" s="198"/>
      <c r="N345" s="199"/>
      <c r="O345" s="199"/>
      <c r="P345" s="199"/>
      <c r="Q345" s="199"/>
      <c r="R345" s="199"/>
      <c r="S345" s="199"/>
      <c r="T345" s="200"/>
      <c r="AT345" s="194" t="s">
        <v>198</v>
      </c>
      <c r="AU345" s="194" t="s">
        <v>84</v>
      </c>
      <c r="AV345" s="12" t="s">
        <v>84</v>
      </c>
      <c r="AW345" s="12" t="s">
        <v>38</v>
      </c>
      <c r="AX345" s="12" t="s">
        <v>82</v>
      </c>
      <c r="AY345" s="194" t="s">
        <v>189</v>
      </c>
    </row>
    <row r="346" spans="2:65" s="1" customFormat="1" ht="38.25" customHeight="1">
      <c r="B346" s="179"/>
      <c r="C346" s="209" t="s">
        <v>829</v>
      </c>
      <c r="D346" s="209" t="s">
        <v>291</v>
      </c>
      <c r="E346" s="210" t="s">
        <v>830</v>
      </c>
      <c r="F346" s="211" t="s">
        <v>831</v>
      </c>
      <c r="G346" s="212" t="s">
        <v>194</v>
      </c>
      <c r="H346" s="213">
        <v>254.966</v>
      </c>
      <c r="I346" s="214"/>
      <c r="J346" s="215">
        <f>ROUND(I346*H346,2)</f>
        <v>0</v>
      </c>
      <c r="K346" s="211" t="s">
        <v>202</v>
      </c>
      <c r="L346" s="216"/>
      <c r="M346" s="217" t="s">
        <v>5</v>
      </c>
      <c r="N346" s="218" t="s">
        <v>46</v>
      </c>
      <c r="O346" s="41"/>
      <c r="P346" s="189">
        <f>O346*H346</f>
        <v>0</v>
      </c>
      <c r="Q346" s="189">
        <v>0</v>
      </c>
      <c r="R346" s="189">
        <f>Q346*H346</f>
        <v>0</v>
      </c>
      <c r="S346" s="189">
        <v>0</v>
      </c>
      <c r="T346" s="190">
        <f>S346*H346</f>
        <v>0</v>
      </c>
      <c r="AR346" s="23" t="s">
        <v>358</v>
      </c>
      <c r="AT346" s="23" t="s">
        <v>291</v>
      </c>
      <c r="AU346" s="23" t="s">
        <v>84</v>
      </c>
      <c r="AY346" s="23" t="s">
        <v>189</v>
      </c>
      <c r="BE346" s="191">
        <f>IF(N346="základní",J346,0)</f>
        <v>0</v>
      </c>
      <c r="BF346" s="191">
        <f>IF(N346="snížená",J346,0)</f>
        <v>0</v>
      </c>
      <c r="BG346" s="191">
        <f>IF(N346="zákl. přenesená",J346,0)</f>
        <v>0</v>
      </c>
      <c r="BH346" s="191">
        <f>IF(N346="sníž. přenesená",J346,0)</f>
        <v>0</v>
      </c>
      <c r="BI346" s="191">
        <f>IF(N346="nulová",J346,0)</f>
        <v>0</v>
      </c>
      <c r="BJ346" s="23" t="s">
        <v>82</v>
      </c>
      <c r="BK346" s="191">
        <f>ROUND(I346*H346,2)</f>
        <v>0</v>
      </c>
      <c r="BL346" s="23" t="s">
        <v>272</v>
      </c>
      <c r="BM346" s="23" t="s">
        <v>832</v>
      </c>
    </row>
    <row r="347" spans="2:51" s="12" customFormat="1" ht="13.5">
      <c r="B347" s="192"/>
      <c r="D347" s="193" t="s">
        <v>198</v>
      </c>
      <c r="F347" s="195" t="s">
        <v>833</v>
      </c>
      <c r="H347" s="196">
        <v>254.966</v>
      </c>
      <c r="I347" s="197"/>
      <c r="L347" s="192"/>
      <c r="M347" s="198"/>
      <c r="N347" s="199"/>
      <c r="O347" s="199"/>
      <c r="P347" s="199"/>
      <c r="Q347" s="199"/>
      <c r="R347" s="199"/>
      <c r="S347" s="199"/>
      <c r="T347" s="200"/>
      <c r="AT347" s="194" t="s">
        <v>198</v>
      </c>
      <c r="AU347" s="194" t="s">
        <v>84</v>
      </c>
      <c r="AV347" s="12" t="s">
        <v>84</v>
      </c>
      <c r="AW347" s="12" t="s">
        <v>6</v>
      </c>
      <c r="AX347" s="12" t="s">
        <v>82</v>
      </c>
      <c r="AY347" s="194" t="s">
        <v>189</v>
      </c>
    </row>
    <row r="348" spans="2:65" s="1" customFormat="1" ht="25.5" customHeight="1">
      <c r="B348" s="179"/>
      <c r="C348" s="180" t="s">
        <v>834</v>
      </c>
      <c r="D348" s="180" t="s">
        <v>191</v>
      </c>
      <c r="E348" s="181" t="s">
        <v>835</v>
      </c>
      <c r="F348" s="182" t="s">
        <v>836</v>
      </c>
      <c r="G348" s="183" t="s">
        <v>194</v>
      </c>
      <c r="H348" s="184">
        <v>609.177</v>
      </c>
      <c r="I348" s="185"/>
      <c r="J348" s="186">
        <f>ROUND(I348*H348,2)</f>
        <v>0</v>
      </c>
      <c r="K348" s="182" t="s">
        <v>202</v>
      </c>
      <c r="L348" s="40"/>
      <c r="M348" s="187" t="s">
        <v>5</v>
      </c>
      <c r="N348" s="188" t="s">
        <v>46</v>
      </c>
      <c r="O348" s="41"/>
      <c r="P348" s="189">
        <f>O348*H348</f>
        <v>0</v>
      </c>
      <c r="Q348" s="189">
        <v>0.00029</v>
      </c>
      <c r="R348" s="189">
        <f>Q348*H348</f>
        <v>0.17666133</v>
      </c>
      <c r="S348" s="189">
        <v>0</v>
      </c>
      <c r="T348" s="190">
        <f>S348*H348</f>
        <v>0</v>
      </c>
      <c r="AR348" s="23" t="s">
        <v>272</v>
      </c>
      <c r="AT348" s="23" t="s">
        <v>191</v>
      </c>
      <c r="AU348" s="23" t="s">
        <v>84</v>
      </c>
      <c r="AY348" s="23" t="s">
        <v>189</v>
      </c>
      <c r="BE348" s="191">
        <f>IF(N348="základní",J348,0)</f>
        <v>0</v>
      </c>
      <c r="BF348" s="191">
        <f>IF(N348="snížená",J348,0)</f>
        <v>0</v>
      </c>
      <c r="BG348" s="191">
        <f>IF(N348="zákl. přenesená",J348,0)</f>
        <v>0</v>
      </c>
      <c r="BH348" s="191">
        <f>IF(N348="sníž. přenesená",J348,0)</f>
        <v>0</v>
      </c>
      <c r="BI348" s="191">
        <f>IF(N348="nulová",J348,0)</f>
        <v>0</v>
      </c>
      <c r="BJ348" s="23" t="s">
        <v>82</v>
      </c>
      <c r="BK348" s="191">
        <f>ROUND(I348*H348,2)</f>
        <v>0</v>
      </c>
      <c r="BL348" s="23" t="s">
        <v>272</v>
      </c>
      <c r="BM348" s="23" t="s">
        <v>837</v>
      </c>
    </row>
    <row r="349" spans="2:51" s="12" customFormat="1" ht="13.5">
      <c r="B349" s="192"/>
      <c r="D349" s="193" t="s">
        <v>198</v>
      </c>
      <c r="E349" s="194" t="s">
        <v>5</v>
      </c>
      <c r="F349" s="195" t="s">
        <v>838</v>
      </c>
      <c r="H349" s="196">
        <v>251.877</v>
      </c>
      <c r="I349" s="197"/>
      <c r="L349" s="192"/>
      <c r="M349" s="198"/>
      <c r="N349" s="199"/>
      <c r="O349" s="199"/>
      <c r="P349" s="199"/>
      <c r="Q349" s="199"/>
      <c r="R349" s="199"/>
      <c r="S349" s="199"/>
      <c r="T349" s="200"/>
      <c r="AT349" s="194" t="s">
        <v>198</v>
      </c>
      <c r="AU349" s="194" t="s">
        <v>84</v>
      </c>
      <c r="AV349" s="12" t="s">
        <v>84</v>
      </c>
      <c r="AW349" s="12" t="s">
        <v>38</v>
      </c>
      <c r="AX349" s="12" t="s">
        <v>75</v>
      </c>
      <c r="AY349" s="194" t="s">
        <v>189</v>
      </c>
    </row>
    <row r="350" spans="2:51" s="12" customFormat="1" ht="13.5">
      <c r="B350" s="192"/>
      <c r="D350" s="193" t="s">
        <v>198</v>
      </c>
      <c r="E350" s="194" t="s">
        <v>5</v>
      </c>
      <c r="F350" s="195" t="s">
        <v>839</v>
      </c>
      <c r="H350" s="196">
        <v>357.3</v>
      </c>
      <c r="I350" s="197"/>
      <c r="L350" s="192"/>
      <c r="M350" s="198"/>
      <c r="N350" s="199"/>
      <c r="O350" s="199"/>
      <c r="P350" s="199"/>
      <c r="Q350" s="199"/>
      <c r="R350" s="199"/>
      <c r="S350" s="199"/>
      <c r="T350" s="200"/>
      <c r="AT350" s="194" t="s">
        <v>198</v>
      </c>
      <c r="AU350" s="194" t="s">
        <v>84</v>
      </c>
      <c r="AV350" s="12" t="s">
        <v>84</v>
      </c>
      <c r="AW350" s="12" t="s">
        <v>38</v>
      </c>
      <c r="AX350" s="12" t="s">
        <v>75</v>
      </c>
      <c r="AY350" s="194" t="s">
        <v>189</v>
      </c>
    </row>
    <row r="351" spans="2:51" s="13" customFormat="1" ht="13.5">
      <c r="B351" s="201"/>
      <c r="D351" s="193" t="s">
        <v>198</v>
      </c>
      <c r="E351" s="202" t="s">
        <v>5</v>
      </c>
      <c r="F351" s="203" t="s">
        <v>216</v>
      </c>
      <c r="H351" s="204">
        <v>609.177</v>
      </c>
      <c r="I351" s="205"/>
      <c r="L351" s="201"/>
      <c r="M351" s="220"/>
      <c r="N351" s="221"/>
      <c r="O351" s="221"/>
      <c r="P351" s="221"/>
      <c r="Q351" s="221"/>
      <c r="R351" s="221"/>
      <c r="S351" s="221"/>
      <c r="T351" s="222"/>
      <c r="AT351" s="202" t="s">
        <v>198</v>
      </c>
      <c r="AU351" s="202" t="s">
        <v>84</v>
      </c>
      <c r="AV351" s="13" t="s">
        <v>196</v>
      </c>
      <c r="AW351" s="13" t="s">
        <v>38</v>
      </c>
      <c r="AX351" s="13" t="s">
        <v>82</v>
      </c>
      <c r="AY351" s="202" t="s">
        <v>189</v>
      </c>
    </row>
    <row r="352" spans="2:12" s="1" customFormat="1" ht="6.95" customHeight="1">
      <c r="B352" s="55"/>
      <c r="C352" s="56"/>
      <c r="D352" s="56"/>
      <c r="E352" s="56"/>
      <c r="F352" s="56"/>
      <c r="G352" s="56"/>
      <c r="H352" s="56"/>
      <c r="I352" s="133"/>
      <c r="J352" s="56"/>
      <c r="K352" s="56"/>
      <c r="L352" s="40"/>
    </row>
  </sheetData>
  <autoFilter ref="C98:K351"/>
  <mergeCells count="13">
    <mergeCell ref="E91:H91"/>
    <mergeCell ref="G1:H1"/>
    <mergeCell ref="L2:V2"/>
    <mergeCell ref="E49:H49"/>
    <mergeCell ref="E51:H51"/>
    <mergeCell ref="J55:J56"/>
    <mergeCell ref="E87:H87"/>
    <mergeCell ref="E89:H8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workbookViewId="0" topLeftCell="A1">
      <pane ySplit="1" topLeftCell="A109" activePane="bottomLeft" state="frozen"/>
      <selection pane="bottomLeft" activeCell="F118" sqref="F1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148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840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ROUND(J90,2)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ROUND(SUM(BE90:BE122),2)</f>
        <v>0</v>
      </c>
      <c r="G32" s="41"/>
      <c r="H32" s="41"/>
      <c r="I32" s="125">
        <v>0.21</v>
      </c>
      <c r="J32" s="124">
        <f>ROUND(ROUND((SUM(BE90:BE122)),2)*I32,2)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ROUND(SUM(BF90:BF122),2)</f>
        <v>0</v>
      </c>
      <c r="G33" s="41"/>
      <c r="H33" s="41"/>
      <c r="I33" s="125">
        <v>0.15</v>
      </c>
      <c r="J33" s="124">
        <f>ROUND(ROUND((SUM(BF90:BF122)),2)*I33,2)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ROUND(SUM(BG90:BG122),2)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ROUND(SUM(BH90:BH122),2)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ROUND(SUM(BI90:BI122),2)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148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1715a2 - Přípomoce vytápění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J90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156</v>
      </c>
      <c r="E61" s="144"/>
      <c r="F61" s="144"/>
      <c r="G61" s="144"/>
      <c r="H61" s="144"/>
      <c r="I61" s="145"/>
      <c r="J61" s="146">
        <f>J91</f>
        <v>0</v>
      </c>
      <c r="K61" s="147"/>
    </row>
    <row r="62" spans="2:11" s="9" customFormat="1" ht="19.9" customHeight="1">
      <c r="B62" s="148"/>
      <c r="C62" s="149"/>
      <c r="D62" s="150" t="s">
        <v>841</v>
      </c>
      <c r="E62" s="151"/>
      <c r="F62" s="151"/>
      <c r="G62" s="151"/>
      <c r="H62" s="151"/>
      <c r="I62" s="152"/>
      <c r="J62" s="153">
        <f>J92</f>
        <v>0</v>
      </c>
      <c r="K62" s="154"/>
    </row>
    <row r="63" spans="2:11" s="9" customFormat="1" ht="19.9" customHeight="1">
      <c r="B63" s="148"/>
      <c r="C63" s="149"/>
      <c r="D63" s="150" t="s">
        <v>159</v>
      </c>
      <c r="E63" s="151"/>
      <c r="F63" s="151"/>
      <c r="G63" s="151"/>
      <c r="H63" s="151"/>
      <c r="I63" s="152"/>
      <c r="J63" s="153">
        <f>J95</f>
        <v>0</v>
      </c>
      <c r="K63" s="154"/>
    </row>
    <row r="64" spans="2:11" s="9" customFormat="1" ht="19.9" customHeight="1">
      <c r="B64" s="148"/>
      <c r="C64" s="149"/>
      <c r="D64" s="150" t="s">
        <v>842</v>
      </c>
      <c r="E64" s="151"/>
      <c r="F64" s="151"/>
      <c r="G64" s="151"/>
      <c r="H64" s="151"/>
      <c r="I64" s="152"/>
      <c r="J64" s="153">
        <f>J100</f>
        <v>0</v>
      </c>
      <c r="K64" s="154"/>
    </row>
    <row r="65" spans="2:11" s="9" customFormat="1" ht="19.9" customHeight="1">
      <c r="B65" s="148"/>
      <c r="C65" s="149"/>
      <c r="D65" s="150" t="s">
        <v>161</v>
      </c>
      <c r="E65" s="151"/>
      <c r="F65" s="151"/>
      <c r="G65" s="151"/>
      <c r="H65" s="151"/>
      <c r="I65" s="152"/>
      <c r="J65" s="153">
        <f>J110</f>
        <v>0</v>
      </c>
      <c r="K65" s="154"/>
    </row>
    <row r="66" spans="2:11" s="9" customFormat="1" ht="19.9" customHeight="1">
      <c r="B66" s="148"/>
      <c r="C66" s="149"/>
      <c r="D66" s="150" t="s">
        <v>162</v>
      </c>
      <c r="E66" s="151"/>
      <c r="F66" s="151"/>
      <c r="G66" s="151"/>
      <c r="H66" s="151"/>
      <c r="I66" s="152"/>
      <c r="J66" s="153">
        <f>J117</f>
        <v>0</v>
      </c>
      <c r="K66" s="154"/>
    </row>
    <row r="67" spans="2:11" s="8" customFormat="1" ht="24.95" customHeight="1">
      <c r="B67" s="141"/>
      <c r="C67" s="142"/>
      <c r="D67" s="143" t="s">
        <v>163</v>
      </c>
      <c r="E67" s="144"/>
      <c r="F67" s="144"/>
      <c r="G67" s="144"/>
      <c r="H67" s="144"/>
      <c r="I67" s="145"/>
      <c r="J67" s="146">
        <f>J119</f>
        <v>0</v>
      </c>
      <c r="K67" s="147"/>
    </row>
    <row r="68" spans="2:11" s="9" customFormat="1" ht="19.9" customHeight="1">
      <c r="B68" s="148"/>
      <c r="C68" s="149"/>
      <c r="D68" s="150" t="s">
        <v>843</v>
      </c>
      <c r="E68" s="151"/>
      <c r="F68" s="151"/>
      <c r="G68" s="151"/>
      <c r="H68" s="151"/>
      <c r="I68" s="152"/>
      <c r="J68" s="153">
        <f>J120</f>
        <v>0</v>
      </c>
      <c r="K68" s="154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12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33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34"/>
      <c r="J74" s="59"/>
      <c r="K74" s="59"/>
      <c r="L74" s="40"/>
    </row>
    <row r="75" spans="2:12" s="1" customFormat="1" ht="36.95" customHeight="1">
      <c r="B75" s="40"/>
      <c r="C75" s="60" t="s">
        <v>173</v>
      </c>
      <c r="L75" s="40"/>
    </row>
    <row r="76" spans="2:12" s="1" customFormat="1" ht="6.95" customHeight="1">
      <c r="B76" s="40"/>
      <c r="L76" s="40"/>
    </row>
    <row r="77" spans="2:12" s="1" customFormat="1" ht="14.45" customHeight="1">
      <c r="B77" s="40"/>
      <c r="C77" s="62" t="s">
        <v>19</v>
      </c>
      <c r="L77" s="40"/>
    </row>
    <row r="78" spans="2:12" s="1" customFormat="1" ht="16.5" customHeight="1">
      <c r="B78" s="40"/>
      <c r="E78" s="361" t="str">
        <f>E7</f>
        <v>Zateplení budovy SOŠ a SOU dopravní Čáslav (22.6.)</v>
      </c>
      <c r="F78" s="362"/>
      <c r="G78" s="362"/>
      <c r="H78" s="362"/>
      <c r="L78" s="40"/>
    </row>
    <row r="79" spans="2:12" ht="15">
      <c r="B79" s="27"/>
      <c r="C79" s="62" t="s">
        <v>147</v>
      </c>
      <c r="L79" s="27"/>
    </row>
    <row r="80" spans="2:12" s="1" customFormat="1" ht="16.5" customHeight="1">
      <c r="B80" s="40"/>
      <c r="E80" s="361" t="s">
        <v>148</v>
      </c>
      <c r="F80" s="355"/>
      <c r="G80" s="355"/>
      <c r="H80" s="355"/>
      <c r="L80" s="40"/>
    </row>
    <row r="81" spans="2:12" s="1" customFormat="1" ht="14.45" customHeight="1">
      <c r="B81" s="40"/>
      <c r="C81" s="62" t="s">
        <v>149</v>
      </c>
      <c r="L81" s="40"/>
    </row>
    <row r="82" spans="2:12" s="1" customFormat="1" ht="17.25" customHeight="1">
      <c r="B82" s="40"/>
      <c r="E82" s="329" t="str">
        <f>E11</f>
        <v>1715a2 - Přípomoce vytápění</v>
      </c>
      <c r="F82" s="355"/>
      <c r="G82" s="355"/>
      <c r="H82" s="355"/>
      <c r="L82" s="40"/>
    </row>
    <row r="83" spans="2:12" s="1" customFormat="1" ht="6.95" customHeight="1">
      <c r="B83" s="40"/>
      <c r="L83" s="40"/>
    </row>
    <row r="84" spans="2:12" s="1" customFormat="1" ht="18" customHeight="1">
      <c r="B84" s="40"/>
      <c r="C84" s="62" t="s">
        <v>23</v>
      </c>
      <c r="F84" s="155" t="str">
        <f>F14</f>
        <v>Čáslav, Aug. Sedláčka 1145</v>
      </c>
      <c r="I84" s="156" t="s">
        <v>25</v>
      </c>
      <c r="J84" s="66" t="str">
        <f>IF(J14="","",J14)</f>
        <v>16. 3. 2017</v>
      </c>
      <c r="L84" s="40"/>
    </row>
    <row r="85" spans="2:12" s="1" customFormat="1" ht="6.95" customHeight="1">
      <c r="B85" s="40"/>
      <c r="L85" s="40"/>
    </row>
    <row r="86" spans="2:12" s="1" customFormat="1" ht="15">
      <c r="B86" s="40"/>
      <c r="C86" s="62" t="s">
        <v>27</v>
      </c>
      <c r="F86" s="155" t="str">
        <f>E17</f>
        <v>SOŠ a SOU doprav. Čáslav, A. Sedláčka 1145,Čáslav</v>
      </c>
      <c r="I86" s="156" t="s">
        <v>34</v>
      </c>
      <c r="J86" s="155" t="str">
        <f>E23</f>
        <v>AZ PROJECT spol. s r.o., Plynárenská 830, Kolín</v>
      </c>
      <c r="L86" s="40"/>
    </row>
    <row r="87" spans="2:12" s="1" customFormat="1" ht="14.45" customHeight="1">
      <c r="B87" s="40"/>
      <c r="C87" s="62" t="s">
        <v>32</v>
      </c>
      <c r="F87" s="155" t="str">
        <f>IF(E20="","",E20)</f>
        <v/>
      </c>
      <c r="L87" s="40"/>
    </row>
    <row r="88" spans="2:12" s="1" customFormat="1" ht="10.35" customHeight="1">
      <c r="B88" s="40"/>
      <c r="L88" s="40"/>
    </row>
    <row r="89" spans="2:20" s="10" customFormat="1" ht="29.25" customHeight="1">
      <c r="B89" s="157"/>
      <c r="C89" s="158" t="s">
        <v>174</v>
      </c>
      <c r="D89" s="159" t="s">
        <v>60</v>
      </c>
      <c r="E89" s="159" t="s">
        <v>56</v>
      </c>
      <c r="F89" s="159" t="s">
        <v>175</v>
      </c>
      <c r="G89" s="159" t="s">
        <v>176</v>
      </c>
      <c r="H89" s="159" t="s">
        <v>177</v>
      </c>
      <c r="I89" s="160" t="s">
        <v>178</v>
      </c>
      <c r="J89" s="159" t="s">
        <v>153</v>
      </c>
      <c r="K89" s="161" t="s">
        <v>179</v>
      </c>
      <c r="L89" s="157"/>
      <c r="M89" s="72" t="s">
        <v>180</v>
      </c>
      <c r="N89" s="73" t="s">
        <v>45</v>
      </c>
      <c r="O89" s="73" t="s">
        <v>181</v>
      </c>
      <c r="P89" s="73" t="s">
        <v>182</v>
      </c>
      <c r="Q89" s="73" t="s">
        <v>183</v>
      </c>
      <c r="R89" s="73" t="s">
        <v>184</v>
      </c>
      <c r="S89" s="73" t="s">
        <v>185</v>
      </c>
      <c r="T89" s="74" t="s">
        <v>186</v>
      </c>
    </row>
    <row r="90" spans="2:63" s="1" customFormat="1" ht="29.25" customHeight="1">
      <c r="B90" s="40"/>
      <c r="C90" s="76" t="s">
        <v>154</v>
      </c>
      <c r="J90" s="162">
        <f>BK90</f>
        <v>0</v>
      </c>
      <c r="L90" s="40"/>
      <c r="M90" s="75"/>
      <c r="N90" s="67"/>
      <c r="O90" s="67"/>
      <c r="P90" s="163">
        <f>P91+P119</f>
        <v>0</v>
      </c>
      <c r="Q90" s="67"/>
      <c r="R90" s="163">
        <f>R91+R119</f>
        <v>1.7926301999999998</v>
      </c>
      <c r="S90" s="67"/>
      <c r="T90" s="164">
        <f>T91+T119</f>
        <v>3.029</v>
      </c>
      <c r="AT90" s="23" t="s">
        <v>74</v>
      </c>
      <c r="AU90" s="23" t="s">
        <v>155</v>
      </c>
      <c r="BK90" s="165">
        <f>BK91+BK119</f>
        <v>0</v>
      </c>
    </row>
    <row r="91" spans="2:63" s="11" customFormat="1" ht="37.35" customHeight="1">
      <c r="B91" s="166"/>
      <c r="D91" s="167" t="s">
        <v>74</v>
      </c>
      <c r="E91" s="168" t="s">
        <v>187</v>
      </c>
      <c r="F91" s="168" t="s">
        <v>188</v>
      </c>
      <c r="I91" s="169"/>
      <c r="J91" s="170">
        <f>BK91</f>
        <v>0</v>
      </c>
      <c r="L91" s="166"/>
      <c r="M91" s="171"/>
      <c r="N91" s="172"/>
      <c r="O91" s="172"/>
      <c r="P91" s="173">
        <f>P92+P95+P100+P110+P117</f>
        <v>0</v>
      </c>
      <c r="Q91" s="172"/>
      <c r="R91" s="173">
        <f>R92+R95+R100+R110+R117</f>
        <v>1.7728701999999998</v>
      </c>
      <c r="S91" s="172"/>
      <c r="T91" s="174">
        <f>T92+T95+T100+T110+T117</f>
        <v>3.029</v>
      </c>
      <c r="AR91" s="167" t="s">
        <v>82</v>
      </c>
      <c r="AT91" s="175" t="s">
        <v>74</v>
      </c>
      <c r="AU91" s="175" t="s">
        <v>75</v>
      </c>
      <c r="AY91" s="167" t="s">
        <v>189</v>
      </c>
      <c r="BK91" s="176">
        <f>BK92+BK95+BK100+BK110+BK117</f>
        <v>0</v>
      </c>
    </row>
    <row r="92" spans="2:63" s="11" customFormat="1" ht="19.9" customHeight="1">
      <c r="B92" s="166"/>
      <c r="D92" s="167" t="s">
        <v>74</v>
      </c>
      <c r="E92" s="177" t="s">
        <v>84</v>
      </c>
      <c r="F92" s="177" t="s">
        <v>844</v>
      </c>
      <c r="I92" s="169"/>
      <c r="J92" s="178">
        <f>BK92</f>
        <v>0</v>
      </c>
      <c r="L92" s="166"/>
      <c r="M92" s="171"/>
      <c r="N92" s="172"/>
      <c r="O92" s="172"/>
      <c r="P92" s="173">
        <f>SUM(P93:P94)</f>
        <v>0</v>
      </c>
      <c r="Q92" s="172"/>
      <c r="R92" s="173">
        <f>SUM(R93:R94)</f>
        <v>0.003920000000000001</v>
      </c>
      <c r="S92" s="172"/>
      <c r="T92" s="174">
        <f>SUM(T93:T94)</f>
        <v>0</v>
      </c>
      <c r="AR92" s="167" t="s">
        <v>82</v>
      </c>
      <c r="AT92" s="175" t="s">
        <v>74</v>
      </c>
      <c r="AU92" s="175" t="s">
        <v>82</v>
      </c>
      <c r="AY92" s="167" t="s">
        <v>189</v>
      </c>
      <c r="BK92" s="176">
        <f>SUM(BK93:BK94)</f>
        <v>0</v>
      </c>
    </row>
    <row r="93" spans="2:65" s="1" customFormat="1" ht="16.5" customHeight="1">
      <c r="B93" s="179"/>
      <c r="C93" s="180" t="s">
        <v>82</v>
      </c>
      <c r="D93" s="180" t="s">
        <v>191</v>
      </c>
      <c r="E93" s="181" t="s">
        <v>845</v>
      </c>
      <c r="F93" s="182" t="s">
        <v>846</v>
      </c>
      <c r="G93" s="183" t="s">
        <v>312</v>
      </c>
      <c r="H93" s="184">
        <v>9.8</v>
      </c>
      <c r="I93" s="185"/>
      <c r="J93" s="186">
        <f>ROUND(I93*H93,2)</f>
        <v>0</v>
      </c>
      <c r="K93" s="182" t="s">
        <v>5</v>
      </c>
      <c r="L93" s="40"/>
      <c r="M93" s="187" t="s">
        <v>5</v>
      </c>
      <c r="N93" s="188" t="s">
        <v>46</v>
      </c>
      <c r="O93" s="41"/>
      <c r="P93" s="189">
        <f>O93*H93</f>
        <v>0</v>
      </c>
      <c r="Q93" s="189">
        <v>0.0004</v>
      </c>
      <c r="R93" s="189">
        <f>Q93*H93</f>
        <v>0.003920000000000001</v>
      </c>
      <c r="S93" s="189">
        <v>0</v>
      </c>
      <c r="T93" s="190">
        <f>S93*H93</f>
        <v>0</v>
      </c>
      <c r="AR93" s="23" t="s">
        <v>196</v>
      </c>
      <c r="AT93" s="23" t="s">
        <v>191</v>
      </c>
      <c r="AU93" s="23" t="s">
        <v>84</v>
      </c>
      <c r="AY93" s="23" t="s">
        <v>189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82</v>
      </c>
      <c r="BK93" s="191">
        <f>ROUND(I93*H93,2)</f>
        <v>0</v>
      </c>
      <c r="BL93" s="23" t="s">
        <v>196</v>
      </c>
      <c r="BM93" s="23" t="s">
        <v>847</v>
      </c>
    </row>
    <row r="94" spans="2:51" s="12" customFormat="1" ht="13.5">
      <c r="B94" s="192"/>
      <c r="D94" s="193" t="s">
        <v>198</v>
      </c>
      <c r="E94" s="194" t="s">
        <v>5</v>
      </c>
      <c r="F94" s="195" t="s">
        <v>848</v>
      </c>
      <c r="H94" s="196">
        <v>9.8</v>
      </c>
      <c r="I94" s="197"/>
      <c r="L94" s="192"/>
      <c r="M94" s="198"/>
      <c r="N94" s="199"/>
      <c r="O94" s="199"/>
      <c r="P94" s="199"/>
      <c r="Q94" s="199"/>
      <c r="R94" s="199"/>
      <c r="S94" s="199"/>
      <c r="T94" s="200"/>
      <c r="AT94" s="194" t="s">
        <v>198</v>
      </c>
      <c r="AU94" s="194" t="s">
        <v>84</v>
      </c>
      <c r="AV94" s="12" t="s">
        <v>84</v>
      </c>
      <c r="AW94" s="12" t="s">
        <v>38</v>
      </c>
      <c r="AX94" s="12" t="s">
        <v>82</v>
      </c>
      <c r="AY94" s="194" t="s">
        <v>189</v>
      </c>
    </row>
    <row r="95" spans="2:63" s="11" customFormat="1" ht="29.85" customHeight="1">
      <c r="B95" s="166"/>
      <c r="D95" s="167" t="s">
        <v>74</v>
      </c>
      <c r="E95" s="177" t="s">
        <v>221</v>
      </c>
      <c r="F95" s="177" t="s">
        <v>256</v>
      </c>
      <c r="I95" s="169"/>
      <c r="J95" s="178">
        <f>BK95</f>
        <v>0</v>
      </c>
      <c r="L95" s="166"/>
      <c r="M95" s="171"/>
      <c r="N95" s="172"/>
      <c r="O95" s="172"/>
      <c r="P95" s="173">
        <f>SUM(P96:P99)</f>
        <v>0</v>
      </c>
      <c r="Q95" s="172"/>
      <c r="R95" s="173">
        <f>SUM(R96:R99)</f>
        <v>1.7689502</v>
      </c>
      <c r="S95" s="172"/>
      <c r="T95" s="174">
        <f>SUM(T96:T99)</f>
        <v>0</v>
      </c>
      <c r="AR95" s="167" t="s">
        <v>82</v>
      </c>
      <c r="AT95" s="175" t="s">
        <v>74</v>
      </c>
      <c r="AU95" s="175" t="s">
        <v>82</v>
      </c>
      <c r="AY95" s="167" t="s">
        <v>189</v>
      </c>
      <c r="BK95" s="176">
        <f>SUM(BK96:BK99)</f>
        <v>0</v>
      </c>
    </row>
    <row r="96" spans="2:65" s="1" customFormat="1" ht="25.5" customHeight="1">
      <c r="B96" s="179"/>
      <c r="C96" s="180" t="s">
        <v>84</v>
      </c>
      <c r="D96" s="180" t="s">
        <v>191</v>
      </c>
      <c r="E96" s="181" t="s">
        <v>849</v>
      </c>
      <c r="F96" s="182" t="s">
        <v>850</v>
      </c>
      <c r="G96" s="183" t="s">
        <v>322</v>
      </c>
      <c r="H96" s="184">
        <v>49</v>
      </c>
      <c r="I96" s="185"/>
      <c r="J96" s="186">
        <f>ROUND(I96*H96,2)</f>
        <v>0</v>
      </c>
      <c r="K96" s="182" t="s">
        <v>287</v>
      </c>
      <c r="L96" s="40"/>
      <c r="M96" s="187" t="s">
        <v>5</v>
      </c>
      <c r="N96" s="188" t="s">
        <v>46</v>
      </c>
      <c r="O96" s="41"/>
      <c r="P96" s="189">
        <f>O96*H96</f>
        <v>0</v>
      </c>
      <c r="Q96" s="189">
        <v>0.0037</v>
      </c>
      <c r="R96" s="189">
        <f>Q96*H96</f>
        <v>0.18130000000000002</v>
      </c>
      <c r="S96" s="189">
        <v>0</v>
      </c>
      <c r="T96" s="190">
        <f>S96*H96</f>
        <v>0</v>
      </c>
      <c r="AR96" s="23" t="s">
        <v>196</v>
      </c>
      <c r="AT96" s="23" t="s">
        <v>191</v>
      </c>
      <c r="AU96" s="23" t="s">
        <v>84</v>
      </c>
      <c r="AY96" s="23" t="s">
        <v>189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82</v>
      </c>
      <c r="BK96" s="191">
        <f>ROUND(I96*H96,2)</f>
        <v>0</v>
      </c>
      <c r="BL96" s="23" t="s">
        <v>196</v>
      </c>
      <c r="BM96" s="23" t="s">
        <v>851</v>
      </c>
    </row>
    <row r="97" spans="2:65" s="1" customFormat="1" ht="25.5" customHeight="1">
      <c r="B97" s="179"/>
      <c r="C97" s="180" t="s">
        <v>205</v>
      </c>
      <c r="D97" s="180" t="s">
        <v>191</v>
      </c>
      <c r="E97" s="181" t="s">
        <v>852</v>
      </c>
      <c r="F97" s="182" t="s">
        <v>853</v>
      </c>
      <c r="G97" s="183" t="s">
        <v>194</v>
      </c>
      <c r="H97" s="184">
        <v>33.34</v>
      </c>
      <c r="I97" s="185"/>
      <c r="J97" s="186">
        <f>ROUND(I97*H97,2)</f>
        <v>0</v>
      </c>
      <c r="K97" s="182" t="s">
        <v>287</v>
      </c>
      <c r="L97" s="40"/>
      <c r="M97" s="187" t="s">
        <v>5</v>
      </c>
      <c r="N97" s="188" t="s">
        <v>46</v>
      </c>
      <c r="O97" s="41"/>
      <c r="P97" s="189">
        <f>O97*H97</f>
        <v>0</v>
      </c>
      <c r="Q97" s="189">
        <v>0.04153</v>
      </c>
      <c r="R97" s="189">
        <f>Q97*H97</f>
        <v>1.3846102</v>
      </c>
      <c r="S97" s="189">
        <v>0</v>
      </c>
      <c r="T97" s="190">
        <f>S97*H97</f>
        <v>0</v>
      </c>
      <c r="AR97" s="23" t="s">
        <v>196</v>
      </c>
      <c r="AT97" s="23" t="s">
        <v>191</v>
      </c>
      <c r="AU97" s="23" t="s">
        <v>84</v>
      </c>
      <c r="AY97" s="23" t="s">
        <v>189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82</v>
      </c>
      <c r="BK97" s="191">
        <f>ROUND(I97*H97,2)</f>
        <v>0</v>
      </c>
      <c r="BL97" s="23" t="s">
        <v>196</v>
      </c>
      <c r="BM97" s="23" t="s">
        <v>854</v>
      </c>
    </row>
    <row r="98" spans="2:51" s="12" customFormat="1" ht="13.5">
      <c r="B98" s="192"/>
      <c r="D98" s="193" t="s">
        <v>198</v>
      </c>
      <c r="E98" s="194" t="s">
        <v>5</v>
      </c>
      <c r="F98" s="195" t="s">
        <v>855</v>
      </c>
      <c r="H98" s="196">
        <v>33.34</v>
      </c>
      <c r="I98" s="197"/>
      <c r="L98" s="192"/>
      <c r="M98" s="198"/>
      <c r="N98" s="199"/>
      <c r="O98" s="199"/>
      <c r="P98" s="199"/>
      <c r="Q98" s="199"/>
      <c r="R98" s="199"/>
      <c r="S98" s="199"/>
      <c r="T98" s="200"/>
      <c r="AT98" s="194" t="s">
        <v>198</v>
      </c>
      <c r="AU98" s="194" t="s">
        <v>84</v>
      </c>
      <c r="AV98" s="12" t="s">
        <v>84</v>
      </c>
      <c r="AW98" s="12" t="s">
        <v>38</v>
      </c>
      <c r="AX98" s="12" t="s">
        <v>82</v>
      </c>
      <c r="AY98" s="194" t="s">
        <v>189</v>
      </c>
    </row>
    <row r="99" spans="2:65" s="1" customFormat="1" ht="25.5" customHeight="1">
      <c r="B99" s="179"/>
      <c r="C99" s="180" t="s">
        <v>196</v>
      </c>
      <c r="D99" s="180" t="s">
        <v>191</v>
      </c>
      <c r="E99" s="181" t="s">
        <v>856</v>
      </c>
      <c r="F99" s="182" t="s">
        <v>857</v>
      </c>
      <c r="G99" s="183" t="s">
        <v>322</v>
      </c>
      <c r="H99" s="184">
        <v>54</v>
      </c>
      <c r="I99" s="185"/>
      <c r="J99" s="186">
        <f>ROUND(I99*H99,2)</f>
        <v>0</v>
      </c>
      <c r="K99" s="182" t="s">
        <v>287</v>
      </c>
      <c r="L99" s="40"/>
      <c r="M99" s="187" t="s">
        <v>5</v>
      </c>
      <c r="N99" s="188" t="s">
        <v>46</v>
      </c>
      <c r="O99" s="41"/>
      <c r="P99" s="189">
        <f>O99*H99</f>
        <v>0</v>
      </c>
      <c r="Q99" s="189">
        <v>0.00376</v>
      </c>
      <c r="R99" s="189">
        <f>Q99*H99</f>
        <v>0.20304</v>
      </c>
      <c r="S99" s="189">
        <v>0</v>
      </c>
      <c r="T99" s="190">
        <f>S99*H99</f>
        <v>0</v>
      </c>
      <c r="AR99" s="23" t="s">
        <v>196</v>
      </c>
      <c r="AT99" s="23" t="s">
        <v>191</v>
      </c>
      <c r="AU99" s="23" t="s">
        <v>84</v>
      </c>
      <c r="AY99" s="23" t="s">
        <v>189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82</v>
      </c>
      <c r="BK99" s="191">
        <f>ROUND(I99*H99,2)</f>
        <v>0</v>
      </c>
      <c r="BL99" s="23" t="s">
        <v>196</v>
      </c>
      <c r="BM99" s="23" t="s">
        <v>858</v>
      </c>
    </row>
    <row r="100" spans="2:63" s="11" customFormat="1" ht="29.85" customHeight="1">
      <c r="B100" s="166"/>
      <c r="D100" s="167" t="s">
        <v>74</v>
      </c>
      <c r="E100" s="177" t="s">
        <v>235</v>
      </c>
      <c r="F100" s="177" t="s">
        <v>859</v>
      </c>
      <c r="I100" s="169"/>
      <c r="J100" s="178">
        <f>BK100</f>
        <v>0</v>
      </c>
      <c r="L100" s="166"/>
      <c r="M100" s="171"/>
      <c r="N100" s="172"/>
      <c r="O100" s="172"/>
      <c r="P100" s="173">
        <f>SUM(P101:P109)</f>
        <v>0</v>
      </c>
      <c r="Q100" s="172"/>
      <c r="R100" s="173">
        <f>SUM(R101:R109)</f>
        <v>0</v>
      </c>
      <c r="S100" s="172"/>
      <c r="T100" s="174">
        <f>SUM(T101:T109)</f>
        <v>3.029</v>
      </c>
      <c r="AR100" s="167" t="s">
        <v>82</v>
      </c>
      <c r="AT100" s="175" t="s">
        <v>74</v>
      </c>
      <c r="AU100" s="175" t="s">
        <v>82</v>
      </c>
      <c r="AY100" s="167" t="s">
        <v>189</v>
      </c>
      <c r="BK100" s="176">
        <f>SUM(BK101:BK109)</f>
        <v>0</v>
      </c>
    </row>
    <row r="101" spans="2:65" s="1" customFormat="1" ht="38.25" customHeight="1">
      <c r="B101" s="179"/>
      <c r="C101" s="180" t="s">
        <v>217</v>
      </c>
      <c r="D101" s="180" t="s">
        <v>191</v>
      </c>
      <c r="E101" s="181" t="s">
        <v>860</v>
      </c>
      <c r="F101" s="182" t="s">
        <v>861</v>
      </c>
      <c r="G101" s="183" t="s">
        <v>322</v>
      </c>
      <c r="H101" s="184">
        <v>24</v>
      </c>
      <c r="I101" s="185"/>
      <c r="J101" s="186">
        <f>ROUND(I101*H101,2)</f>
        <v>0</v>
      </c>
      <c r="K101" s="182" t="s">
        <v>287</v>
      </c>
      <c r="L101" s="40"/>
      <c r="M101" s="187" t="s">
        <v>5</v>
      </c>
      <c r="N101" s="188" t="s">
        <v>46</v>
      </c>
      <c r="O101" s="41"/>
      <c r="P101" s="189">
        <f>O101*H101</f>
        <v>0</v>
      </c>
      <c r="Q101" s="189">
        <v>0</v>
      </c>
      <c r="R101" s="189">
        <f>Q101*H101</f>
        <v>0</v>
      </c>
      <c r="S101" s="189">
        <v>0.001</v>
      </c>
      <c r="T101" s="190">
        <f>S101*H101</f>
        <v>0.024</v>
      </c>
      <c r="AR101" s="23" t="s">
        <v>196</v>
      </c>
      <c r="AT101" s="23" t="s">
        <v>191</v>
      </c>
      <c r="AU101" s="23" t="s">
        <v>84</v>
      </c>
      <c r="AY101" s="23" t="s">
        <v>189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82</v>
      </c>
      <c r="BK101" s="191">
        <f>ROUND(I101*H101,2)</f>
        <v>0</v>
      </c>
      <c r="BL101" s="23" t="s">
        <v>196</v>
      </c>
      <c r="BM101" s="23" t="s">
        <v>862</v>
      </c>
    </row>
    <row r="102" spans="2:65" s="1" customFormat="1" ht="38.25" customHeight="1">
      <c r="B102" s="179"/>
      <c r="C102" s="180" t="s">
        <v>221</v>
      </c>
      <c r="D102" s="180" t="s">
        <v>191</v>
      </c>
      <c r="E102" s="181" t="s">
        <v>863</v>
      </c>
      <c r="F102" s="182" t="s">
        <v>864</v>
      </c>
      <c r="G102" s="183" t="s">
        <v>322</v>
      </c>
      <c r="H102" s="184">
        <v>2</v>
      </c>
      <c r="I102" s="185"/>
      <c r="J102" s="186">
        <f>ROUND(I102*H102,2)</f>
        <v>0</v>
      </c>
      <c r="K102" s="182" t="s">
        <v>287</v>
      </c>
      <c r="L102" s="40"/>
      <c r="M102" s="187" t="s">
        <v>5</v>
      </c>
      <c r="N102" s="188" t="s">
        <v>46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0.001</v>
      </c>
      <c r="T102" s="190">
        <f>S102*H102</f>
        <v>0.002</v>
      </c>
      <c r="AR102" s="23" t="s">
        <v>196</v>
      </c>
      <c r="AT102" s="23" t="s">
        <v>191</v>
      </c>
      <c r="AU102" s="23" t="s">
        <v>84</v>
      </c>
      <c r="AY102" s="23" t="s">
        <v>189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82</v>
      </c>
      <c r="BK102" s="191">
        <f>ROUND(I102*H102,2)</f>
        <v>0</v>
      </c>
      <c r="BL102" s="23" t="s">
        <v>196</v>
      </c>
      <c r="BM102" s="23" t="s">
        <v>865</v>
      </c>
    </row>
    <row r="103" spans="2:65" s="1" customFormat="1" ht="38.25" customHeight="1">
      <c r="B103" s="179"/>
      <c r="C103" s="180" t="s">
        <v>225</v>
      </c>
      <c r="D103" s="180" t="s">
        <v>191</v>
      </c>
      <c r="E103" s="181" t="s">
        <v>866</v>
      </c>
      <c r="F103" s="182" t="s">
        <v>867</v>
      </c>
      <c r="G103" s="183" t="s">
        <v>322</v>
      </c>
      <c r="H103" s="184">
        <v>1</v>
      </c>
      <c r="I103" s="185"/>
      <c r="J103" s="186">
        <f>ROUND(I103*H103,2)</f>
        <v>0</v>
      </c>
      <c r="K103" s="182" t="s">
        <v>287</v>
      </c>
      <c r="L103" s="40"/>
      <c r="M103" s="187" t="s">
        <v>5</v>
      </c>
      <c r="N103" s="188" t="s">
        <v>46</v>
      </c>
      <c r="O103" s="41"/>
      <c r="P103" s="189">
        <f>O103*H103</f>
        <v>0</v>
      </c>
      <c r="Q103" s="189">
        <v>0</v>
      </c>
      <c r="R103" s="189">
        <f>Q103*H103</f>
        <v>0</v>
      </c>
      <c r="S103" s="189">
        <v>0.002</v>
      </c>
      <c r="T103" s="190">
        <f>S103*H103</f>
        <v>0.002</v>
      </c>
      <c r="AR103" s="23" t="s">
        <v>196</v>
      </c>
      <c r="AT103" s="23" t="s">
        <v>191</v>
      </c>
      <c r="AU103" s="23" t="s">
        <v>84</v>
      </c>
      <c r="AY103" s="23" t="s">
        <v>189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3" t="s">
        <v>82</v>
      </c>
      <c r="BK103" s="191">
        <f>ROUND(I103*H103,2)</f>
        <v>0</v>
      </c>
      <c r="BL103" s="23" t="s">
        <v>196</v>
      </c>
      <c r="BM103" s="23" t="s">
        <v>868</v>
      </c>
    </row>
    <row r="104" spans="2:65" s="1" customFormat="1" ht="25.5" customHeight="1">
      <c r="B104" s="179"/>
      <c r="C104" s="180" t="s">
        <v>229</v>
      </c>
      <c r="D104" s="180" t="s">
        <v>191</v>
      </c>
      <c r="E104" s="181" t="s">
        <v>869</v>
      </c>
      <c r="F104" s="182" t="s">
        <v>870</v>
      </c>
      <c r="G104" s="183" t="s">
        <v>312</v>
      </c>
      <c r="H104" s="184">
        <v>164.5</v>
      </c>
      <c r="I104" s="185"/>
      <c r="J104" s="186">
        <f>ROUND(I104*H104,2)</f>
        <v>0</v>
      </c>
      <c r="K104" s="182" t="s">
        <v>287</v>
      </c>
      <c r="L104" s="40"/>
      <c r="M104" s="187" t="s">
        <v>5</v>
      </c>
      <c r="N104" s="188" t="s">
        <v>46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0.018</v>
      </c>
      <c r="T104" s="190">
        <f>S104*H104</f>
        <v>2.961</v>
      </c>
      <c r="AR104" s="23" t="s">
        <v>196</v>
      </c>
      <c r="AT104" s="23" t="s">
        <v>191</v>
      </c>
      <c r="AU104" s="23" t="s">
        <v>84</v>
      </c>
      <c r="AY104" s="23" t="s">
        <v>189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82</v>
      </c>
      <c r="BK104" s="191">
        <f>ROUND(I104*H104,2)</f>
        <v>0</v>
      </c>
      <c r="BL104" s="23" t="s">
        <v>196</v>
      </c>
      <c r="BM104" s="23" t="s">
        <v>871</v>
      </c>
    </row>
    <row r="105" spans="2:51" s="12" customFormat="1" ht="27">
      <c r="B105" s="192"/>
      <c r="D105" s="193" t="s">
        <v>198</v>
      </c>
      <c r="E105" s="194" t="s">
        <v>5</v>
      </c>
      <c r="F105" s="195" t="s">
        <v>872</v>
      </c>
      <c r="H105" s="196">
        <v>62.9</v>
      </c>
      <c r="I105" s="197"/>
      <c r="L105" s="192"/>
      <c r="M105" s="198"/>
      <c r="N105" s="199"/>
      <c r="O105" s="199"/>
      <c r="P105" s="199"/>
      <c r="Q105" s="199"/>
      <c r="R105" s="199"/>
      <c r="S105" s="199"/>
      <c r="T105" s="200"/>
      <c r="AT105" s="194" t="s">
        <v>198</v>
      </c>
      <c r="AU105" s="194" t="s">
        <v>84</v>
      </c>
      <c r="AV105" s="12" t="s">
        <v>84</v>
      </c>
      <c r="AW105" s="12" t="s">
        <v>38</v>
      </c>
      <c r="AX105" s="12" t="s">
        <v>75</v>
      </c>
      <c r="AY105" s="194" t="s">
        <v>189</v>
      </c>
    </row>
    <row r="106" spans="2:51" s="12" customFormat="1" ht="27">
      <c r="B106" s="192"/>
      <c r="D106" s="193" t="s">
        <v>198</v>
      </c>
      <c r="E106" s="194" t="s">
        <v>5</v>
      </c>
      <c r="F106" s="195" t="s">
        <v>873</v>
      </c>
      <c r="H106" s="196">
        <v>101.6</v>
      </c>
      <c r="I106" s="197"/>
      <c r="L106" s="192"/>
      <c r="M106" s="198"/>
      <c r="N106" s="199"/>
      <c r="O106" s="199"/>
      <c r="P106" s="199"/>
      <c r="Q106" s="199"/>
      <c r="R106" s="199"/>
      <c r="S106" s="199"/>
      <c r="T106" s="200"/>
      <c r="AT106" s="194" t="s">
        <v>198</v>
      </c>
      <c r="AU106" s="194" t="s">
        <v>84</v>
      </c>
      <c r="AV106" s="12" t="s">
        <v>84</v>
      </c>
      <c r="AW106" s="12" t="s">
        <v>38</v>
      </c>
      <c r="AX106" s="12" t="s">
        <v>75</v>
      </c>
      <c r="AY106" s="194" t="s">
        <v>189</v>
      </c>
    </row>
    <row r="107" spans="2:51" s="13" customFormat="1" ht="13.5">
      <c r="B107" s="201"/>
      <c r="D107" s="193" t="s">
        <v>198</v>
      </c>
      <c r="E107" s="202" t="s">
        <v>5</v>
      </c>
      <c r="F107" s="203" t="s">
        <v>216</v>
      </c>
      <c r="H107" s="204">
        <v>164.5</v>
      </c>
      <c r="I107" s="205"/>
      <c r="L107" s="201"/>
      <c r="M107" s="206"/>
      <c r="N107" s="207"/>
      <c r="O107" s="207"/>
      <c r="P107" s="207"/>
      <c r="Q107" s="207"/>
      <c r="R107" s="207"/>
      <c r="S107" s="207"/>
      <c r="T107" s="208"/>
      <c r="AT107" s="202" t="s">
        <v>198</v>
      </c>
      <c r="AU107" s="202" t="s">
        <v>84</v>
      </c>
      <c r="AV107" s="13" t="s">
        <v>196</v>
      </c>
      <c r="AW107" s="13" t="s">
        <v>38</v>
      </c>
      <c r="AX107" s="13" t="s">
        <v>82</v>
      </c>
      <c r="AY107" s="202" t="s">
        <v>189</v>
      </c>
    </row>
    <row r="108" spans="2:65" s="1" customFormat="1" ht="25.5" customHeight="1">
      <c r="B108" s="179"/>
      <c r="C108" s="180" t="s">
        <v>235</v>
      </c>
      <c r="D108" s="180" t="s">
        <v>191</v>
      </c>
      <c r="E108" s="181" t="s">
        <v>874</v>
      </c>
      <c r="F108" s="182" t="s">
        <v>875</v>
      </c>
      <c r="G108" s="183" t="s">
        <v>312</v>
      </c>
      <c r="H108" s="184">
        <v>1</v>
      </c>
      <c r="I108" s="185"/>
      <c r="J108" s="186">
        <f>ROUND(I108*H108,2)</f>
        <v>0</v>
      </c>
      <c r="K108" s="182" t="s">
        <v>287</v>
      </c>
      <c r="L108" s="40"/>
      <c r="M108" s="187" t="s">
        <v>5</v>
      </c>
      <c r="N108" s="188" t="s">
        <v>46</v>
      </c>
      <c r="O108" s="41"/>
      <c r="P108" s="189">
        <f>O108*H108</f>
        <v>0</v>
      </c>
      <c r="Q108" s="189">
        <v>0</v>
      </c>
      <c r="R108" s="189">
        <f>Q108*H108</f>
        <v>0</v>
      </c>
      <c r="S108" s="189">
        <v>0.04</v>
      </c>
      <c r="T108" s="190">
        <f>S108*H108</f>
        <v>0.04</v>
      </c>
      <c r="AR108" s="23" t="s">
        <v>196</v>
      </c>
      <c r="AT108" s="23" t="s">
        <v>191</v>
      </c>
      <c r="AU108" s="23" t="s">
        <v>84</v>
      </c>
      <c r="AY108" s="23" t="s">
        <v>189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82</v>
      </c>
      <c r="BK108" s="191">
        <f>ROUND(I108*H108,2)</f>
        <v>0</v>
      </c>
      <c r="BL108" s="23" t="s">
        <v>196</v>
      </c>
      <c r="BM108" s="23" t="s">
        <v>876</v>
      </c>
    </row>
    <row r="109" spans="2:51" s="12" customFormat="1" ht="13.5">
      <c r="B109" s="192"/>
      <c r="D109" s="193" t="s">
        <v>198</v>
      </c>
      <c r="E109" s="194" t="s">
        <v>5</v>
      </c>
      <c r="F109" s="195" t="s">
        <v>82</v>
      </c>
      <c r="H109" s="196">
        <v>1</v>
      </c>
      <c r="I109" s="197"/>
      <c r="L109" s="192"/>
      <c r="M109" s="198"/>
      <c r="N109" s="199"/>
      <c r="O109" s="199"/>
      <c r="P109" s="199"/>
      <c r="Q109" s="199"/>
      <c r="R109" s="199"/>
      <c r="S109" s="199"/>
      <c r="T109" s="200"/>
      <c r="AT109" s="194" t="s">
        <v>198</v>
      </c>
      <c r="AU109" s="194" t="s">
        <v>84</v>
      </c>
      <c r="AV109" s="12" t="s">
        <v>84</v>
      </c>
      <c r="AW109" s="12" t="s">
        <v>38</v>
      </c>
      <c r="AX109" s="12" t="s">
        <v>82</v>
      </c>
      <c r="AY109" s="194" t="s">
        <v>189</v>
      </c>
    </row>
    <row r="110" spans="2:63" s="11" customFormat="1" ht="29.85" customHeight="1">
      <c r="B110" s="166"/>
      <c r="D110" s="167" t="s">
        <v>74</v>
      </c>
      <c r="E110" s="177" t="s">
        <v>547</v>
      </c>
      <c r="F110" s="177" t="s">
        <v>548</v>
      </c>
      <c r="I110" s="169"/>
      <c r="J110" s="178">
        <f>BK110</f>
        <v>0</v>
      </c>
      <c r="L110" s="166"/>
      <c r="M110" s="171"/>
      <c r="N110" s="172"/>
      <c r="O110" s="172"/>
      <c r="P110" s="173">
        <f>SUM(P111:P116)</f>
        <v>0</v>
      </c>
      <c r="Q110" s="172"/>
      <c r="R110" s="173">
        <f>SUM(R111:R116)</f>
        <v>0</v>
      </c>
      <c r="S110" s="172"/>
      <c r="T110" s="174">
        <f>SUM(T111:T116)</f>
        <v>0</v>
      </c>
      <c r="AR110" s="167" t="s">
        <v>82</v>
      </c>
      <c r="AT110" s="175" t="s">
        <v>74</v>
      </c>
      <c r="AU110" s="175" t="s">
        <v>82</v>
      </c>
      <c r="AY110" s="167" t="s">
        <v>189</v>
      </c>
      <c r="BK110" s="176">
        <f>SUM(BK111:BK116)</f>
        <v>0</v>
      </c>
    </row>
    <row r="111" spans="2:65" s="1" customFormat="1" ht="25.5" customHeight="1">
      <c r="B111" s="179"/>
      <c r="C111" s="180" t="s">
        <v>240</v>
      </c>
      <c r="D111" s="180" t="s">
        <v>191</v>
      </c>
      <c r="E111" s="181" t="s">
        <v>550</v>
      </c>
      <c r="F111" s="182" t="s">
        <v>551</v>
      </c>
      <c r="G111" s="183" t="s">
        <v>232</v>
      </c>
      <c r="H111" s="184">
        <v>3.421</v>
      </c>
      <c r="I111" s="185"/>
      <c r="J111" s="186">
        <f>ROUND(I111*H111,2)</f>
        <v>0</v>
      </c>
      <c r="K111" s="182" t="s">
        <v>482</v>
      </c>
      <c r="L111" s="40"/>
      <c r="M111" s="187" t="s">
        <v>5</v>
      </c>
      <c r="N111" s="188" t="s">
        <v>46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196</v>
      </c>
      <c r="AT111" s="23" t="s">
        <v>191</v>
      </c>
      <c r="AU111" s="23" t="s">
        <v>84</v>
      </c>
      <c r="AY111" s="23" t="s">
        <v>189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82</v>
      </c>
      <c r="BK111" s="191">
        <f>ROUND(I111*H111,2)</f>
        <v>0</v>
      </c>
      <c r="BL111" s="23" t="s">
        <v>196</v>
      </c>
      <c r="BM111" s="23" t="s">
        <v>877</v>
      </c>
    </row>
    <row r="112" spans="2:51" s="12" customFormat="1" ht="13.5">
      <c r="B112" s="192"/>
      <c r="D112" s="193" t="s">
        <v>198</v>
      </c>
      <c r="E112" s="194" t="s">
        <v>5</v>
      </c>
      <c r="F112" s="195" t="s">
        <v>878</v>
      </c>
      <c r="H112" s="196">
        <v>3.421</v>
      </c>
      <c r="I112" s="197"/>
      <c r="L112" s="192"/>
      <c r="M112" s="198"/>
      <c r="N112" s="199"/>
      <c r="O112" s="199"/>
      <c r="P112" s="199"/>
      <c r="Q112" s="199"/>
      <c r="R112" s="199"/>
      <c r="S112" s="199"/>
      <c r="T112" s="200"/>
      <c r="AT112" s="194" t="s">
        <v>198</v>
      </c>
      <c r="AU112" s="194" t="s">
        <v>84</v>
      </c>
      <c r="AV112" s="12" t="s">
        <v>84</v>
      </c>
      <c r="AW112" s="12" t="s">
        <v>38</v>
      </c>
      <c r="AX112" s="12" t="s">
        <v>82</v>
      </c>
      <c r="AY112" s="194" t="s">
        <v>189</v>
      </c>
    </row>
    <row r="113" spans="2:65" s="1" customFormat="1" ht="25.5" customHeight="1">
      <c r="B113" s="179"/>
      <c r="C113" s="180" t="s">
        <v>246</v>
      </c>
      <c r="D113" s="180" t="s">
        <v>191</v>
      </c>
      <c r="E113" s="181" t="s">
        <v>555</v>
      </c>
      <c r="F113" s="182" t="s">
        <v>556</v>
      </c>
      <c r="G113" s="183" t="s">
        <v>232</v>
      </c>
      <c r="H113" s="184">
        <v>3.029</v>
      </c>
      <c r="I113" s="185"/>
      <c r="J113" s="186">
        <f>ROUND(I113*H113,2)</f>
        <v>0</v>
      </c>
      <c r="K113" s="182" t="s">
        <v>482</v>
      </c>
      <c r="L113" s="40"/>
      <c r="M113" s="187" t="s">
        <v>5</v>
      </c>
      <c r="N113" s="188" t="s">
        <v>46</v>
      </c>
      <c r="O113" s="41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3" t="s">
        <v>196</v>
      </c>
      <c r="AT113" s="23" t="s">
        <v>191</v>
      </c>
      <c r="AU113" s="23" t="s">
        <v>84</v>
      </c>
      <c r="AY113" s="23" t="s">
        <v>189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82</v>
      </c>
      <c r="BK113" s="191">
        <f>ROUND(I113*H113,2)</f>
        <v>0</v>
      </c>
      <c r="BL113" s="23" t="s">
        <v>196</v>
      </c>
      <c r="BM113" s="23" t="s">
        <v>879</v>
      </c>
    </row>
    <row r="114" spans="2:65" s="1" customFormat="1" ht="25.5" customHeight="1">
      <c r="B114" s="179"/>
      <c r="C114" s="180" t="s">
        <v>251</v>
      </c>
      <c r="D114" s="180" t="s">
        <v>191</v>
      </c>
      <c r="E114" s="181" t="s">
        <v>559</v>
      </c>
      <c r="F114" s="182" t="s">
        <v>560</v>
      </c>
      <c r="G114" s="183" t="s">
        <v>232</v>
      </c>
      <c r="H114" s="184">
        <v>13.684</v>
      </c>
      <c r="I114" s="185"/>
      <c r="J114" s="186">
        <f>ROUND(I114*H114,2)</f>
        <v>0</v>
      </c>
      <c r="K114" s="182" t="s">
        <v>482</v>
      </c>
      <c r="L114" s="40"/>
      <c r="M114" s="187" t="s">
        <v>5</v>
      </c>
      <c r="N114" s="188" t="s">
        <v>46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196</v>
      </c>
      <c r="AT114" s="23" t="s">
        <v>191</v>
      </c>
      <c r="AU114" s="23" t="s">
        <v>84</v>
      </c>
      <c r="AY114" s="23" t="s">
        <v>189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82</v>
      </c>
      <c r="BK114" s="191">
        <f>ROUND(I114*H114,2)</f>
        <v>0</v>
      </c>
      <c r="BL114" s="23" t="s">
        <v>196</v>
      </c>
      <c r="BM114" s="23" t="s">
        <v>880</v>
      </c>
    </row>
    <row r="115" spans="2:51" s="12" customFormat="1" ht="13.5">
      <c r="B115" s="192"/>
      <c r="D115" s="193" t="s">
        <v>198</v>
      </c>
      <c r="E115" s="194" t="s">
        <v>5</v>
      </c>
      <c r="F115" s="195" t="s">
        <v>881</v>
      </c>
      <c r="H115" s="196">
        <v>13.684</v>
      </c>
      <c r="I115" s="197"/>
      <c r="L115" s="192"/>
      <c r="M115" s="198"/>
      <c r="N115" s="199"/>
      <c r="O115" s="199"/>
      <c r="P115" s="199"/>
      <c r="Q115" s="199"/>
      <c r="R115" s="199"/>
      <c r="S115" s="199"/>
      <c r="T115" s="200"/>
      <c r="AT115" s="194" t="s">
        <v>198</v>
      </c>
      <c r="AU115" s="194" t="s">
        <v>84</v>
      </c>
      <c r="AV115" s="12" t="s">
        <v>84</v>
      </c>
      <c r="AW115" s="12" t="s">
        <v>38</v>
      </c>
      <c r="AX115" s="12" t="s">
        <v>82</v>
      </c>
      <c r="AY115" s="194" t="s">
        <v>189</v>
      </c>
    </row>
    <row r="116" spans="2:65" s="1" customFormat="1" ht="16.5" customHeight="1">
      <c r="B116" s="179"/>
      <c r="C116" s="180" t="s">
        <v>257</v>
      </c>
      <c r="D116" s="180" t="s">
        <v>191</v>
      </c>
      <c r="E116" s="181" t="s">
        <v>564</v>
      </c>
      <c r="F116" s="182" t="s">
        <v>565</v>
      </c>
      <c r="G116" s="183" t="s">
        <v>232</v>
      </c>
      <c r="H116" s="184">
        <v>3.029</v>
      </c>
      <c r="I116" s="185"/>
      <c r="J116" s="186">
        <f>ROUND(I116*H116,2)</f>
        <v>0</v>
      </c>
      <c r="K116" s="182" t="s">
        <v>209</v>
      </c>
      <c r="L116" s="40"/>
      <c r="M116" s="187" t="s">
        <v>5</v>
      </c>
      <c r="N116" s="188" t="s">
        <v>46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3" t="s">
        <v>196</v>
      </c>
      <c r="AT116" s="23" t="s">
        <v>191</v>
      </c>
      <c r="AU116" s="23" t="s">
        <v>84</v>
      </c>
      <c r="AY116" s="23" t="s">
        <v>189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82</v>
      </c>
      <c r="BK116" s="191">
        <f>ROUND(I116*H116,2)</f>
        <v>0</v>
      </c>
      <c r="BL116" s="23" t="s">
        <v>196</v>
      </c>
      <c r="BM116" s="23" t="s">
        <v>882</v>
      </c>
    </row>
    <row r="117" spans="2:63" s="11" customFormat="1" ht="29.85" customHeight="1">
      <c r="B117" s="166"/>
      <c r="D117" s="167" t="s">
        <v>74</v>
      </c>
      <c r="E117" s="177" t="s">
        <v>567</v>
      </c>
      <c r="F117" s="177" t="s">
        <v>568</v>
      </c>
      <c r="I117" s="169"/>
      <c r="J117" s="178">
        <f>BK117</f>
        <v>0</v>
      </c>
      <c r="L117" s="166"/>
      <c r="M117" s="171"/>
      <c r="N117" s="172"/>
      <c r="O117" s="172"/>
      <c r="P117" s="173">
        <f>P118</f>
        <v>0</v>
      </c>
      <c r="Q117" s="172"/>
      <c r="R117" s="173">
        <f>R118</f>
        <v>0</v>
      </c>
      <c r="S117" s="172"/>
      <c r="T117" s="174">
        <f>T118</f>
        <v>0</v>
      </c>
      <c r="AR117" s="167" t="s">
        <v>82</v>
      </c>
      <c r="AT117" s="175" t="s">
        <v>74</v>
      </c>
      <c r="AU117" s="175" t="s">
        <v>82</v>
      </c>
      <c r="AY117" s="167" t="s">
        <v>189</v>
      </c>
      <c r="BK117" s="176">
        <f>BK118</f>
        <v>0</v>
      </c>
    </row>
    <row r="118" spans="2:65" s="1" customFormat="1" ht="38.25" customHeight="1">
      <c r="B118" s="179"/>
      <c r="C118" s="180" t="s">
        <v>262</v>
      </c>
      <c r="D118" s="180" t="s">
        <v>191</v>
      </c>
      <c r="E118" s="181" t="s">
        <v>570</v>
      </c>
      <c r="F118" s="182" t="s">
        <v>571</v>
      </c>
      <c r="G118" s="183" t="s">
        <v>232</v>
      </c>
      <c r="H118" s="184">
        <v>1.773</v>
      </c>
      <c r="I118" s="185"/>
      <c r="J118" s="186">
        <f>ROUND(I118*H118,2)</f>
        <v>0</v>
      </c>
      <c r="K118" s="182" t="s">
        <v>287</v>
      </c>
      <c r="L118" s="40"/>
      <c r="M118" s="187" t="s">
        <v>5</v>
      </c>
      <c r="N118" s="188" t="s">
        <v>46</v>
      </c>
      <c r="O118" s="41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23" t="s">
        <v>196</v>
      </c>
      <c r="AT118" s="23" t="s">
        <v>191</v>
      </c>
      <c r="AU118" s="23" t="s">
        <v>84</v>
      </c>
      <c r="AY118" s="23" t="s">
        <v>189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3" t="s">
        <v>82</v>
      </c>
      <c r="BK118" s="191">
        <f>ROUND(I118*H118,2)</f>
        <v>0</v>
      </c>
      <c r="BL118" s="23" t="s">
        <v>196</v>
      </c>
      <c r="BM118" s="23" t="s">
        <v>883</v>
      </c>
    </row>
    <row r="119" spans="2:63" s="11" customFormat="1" ht="37.35" customHeight="1">
      <c r="B119" s="166"/>
      <c r="D119" s="167" t="s">
        <v>74</v>
      </c>
      <c r="E119" s="168" t="s">
        <v>573</v>
      </c>
      <c r="F119" s="168" t="s">
        <v>574</v>
      </c>
      <c r="I119" s="169"/>
      <c r="J119" s="170">
        <f>BK119</f>
        <v>0</v>
      </c>
      <c r="L119" s="166"/>
      <c r="M119" s="171"/>
      <c r="N119" s="172"/>
      <c r="O119" s="172"/>
      <c r="P119" s="173">
        <f>P120</f>
        <v>0</v>
      </c>
      <c r="Q119" s="172"/>
      <c r="R119" s="173">
        <f>R120</f>
        <v>0.01976</v>
      </c>
      <c r="S119" s="172"/>
      <c r="T119" s="174">
        <f>T120</f>
        <v>0</v>
      </c>
      <c r="AR119" s="167" t="s">
        <v>84</v>
      </c>
      <c r="AT119" s="175" t="s">
        <v>74</v>
      </c>
      <c r="AU119" s="175" t="s">
        <v>75</v>
      </c>
      <c r="AY119" s="167" t="s">
        <v>189</v>
      </c>
      <c r="BK119" s="176">
        <f>BK120</f>
        <v>0</v>
      </c>
    </row>
    <row r="120" spans="2:63" s="11" customFormat="1" ht="19.9" customHeight="1">
      <c r="B120" s="166"/>
      <c r="D120" s="167" t="s">
        <v>74</v>
      </c>
      <c r="E120" s="177" t="s">
        <v>884</v>
      </c>
      <c r="F120" s="177" t="s">
        <v>885</v>
      </c>
      <c r="I120" s="169"/>
      <c r="J120" s="178">
        <f>BK120</f>
        <v>0</v>
      </c>
      <c r="L120" s="166"/>
      <c r="M120" s="171"/>
      <c r="N120" s="172"/>
      <c r="O120" s="172"/>
      <c r="P120" s="173">
        <f>SUM(P121:P122)</f>
        <v>0</v>
      </c>
      <c r="Q120" s="172"/>
      <c r="R120" s="173">
        <f>SUM(R121:R122)</f>
        <v>0.01976</v>
      </c>
      <c r="S120" s="172"/>
      <c r="T120" s="174">
        <f>SUM(T121:T122)</f>
        <v>0</v>
      </c>
      <c r="AR120" s="167" t="s">
        <v>84</v>
      </c>
      <c r="AT120" s="175" t="s">
        <v>74</v>
      </c>
      <c r="AU120" s="175" t="s">
        <v>82</v>
      </c>
      <c r="AY120" s="167" t="s">
        <v>189</v>
      </c>
      <c r="BK120" s="176">
        <f>SUM(BK121:BK122)</f>
        <v>0</v>
      </c>
    </row>
    <row r="121" spans="2:65" s="1" customFormat="1" ht="25.5" customHeight="1">
      <c r="B121" s="179"/>
      <c r="C121" s="180" t="s">
        <v>11</v>
      </c>
      <c r="D121" s="180" t="s">
        <v>191</v>
      </c>
      <c r="E121" s="181" t="s">
        <v>886</v>
      </c>
      <c r="F121" s="182" t="s">
        <v>887</v>
      </c>
      <c r="G121" s="183" t="s">
        <v>322</v>
      </c>
      <c r="H121" s="184">
        <v>41</v>
      </c>
      <c r="I121" s="185"/>
      <c r="J121" s="186">
        <f>ROUND(I121*H121,2)</f>
        <v>0</v>
      </c>
      <c r="K121" s="182" t="s">
        <v>287</v>
      </c>
      <c r="L121" s="40"/>
      <c r="M121" s="187" t="s">
        <v>5</v>
      </c>
      <c r="N121" s="188" t="s">
        <v>46</v>
      </c>
      <c r="O121" s="41"/>
      <c r="P121" s="189">
        <f>O121*H121</f>
        <v>0</v>
      </c>
      <c r="Q121" s="189">
        <v>0.0004</v>
      </c>
      <c r="R121" s="189">
        <f>Q121*H121</f>
        <v>0.0164</v>
      </c>
      <c r="S121" s="189">
        <v>0</v>
      </c>
      <c r="T121" s="190">
        <f>S121*H121</f>
        <v>0</v>
      </c>
      <c r="AR121" s="23" t="s">
        <v>272</v>
      </c>
      <c r="AT121" s="23" t="s">
        <v>191</v>
      </c>
      <c r="AU121" s="23" t="s">
        <v>84</v>
      </c>
      <c r="AY121" s="23" t="s">
        <v>189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82</v>
      </c>
      <c r="BK121" s="191">
        <f>ROUND(I121*H121,2)</f>
        <v>0</v>
      </c>
      <c r="BL121" s="23" t="s">
        <v>272</v>
      </c>
      <c r="BM121" s="23" t="s">
        <v>888</v>
      </c>
    </row>
    <row r="122" spans="2:65" s="1" customFormat="1" ht="25.5" customHeight="1">
      <c r="B122" s="179"/>
      <c r="C122" s="180" t="s">
        <v>272</v>
      </c>
      <c r="D122" s="180" t="s">
        <v>191</v>
      </c>
      <c r="E122" s="181" t="s">
        <v>889</v>
      </c>
      <c r="F122" s="182" t="s">
        <v>890</v>
      </c>
      <c r="G122" s="183" t="s">
        <v>322</v>
      </c>
      <c r="H122" s="184">
        <v>8</v>
      </c>
      <c r="I122" s="185"/>
      <c r="J122" s="186">
        <f>ROUND(I122*H122,2)</f>
        <v>0</v>
      </c>
      <c r="K122" s="182" t="s">
        <v>287</v>
      </c>
      <c r="L122" s="40"/>
      <c r="M122" s="187" t="s">
        <v>5</v>
      </c>
      <c r="N122" s="223" t="s">
        <v>46</v>
      </c>
      <c r="O122" s="224"/>
      <c r="P122" s="225">
        <f>O122*H122</f>
        <v>0</v>
      </c>
      <c r="Q122" s="225">
        <v>0.00042</v>
      </c>
      <c r="R122" s="225">
        <f>Q122*H122</f>
        <v>0.00336</v>
      </c>
      <c r="S122" s="225">
        <v>0</v>
      </c>
      <c r="T122" s="226">
        <f>S122*H122</f>
        <v>0</v>
      </c>
      <c r="AR122" s="23" t="s">
        <v>272</v>
      </c>
      <c r="AT122" s="23" t="s">
        <v>191</v>
      </c>
      <c r="AU122" s="23" t="s">
        <v>84</v>
      </c>
      <c r="AY122" s="23" t="s">
        <v>189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3" t="s">
        <v>82</v>
      </c>
      <c r="BK122" s="191">
        <f>ROUND(I122*H122,2)</f>
        <v>0</v>
      </c>
      <c r="BL122" s="23" t="s">
        <v>272</v>
      </c>
      <c r="BM122" s="23" t="s">
        <v>891</v>
      </c>
    </row>
    <row r="123" spans="2:12" s="1" customFormat="1" ht="6.95" customHeight="1">
      <c r="B123" s="55"/>
      <c r="C123" s="56"/>
      <c r="D123" s="56"/>
      <c r="E123" s="56"/>
      <c r="F123" s="56"/>
      <c r="G123" s="56"/>
      <c r="H123" s="56"/>
      <c r="I123" s="133"/>
      <c r="J123" s="56"/>
      <c r="K123" s="56"/>
      <c r="L123" s="40"/>
    </row>
  </sheetData>
  <autoFilter ref="C89:K122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8"/>
  <sheetViews>
    <sheetView showGridLines="0" workbookViewId="0" topLeftCell="A1">
      <pane ySplit="1" topLeftCell="A328" activePane="bottomLeft" state="frozen"/>
      <selection pane="bottomLeft" activeCell="F305" sqref="F30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95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892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893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ROUND(J99,2)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ROUND(SUM(BE99:BE337),2)</f>
        <v>0</v>
      </c>
      <c r="G32" s="41"/>
      <c r="H32" s="41"/>
      <c r="I32" s="125">
        <v>0.21</v>
      </c>
      <c r="J32" s="124">
        <f>ROUND(ROUND((SUM(BE99:BE337)),2)*I32,2)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ROUND(SUM(BF99:BF337),2)</f>
        <v>0</v>
      </c>
      <c r="G33" s="41"/>
      <c r="H33" s="41"/>
      <c r="I33" s="125">
        <v>0.15</v>
      </c>
      <c r="J33" s="124">
        <f>ROUND(ROUND((SUM(BF99:BF337)),2)*I33,2)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ROUND(SUM(BG99:BG337),2)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ROUND(SUM(BH99:BH337),2)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ROUND(SUM(BI99:BI337),2)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892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1715b - Stavební část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J99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156</v>
      </c>
      <c r="E61" s="144"/>
      <c r="F61" s="144"/>
      <c r="G61" s="144"/>
      <c r="H61" s="144"/>
      <c r="I61" s="145"/>
      <c r="J61" s="146">
        <f>J100</f>
        <v>0</v>
      </c>
      <c r="K61" s="147"/>
    </row>
    <row r="62" spans="2:11" s="9" customFormat="1" ht="19.9" customHeight="1">
      <c r="B62" s="148"/>
      <c r="C62" s="149"/>
      <c r="D62" s="150" t="s">
        <v>157</v>
      </c>
      <c r="E62" s="151"/>
      <c r="F62" s="151"/>
      <c r="G62" s="151"/>
      <c r="H62" s="151"/>
      <c r="I62" s="152"/>
      <c r="J62" s="153">
        <f>J101</f>
        <v>0</v>
      </c>
      <c r="K62" s="154"/>
    </row>
    <row r="63" spans="2:11" s="9" customFormat="1" ht="19.9" customHeight="1">
      <c r="B63" s="148"/>
      <c r="C63" s="149"/>
      <c r="D63" s="150" t="s">
        <v>158</v>
      </c>
      <c r="E63" s="151"/>
      <c r="F63" s="151"/>
      <c r="G63" s="151"/>
      <c r="H63" s="151"/>
      <c r="I63" s="152"/>
      <c r="J63" s="153">
        <f>J120</f>
        <v>0</v>
      </c>
      <c r="K63" s="154"/>
    </row>
    <row r="64" spans="2:11" s="9" customFormat="1" ht="19.9" customHeight="1">
      <c r="B64" s="148"/>
      <c r="C64" s="149"/>
      <c r="D64" s="150" t="s">
        <v>159</v>
      </c>
      <c r="E64" s="151"/>
      <c r="F64" s="151"/>
      <c r="G64" s="151"/>
      <c r="H64" s="151"/>
      <c r="I64" s="152"/>
      <c r="J64" s="153">
        <f>J124</f>
        <v>0</v>
      </c>
      <c r="K64" s="154"/>
    </row>
    <row r="65" spans="2:11" s="9" customFormat="1" ht="19.9" customHeight="1">
      <c r="B65" s="148"/>
      <c r="C65" s="149"/>
      <c r="D65" s="150" t="s">
        <v>160</v>
      </c>
      <c r="E65" s="151"/>
      <c r="F65" s="151"/>
      <c r="G65" s="151"/>
      <c r="H65" s="151"/>
      <c r="I65" s="152"/>
      <c r="J65" s="153">
        <f>J213</f>
        <v>0</v>
      </c>
      <c r="K65" s="154"/>
    </row>
    <row r="66" spans="2:11" s="9" customFormat="1" ht="19.9" customHeight="1">
      <c r="B66" s="148"/>
      <c r="C66" s="149"/>
      <c r="D66" s="150" t="s">
        <v>161</v>
      </c>
      <c r="E66" s="151"/>
      <c r="F66" s="151"/>
      <c r="G66" s="151"/>
      <c r="H66" s="151"/>
      <c r="I66" s="152"/>
      <c r="J66" s="153">
        <f>J240</f>
        <v>0</v>
      </c>
      <c r="K66" s="154"/>
    </row>
    <row r="67" spans="2:11" s="9" customFormat="1" ht="19.9" customHeight="1">
      <c r="B67" s="148"/>
      <c r="C67" s="149"/>
      <c r="D67" s="150" t="s">
        <v>162</v>
      </c>
      <c r="E67" s="151"/>
      <c r="F67" s="151"/>
      <c r="G67" s="151"/>
      <c r="H67" s="151"/>
      <c r="I67" s="152"/>
      <c r="J67" s="153">
        <f>J247</f>
        <v>0</v>
      </c>
      <c r="K67" s="154"/>
    </row>
    <row r="68" spans="2:11" s="8" customFormat="1" ht="24.95" customHeight="1">
      <c r="B68" s="141"/>
      <c r="C68" s="142"/>
      <c r="D68" s="143" t="s">
        <v>163</v>
      </c>
      <c r="E68" s="144"/>
      <c r="F68" s="144"/>
      <c r="G68" s="144"/>
      <c r="H68" s="144"/>
      <c r="I68" s="145"/>
      <c r="J68" s="146">
        <f>J249</f>
        <v>0</v>
      </c>
      <c r="K68" s="147"/>
    </row>
    <row r="69" spans="2:11" s="9" customFormat="1" ht="19.9" customHeight="1">
      <c r="B69" s="148"/>
      <c r="C69" s="149"/>
      <c r="D69" s="150" t="s">
        <v>164</v>
      </c>
      <c r="E69" s="151"/>
      <c r="F69" s="151"/>
      <c r="G69" s="151"/>
      <c r="H69" s="151"/>
      <c r="I69" s="152"/>
      <c r="J69" s="153">
        <f>J250</f>
        <v>0</v>
      </c>
      <c r="K69" s="154"/>
    </row>
    <row r="70" spans="2:11" s="9" customFormat="1" ht="19.9" customHeight="1">
      <c r="B70" s="148"/>
      <c r="C70" s="149"/>
      <c r="D70" s="150" t="s">
        <v>165</v>
      </c>
      <c r="E70" s="151"/>
      <c r="F70" s="151"/>
      <c r="G70" s="151"/>
      <c r="H70" s="151"/>
      <c r="I70" s="152"/>
      <c r="J70" s="153">
        <f>J263</f>
        <v>0</v>
      </c>
      <c r="K70" s="154"/>
    </row>
    <row r="71" spans="2:11" s="9" customFormat="1" ht="19.9" customHeight="1">
      <c r="B71" s="148"/>
      <c r="C71" s="149"/>
      <c r="D71" s="150" t="s">
        <v>166</v>
      </c>
      <c r="E71" s="151"/>
      <c r="F71" s="151"/>
      <c r="G71" s="151"/>
      <c r="H71" s="151"/>
      <c r="I71" s="152"/>
      <c r="J71" s="153">
        <f>J268</f>
        <v>0</v>
      </c>
      <c r="K71" s="154"/>
    </row>
    <row r="72" spans="2:11" s="9" customFormat="1" ht="19.9" customHeight="1">
      <c r="B72" s="148"/>
      <c r="C72" s="149"/>
      <c r="D72" s="150" t="s">
        <v>167</v>
      </c>
      <c r="E72" s="151"/>
      <c r="F72" s="151"/>
      <c r="G72" s="151"/>
      <c r="H72" s="151"/>
      <c r="I72" s="152"/>
      <c r="J72" s="153">
        <f>J271</f>
        <v>0</v>
      </c>
      <c r="K72" s="154"/>
    </row>
    <row r="73" spans="2:11" s="9" customFormat="1" ht="19.9" customHeight="1">
      <c r="B73" s="148"/>
      <c r="C73" s="149"/>
      <c r="D73" s="150" t="s">
        <v>168</v>
      </c>
      <c r="E73" s="151"/>
      <c r="F73" s="151"/>
      <c r="G73" s="151"/>
      <c r="H73" s="151"/>
      <c r="I73" s="152"/>
      <c r="J73" s="153">
        <f>J281</f>
        <v>0</v>
      </c>
      <c r="K73" s="154"/>
    </row>
    <row r="74" spans="2:11" s="9" customFormat="1" ht="19.9" customHeight="1">
      <c r="B74" s="148"/>
      <c r="C74" s="149"/>
      <c r="D74" s="150" t="s">
        <v>169</v>
      </c>
      <c r="E74" s="151"/>
      <c r="F74" s="151"/>
      <c r="G74" s="151"/>
      <c r="H74" s="151"/>
      <c r="I74" s="152"/>
      <c r="J74" s="153">
        <f>J299</f>
        <v>0</v>
      </c>
      <c r="K74" s="154"/>
    </row>
    <row r="75" spans="2:11" s="9" customFormat="1" ht="19.9" customHeight="1">
      <c r="B75" s="148"/>
      <c r="C75" s="149"/>
      <c r="D75" s="150" t="s">
        <v>170</v>
      </c>
      <c r="E75" s="151"/>
      <c r="F75" s="151"/>
      <c r="G75" s="151"/>
      <c r="H75" s="151"/>
      <c r="I75" s="152"/>
      <c r="J75" s="153">
        <f>J313</f>
        <v>0</v>
      </c>
      <c r="K75" s="154"/>
    </row>
    <row r="76" spans="2:11" s="9" customFormat="1" ht="19.9" customHeight="1">
      <c r="B76" s="148"/>
      <c r="C76" s="149"/>
      <c r="D76" s="150" t="s">
        <v>171</v>
      </c>
      <c r="E76" s="151"/>
      <c r="F76" s="151"/>
      <c r="G76" s="151"/>
      <c r="H76" s="151"/>
      <c r="I76" s="152"/>
      <c r="J76" s="153">
        <f>J323</f>
        <v>0</v>
      </c>
      <c r="K76" s="154"/>
    </row>
    <row r="77" spans="2:11" s="9" customFormat="1" ht="19.9" customHeight="1">
      <c r="B77" s="148"/>
      <c r="C77" s="149"/>
      <c r="D77" s="150" t="s">
        <v>172</v>
      </c>
      <c r="E77" s="151"/>
      <c r="F77" s="151"/>
      <c r="G77" s="151"/>
      <c r="H77" s="151"/>
      <c r="I77" s="152"/>
      <c r="J77" s="153">
        <f>J329</f>
        <v>0</v>
      </c>
      <c r="K77" s="154"/>
    </row>
    <row r="78" spans="2:11" s="1" customFormat="1" ht="21.75" customHeight="1">
      <c r="B78" s="40"/>
      <c r="C78" s="41"/>
      <c r="D78" s="41"/>
      <c r="E78" s="41"/>
      <c r="F78" s="41"/>
      <c r="G78" s="41"/>
      <c r="H78" s="41"/>
      <c r="I78" s="112"/>
      <c r="J78" s="41"/>
      <c r="K78" s="44"/>
    </row>
    <row r="79" spans="2:11" s="1" customFormat="1" ht="6.95" customHeight="1">
      <c r="B79" s="55"/>
      <c r="C79" s="56"/>
      <c r="D79" s="56"/>
      <c r="E79" s="56"/>
      <c r="F79" s="56"/>
      <c r="G79" s="56"/>
      <c r="H79" s="56"/>
      <c r="I79" s="133"/>
      <c r="J79" s="56"/>
      <c r="K79" s="57"/>
    </row>
    <row r="83" spans="2:12" s="1" customFormat="1" ht="6.95" customHeight="1">
      <c r="B83" s="58"/>
      <c r="C83" s="59"/>
      <c r="D83" s="59"/>
      <c r="E83" s="59"/>
      <c r="F83" s="59"/>
      <c r="G83" s="59"/>
      <c r="H83" s="59"/>
      <c r="I83" s="134"/>
      <c r="J83" s="59"/>
      <c r="K83" s="59"/>
      <c r="L83" s="40"/>
    </row>
    <row r="84" spans="2:12" s="1" customFormat="1" ht="36.95" customHeight="1">
      <c r="B84" s="40"/>
      <c r="C84" s="60" t="s">
        <v>173</v>
      </c>
      <c r="L84" s="40"/>
    </row>
    <row r="85" spans="2:12" s="1" customFormat="1" ht="6.95" customHeight="1">
      <c r="B85" s="40"/>
      <c r="L85" s="40"/>
    </row>
    <row r="86" spans="2:12" s="1" customFormat="1" ht="14.45" customHeight="1">
      <c r="B86" s="40"/>
      <c r="C86" s="62" t="s">
        <v>19</v>
      </c>
      <c r="L86" s="40"/>
    </row>
    <row r="87" spans="2:12" s="1" customFormat="1" ht="16.5" customHeight="1">
      <c r="B87" s="40"/>
      <c r="E87" s="361" t="str">
        <f>E7</f>
        <v>Zateplení budovy SOŠ a SOU dopravní Čáslav (22.6.)</v>
      </c>
      <c r="F87" s="362"/>
      <c r="G87" s="362"/>
      <c r="H87" s="362"/>
      <c r="L87" s="40"/>
    </row>
    <row r="88" spans="2:12" ht="15">
      <c r="B88" s="27"/>
      <c r="C88" s="62" t="s">
        <v>147</v>
      </c>
      <c r="L88" s="27"/>
    </row>
    <row r="89" spans="2:12" s="1" customFormat="1" ht="16.5" customHeight="1">
      <c r="B89" s="40"/>
      <c r="E89" s="361" t="s">
        <v>892</v>
      </c>
      <c r="F89" s="355"/>
      <c r="G89" s="355"/>
      <c r="H89" s="355"/>
      <c r="L89" s="40"/>
    </row>
    <row r="90" spans="2:12" s="1" customFormat="1" ht="14.45" customHeight="1">
      <c r="B90" s="40"/>
      <c r="C90" s="62" t="s">
        <v>149</v>
      </c>
      <c r="L90" s="40"/>
    </row>
    <row r="91" spans="2:12" s="1" customFormat="1" ht="17.25" customHeight="1">
      <c r="B91" s="40"/>
      <c r="E91" s="329" t="str">
        <f>E11</f>
        <v>1715b - Stavební část</v>
      </c>
      <c r="F91" s="355"/>
      <c r="G91" s="355"/>
      <c r="H91" s="355"/>
      <c r="L91" s="40"/>
    </row>
    <row r="92" spans="2:12" s="1" customFormat="1" ht="6.95" customHeight="1">
      <c r="B92" s="40"/>
      <c r="L92" s="40"/>
    </row>
    <row r="93" spans="2:12" s="1" customFormat="1" ht="18" customHeight="1">
      <c r="B93" s="40"/>
      <c r="C93" s="62" t="s">
        <v>23</v>
      </c>
      <c r="F93" s="155" t="str">
        <f>F14</f>
        <v>Čáslav, Aug. Sedláčka 1145</v>
      </c>
      <c r="I93" s="156" t="s">
        <v>25</v>
      </c>
      <c r="J93" s="66" t="str">
        <f>IF(J14="","",J14)</f>
        <v>16. 3. 2017</v>
      </c>
      <c r="L93" s="40"/>
    </row>
    <row r="94" spans="2:12" s="1" customFormat="1" ht="6.95" customHeight="1">
      <c r="B94" s="40"/>
      <c r="L94" s="40"/>
    </row>
    <row r="95" spans="2:12" s="1" customFormat="1" ht="15">
      <c r="B95" s="40"/>
      <c r="C95" s="62" t="s">
        <v>27</v>
      </c>
      <c r="F95" s="155" t="str">
        <f>E17</f>
        <v>SOŠ a SOU doprav. Čáslav, A. Sedláčka 1145,Čáslav</v>
      </c>
      <c r="I95" s="156" t="s">
        <v>34</v>
      </c>
      <c r="J95" s="155" t="str">
        <f>E23</f>
        <v>AZ PROJECT spol. s r.o., Plynárenská 830, Kolín</v>
      </c>
      <c r="L95" s="40"/>
    </row>
    <row r="96" spans="2:12" s="1" customFormat="1" ht="14.45" customHeight="1">
      <c r="B96" s="40"/>
      <c r="C96" s="62" t="s">
        <v>32</v>
      </c>
      <c r="F96" s="155" t="str">
        <f>IF(E20="","",E20)</f>
        <v/>
      </c>
      <c r="L96" s="40"/>
    </row>
    <row r="97" spans="2:12" s="1" customFormat="1" ht="10.35" customHeight="1">
      <c r="B97" s="40"/>
      <c r="L97" s="40"/>
    </row>
    <row r="98" spans="2:20" s="10" customFormat="1" ht="29.25" customHeight="1">
      <c r="B98" s="157"/>
      <c r="C98" s="158" t="s">
        <v>174</v>
      </c>
      <c r="D98" s="159" t="s">
        <v>60</v>
      </c>
      <c r="E98" s="159" t="s">
        <v>56</v>
      </c>
      <c r="F98" s="159" t="s">
        <v>175</v>
      </c>
      <c r="G98" s="159" t="s">
        <v>176</v>
      </c>
      <c r="H98" s="159" t="s">
        <v>177</v>
      </c>
      <c r="I98" s="160" t="s">
        <v>178</v>
      </c>
      <c r="J98" s="159" t="s">
        <v>153</v>
      </c>
      <c r="K98" s="161" t="s">
        <v>179</v>
      </c>
      <c r="L98" s="157"/>
      <c r="M98" s="72" t="s">
        <v>180</v>
      </c>
      <c r="N98" s="73" t="s">
        <v>45</v>
      </c>
      <c r="O98" s="73" t="s">
        <v>181</v>
      </c>
      <c r="P98" s="73" t="s">
        <v>182</v>
      </c>
      <c r="Q98" s="73" t="s">
        <v>183</v>
      </c>
      <c r="R98" s="73" t="s">
        <v>184</v>
      </c>
      <c r="S98" s="73" t="s">
        <v>185</v>
      </c>
      <c r="T98" s="74" t="s">
        <v>186</v>
      </c>
    </row>
    <row r="99" spans="2:63" s="1" customFormat="1" ht="29.25" customHeight="1">
      <c r="B99" s="40"/>
      <c r="C99" s="76" t="s">
        <v>154</v>
      </c>
      <c r="J99" s="162">
        <f>BK99</f>
        <v>0</v>
      </c>
      <c r="L99" s="40"/>
      <c r="M99" s="75"/>
      <c r="N99" s="67"/>
      <c r="O99" s="67"/>
      <c r="P99" s="163">
        <f>P100+P249</f>
        <v>0</v>
      </c>
      <c r="Q99" s="67"/>
      <c r="R99" s="163">
        <f>R100+R249</f>
        <v>98.58432657999998</v>
      </c>
      <c r="S99" s="67"/>
      <c r="T99" s="164">
        <f>T100+T249</f>
        <v>34.943923899999994</v>
      </c>
      <c r="AT99" s="23" t="s">
        <v>74</v>
      </c>
      <c r="AU99" s="23" t="s">
        <v>155</v>
      </c>
      <c r="BK99" s="165">
        <f>BK100+BK249</f>
        <v>0</v>
      </c>
    </row>
    <row r="100" spans="2:63" s="11" customFormat="1" ht="37.35" customHeight="1">
      <c r="B100" s="166"/>
      <c r="D100" s="167" t="s">
        <v>74</v>
      </c>
      <c r="E100" s="168" t="s">
        <v>187</v>
      </c>
      <c r="F100" s="168" t="s">
        <v>188</v>
      </c>
      <c r="I100" s="169"/>
      <c r="J100" s="170">
        <f>BK100</f>
        <v>0</v>
      </c>
      <c r="L100" s="166"/>
      <c r="M100" s="171"/>
      <c r="N100" s="172"/>
      <c r="O100" s="172"/>
      <c r="P100" s="173">
        <f>P101+P120+P124+P213+P240+P247</f>
        <v>0</v>
      </c>
      <c r="Q100" s="172"/>
      <c r="R100" s="173">
        <f>R101+R120+R124+R213+R240+R247</f>
        <v>52.27470775999999</v>
      </c>
      <c r="S100" s="172"/>
      <c r="T100" s="174">
        <f>T101+T120+T124+T213+T240+T247</f>
        <v>32.737109999999994</v>
      </c>
      <c r="AR100" s="167" t="s">
        <v>82</v>
      </c>
      <c r="AT100" s="175" t="s">
        <v>74</v>
      </c>
      <c r="AU100" s="175" t="s">
        <v>75</v>
      </c>
      <c r="AY100" s="167" t="s">
        <v>189</v>
      </c>
      <c r="BK100" s="176">
        <f>BK101+BK120+BK124+BK213+BK240+BK247</f>
        <v>0</v>
      </c>
    </row>
    <row r="101" spans="2:63" s="11" customFormat="1" ht="19.9" customHeight="1">
      <c r="B101" s="166"/>
      <c r="D101" s="167" t="s">
        <v>74</v>
      </c>
      <c r="E101" s="177" t="s">
        <v>82</v>
      </c>
      <c r="F101" s="177" t="s">
        <v>190</v>
      </c>
      <c r="I101" s="169"/>
      <c r="J101" s="178">
        <f>BK101</f>
        <v>0</v>
      </c>
      <c r="L101" s="166"/>
      <c r="M101" s="171"/>
      <c r="N101" s="172"/>
      <c r="O101" s="172"/>
      <c r="P101" s="173">
        <f>SUM(P102:P119)</f>
        <v>0</v>
      </c>
      <c r="Q101" s="172"/>
      <c r="R101" s="173">
        <f>SUM(R102:R119)</f>
        <v>0.0002</v>
      </c>
      <c r="S101" s="172"/>
      <c r="T101" s="174">
        <f>SUM(T102:T119)</f>
        <v>12.921249999999999</v>
      </c>
      <c r="AR101" s="167" t="s">
        <v>82</v>
      </c>
      <c r="AT101" s="175" t="s">
        <v>74</v>
      </c>
      <c r="AU101" s="175" t="s">
        <v>82</v>
      </c>
      <c r="AY101" s="167" t="s">
        <v>189</v>
      </c>
      <c r="BK101" s="176">
        <f>SUM(BK102:BK119)</f>
        <v>0</v>
      </c>
    </row>
    <row r="102" spans="2:65" s="1" customFormat="1" ht="25.5" customHeight="1">
      <c r="B102" s="179"/>
      <c r="C102" s="180" t="s">
        <v>82</v>
      </c>
      <c r="D102" s="180" t="s">
        <v>191</v>
      </c>
      <c r="E102" s="181" t="s">
        <v>894</v>
      </c>
      <c r="F102" s="182" t="s">
        <v>895</v>
      </c>
      <c r="G102" s="183" t="s">
        <v>322</v>
      </c>
      <c r="H102" s="184">
        <v>4</v>
      </c>
      <c r="I102" s="185"/>
      <c r="J102" s="186">
        <f>ROUND(I102*H102,2)</f>
        <v>0</v>
      </c>
      <c r="K102" s="182" t="s">
        <v>287</v>
      </c>
      <c r="L102" s="40"/>
      <c r="M102" s="187" t="s">
        <v>5</v>
      </c>
      <c r="N102" s="188" t="s">
        <v>46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AR102" s="23" t="s">
        <v>196</v>
      </c>
      <c r="AT102" s="23" t="s">
        <v>191</v>
      </c>
      <c r="AU102" s="23" t="s">
        <v>84</v>
      </c>
      <c r="AY102" s="23" t="s">
        <v>189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82</v>
      </c>
      <c r="BK102" s="191">
        <f>ROUND(I102*H102,2)</f>
        <v>0</v>
      </c>
      <c r="BL102" s="23" t="s">
        <v>196</v>
      </c>
      <c r="BM102" s="23" t="s">
        <v>896</v>
      </c>
    </row>
    <row r="103" spans="2:65" s="1" customFormat="1" ht="25.5" customHeight="1">
      <c r="B103" s="179"/>
      <c r="C103" s="180" t="s">
        <v>84</v>
      </c>
      <c r="D103" s="180" t="s">
        <v>191</v>
      </c>
      <c r="E103" s="181" t="s">
        <v>897</v>
      </c>
      <c r="F103" s="182" t="s">
        <v>898</v>
      </c>
      <c r="G103" s="183" t="s">
        <v>322</v>
      </c>
      <c r="H103" s="184">
        <v>4</v>
      </c>
      <c r="I103" s="185"/>
      <c r="J103" s="186">
        <f>ROUND(I103*H103,2)</f>
        <v>0</v>
      </c>
      <c r="K103" s="182" t="s">
        <v>287</v>
      </c>
      <c r="L103" s="40"/>
      <c r="M103" s="187" t="s">
        <v>5</v>
      </c>
      <c r="N103" s="188" t="s">
        <v>46</v>
      </c>
      <c r="O103" s="41"/>
      <c r="P103" s="189">
        <f>O103*H103</f>
        <v>0</v>
      </c>
      <c r="Q103" s="189">
        <v>5E-05</v>
      </c>
      <c r="R103" s="189">
        <f>Q103*H103</f>
        <v>0.0002</v>
      </c>
      <c r="S103" s="189">
        <v>0</v>
      </c>
      <c r="T103" s="190">
        <f>S103*H103</f>
        <v>0</v>
      </c>
      <c r="AR103" s="23" t="s">
        <v>196</v>
      </c>
      <c r="AT103" s="23" t="s">
        <v>191</v>
      </c>
      <c r="AU103" s="23" t="s">
        <v>84</v>
      </c>
      <c r="AY103" s="23" t="s">
        <v>189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3" t="s">
        <v>82</v>
      </c>
      <c r="BK103" s="191">
        <f>ROUND(I103*H103,2)</f>
        <v>0</v>
      </c>
      <c r="BL103" s="23" t="s">
        <v>196</v>
      </c>
      <c r="BM103" s="23" t="s">
        <v>899</v>
      </c>
    </row>
    <row r="104" spans="2:65" s="1" customFormat="1" ht="51" customHeight="1">
      <c r="B104" s="179"/>
      <c r="C104" s="180" t="s">
        <v>205</v>
      </c>
      <c r="D104" s="180" t="s">
        <v>191</v>
      </c>
      <c r="E104" s="181" t="s">
        <v>900</v>
      </c>
      <c r="F104" s="182" t="s">
        <v>901</v>
      </c>
      <c r="G104" s="183" t="s">
        <v>194</v>
      </c>
      <c r="H104" s="184">
        <v>4.85</v>
      </c>
      <c r="I104" s="185"/>
      <c r="J104" s="186">
        <f>ROUND(I104*H104,2)</f>
        <v>0</v>
      </c>
      <c r="K104" s="182" t="s">
        <v>376</v>
      </c>
      <c r="L104" s="40"/>
      <c r="M104" s="187" t="s">
        <v>5</v>
      </c>
      <c r="N104" s="188" t="s">
        <v>46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0.185</v>
      </c>
      <c r="T104" s="190">
        <f>S104*H104</f>
        <v>0.8972499999999999</v>
      </c>
      <c r="AR104" s="23" t="s">
        <v>196</v>
      </c>
      <c r="AT104" s="23" t="s">
        <v>191</v>
      </c>
      <c r="AU104" s="23" t="s">
        <v>84</v>
      </c>
      <c r="AY104" s="23" t="s">
        <v>189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82</v>
      </c>
      <c r="BK104" s="191">
        <f>ROUND(I104*H104,2)</f>
        <v>0</v>
      </c>
      <c r="BL104" s="23" t="s">
        <v>196</v>
      </c>
      <c r="BM104" s="23" t="s">
        <v>902</v>
      </c>
    </row>
    <row r="105" spans="2:51" s="12" customFormat="1" ht="13.5">
      <c r="B105" s="192"/>
      <c r="D105" s="193" t="s">
        <v>198</v>
      </c>
      <c r="E105" s="194" t="s">
        <v>5</v>
      </c>
      <c r="F105" s="195" t="s">
        <v>903</v>
      </c>
      <c r="H105" s="196">
        <v>4.85</v>
      </c>
      <c r="I105" s="197"/>
      <c r="L105" s="192"/>
      <c r="M105" s="198"/>
      <c r="N105" s="199"/>
      <c r="O105" s="199"/>
      <c r="P105" s="199"/>
      <c r="Q105" s="199"/>
      <c r="R105" s="199"/>
      <c r="S105" s="199"/>
      <c r="T105" s="200"/>
      <c r="AT105" s="194" t="s">
        <v>198</v>
      </c>
      <c r="AU105" s="194" t="s">
        <v>84</v>
      </c>
      <c r="AV105" s="12" t="s">
        <v>84</v>
      </c>
      <c r="AW105" s="12" t="s">
        <v>38</v>
      </c>
      <c r="AX105" s="12" t="s">
        <v>82</v>
      </c>
      <c r="AY105" s="194" t="s">
        <v>189</v>
      </c>
    </row>
    <row r="106" spans="2:65" s="1" customFormat="1" ht="16.5" customHeight="1">
      <c r="B106" s="179"/>
      <c r="C106" s="180" t="s">
        <v>196</v>
      </c>
      <c r="D106" s="180" t="s">
        <v>191</v>
      </c>
      <c r="E106" s="181" t="s">
        <v>192</v>
      </c>
      <c r="F106" s="182" t="s">
        <v>904</v>
      </c>
      <c r="G106" s="183" t="s">
        <v>194</v>
      </c>
      <c r="H106" s="184">
        <v>50.1</v>
      </c>
      <c r="I106" s="185"/>
      <c r="J106" s="186">
        <f>ROUND(I106*H106,2)</f>
        <v>0</v>
      </c>
      <c r="K106" s="182" t="s">
        <v>209</v>
      </c>
      <c r="L106" s="40"/>
      <c r="M106" s="187" t="s">
        <v>5</v>
      </c>
      <c r="N106" s="188" t="s">
        <v>46</v>
      </c>
      <c r="O106" s="41"/>
      <c r="P106" s="189">
        <f>O106*H106</f>
        <v>0</v>
      </c>
      <c r="Q106" s="189">
        <v>0</v>
      </c>
      <c r="R106" s="189">
        <f>Q106*H106</f>
        <v>0</v>
      </c>
      <c r="S106" s="189">
        <v>0.24</v>
      </c>
      <c r="T106" s="190">
        <f>S106*H106</f>
        <v>12.024</v>
      </c>
      <c r="AR106" s="23" t="s">
        <v>196</v>
      </c>
      <c r="AT106" s="23" t="s">
        <v>191</v>
      </c>
      <c r="AU106" s="23" t="s">
        <v>84</v>
      </c>
      <c r="AY106" s="23" t="s">
        <v>189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82</v>
      </c>
      <c r="BK106" s="191">
        <f>ROUND(I106*H106,2)</f>
        <v>0</v>
      </c>
      <c r="BL106" s="23" t="s">
        <v>196</v>
      </c>
      <c r="BM106" s="23" t="s">
        <v>905</v>
      </c>
    </row>
    <row r="107" spans="2:51" s="12" customFormat="1" ht="13.5">
      <c r="B107" s="192"/>
      <c r="D107" s="193" t="s">
        <v>198</v>
      </c>
      <c r="E107" s="194" t="s">
        <v>5</v>
      </c>
      <c r="F107" s="195" t="s">
        <v>906</v>
      </c>
      <c r="H107" s="196">
        <v>50.1</v>
      </c>
      <c r="I107" s="197"/>
      <c r="L107" s="192"/>
      <c r="M107" s="198"/>
      <c r="N107" s="199"/>
      <c r="O107" s="199"/>
      <c r="P107" s="199"/>
      <c r="Q107" s="199"/>
      <c r="R107" s="199"/>
      <c r="S107" s="199"/>
      <c r="T107" s="200"/>
      <c r="AT107" s="194" t="s">
        <v>198</v>
      </c>
      <c r="AU107" s="194" t="s">
        <v>84</v>
      </c>
      <c r="AV107" s="12" t="s">
        <v>84</v>
      </c>
      <c r="AW107" s="12" t="s">
        <v>38</v>
      </c>
      <c r="AX107" s="12" t="s">
        <v>82</v>
      </c>
      <c r="AY107" s="194" t="s">
        <v>189</v>
      </c>
    </row>
    <row r="108" spans="2:65" s="1" customFormat="1" ht="16.5" customHeight="1">
      <c r="B108" s="179"/>
      <c r="C108" s="180" t="s">
        <v>217</v>
      </c>
      <c r="D108" s="180" t="s">
        <v>191</v>
      </c>
      <c r="E108" s="181" t="s">
        <v>206</v>
      </c>
      <c r="F108" s="182" t="s">
        <v>207</v>
      </c>
      <c r="G108" s="183" t="s">
        <v>208</v>
      </c>
      <c r="H108" s="184">
        <v>3.328</v>
      </c>
      <c r="I108" s="185"/>
      <c r="J108" s="186">
        <f>ROUND(I108*H108,2)</f>
        <v>0</v>
      </c>
      <c r="K108" s="182" t="s">
        <v>209</v>
      </c>
      <c r="L108" s="40"/>
      <c r="M108" s="187" t="s">
        <v>5</v>
      </c>
      <c r="N108" s="188" t="s">
        <v>46</v>
      </c>
      <c r="O108" s="41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3" t="s">
        <v>196</v>
      </c>
      <c r="AT108" s="23" t="s">
        <v>191</v>
      </c>
      <c r="AU108" s="23" t="s">
        <v>84</v>
      </c>
      <c r="AY108" s="23" t="s">
        <v>189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82</v>
      </c>
      <c r="BK108" s="191">
        <f>ROUND(I108*H108,2)</f>
        <v>0</v>
      </c>
      <c r="BL108" s="23" t="s">
        <v>196</v>
      </c>
      <c r="BM108" s="23" t="s">
        <v>907</v>
      </c>
    </row>
    <row r="109" spans="2:51" s="12" customFormat="1" ht="13.5">
      <c r="B109" s="192"/>
      <c r="D109" s="193" t="s">
        <v>198</v>
      </c>
      <c r="E109" s="194" t="s">
        <v>5</v>
      </c>
      <c r="F109" s="195" t="s">
        <v>908</v>
      </c>
      <c r="H109" s="196">
        <v>3.328</v>
      </c>
      <c r="I109" s="197"/>
      <c r="L109" s="192"/>
      <c r="M109" s="198"/>
      <c r="N109" s="199"/>
      <c r="O109" s="199"/>
      <c r="P109" s="199"/>
      <c r="Q109" s="199"/>
      <c r="R109" s="199"/>
      <c r="S109" s="199"/>
      <c r="T109" s="200"/>
      <c r="AT109" s="194" t="s">
        <v>198</v>
      </c>
      <c r="AU109" s="194" t="s">
        <v>84</v>
      </c>
      <c r="AV109" s="12" t="s">
        <v>84</v>
      </c>
      <c r="AW109" s="12" t="s">
        <v>38</v>
      </c>
      <c r="AX109" s="12" t="s">
        <v>82</v>
      </c>
      <c r="AY109" s="194" t="s">
        <v>189</v>
      </c>
    </row>
    <row r="110" spans="2:65" s="1" customFormat="1" ht="16.5" customHeight="1">
      <c r="B110" s="179"/>
      <c r="C110" s="180" t="s">
        <v>221</v>
      </c>
      <c r="D110" s="180" t="s">
        <v>191</v>
      </c>
      <c r="E110" s="181" t="s">
        <v>212</v>
      </c>
      <c r="F110" s="182" t="s">
        <v>213</v>
      </c>
      <c r="G110" s="183" t="s">
        <v>208</v>
      </c>
      <c r="H110" s="184">
        <v>1.664</v>
      </c>
      <c r="I110" s="185"/>
      <c r="J110" s="186">
        <f>ROUND(I110*H110,2)</f>
        <v>0</v>
      </c>
      <c r="K110" s="182" t="s">
        <v>209</v>
      </c>
      <c r="L110" s="40"/>
      <c r="M110" s="187" t="s">
        <v>5</v>
      </c>
      <c r="N110" s="188" t="s">
        <v>46</v>
      </c>
      <c r="O110" s="41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23" t="s">
        <v>196</v>
      </c>
      <c r="AT110" s="23" t="s">
        <v>191</v>
      </c>
      <c r="AU110" s="23" t="s">
        <v>84</v>
      </c>
      <c r="AY110" s="23" t="s">
        <v>189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82</v>
      </c>
      <c r="BK110" s="191">
        <f>ROUND(I110*H110,2)</f>
        <v>0</v>
      </c>
      <c r="BL110" s="23" t="s">
        <v>196</v>
      </c>
      <c r="BM110" s="23" t="s">
        <v>909</v>
      </c>
    </row>
    <row r="111" spans="2:51" s="12" customFormat="1" ht="13.5">
      <c r="B111" s="192"/>
      <c r="D111" s="193" t="s">
        <v>198</v>
      </c>
      <c r="E111" s="194" t="s">
        <v>5</v>
      </c>
      <c r="F111" s="195" t="s">
        <v>910</v>
      </c>
      <c r="H111" s="196">
        <v>1.664</v>
      </c>
      <c r="I111" s="197"/>
      <c r="L111" s="192"/>
      <c r="M111" s="198"/>
      <c r="N111" s="199"/>
      <c r="O111" s="199"/>
      <c r="P111" s="199"/>
      <c r="Q111" s="199"/>
      <c r="R111" s="199"/>
      <c r="S111" s="199"/>
      <c r="T111" s="200"/>
      <c r="AT111" s="194" t="s">
        <v>198</v>
      </c>
      <c r="AU111" s="194" t="s">
        <v>84</v>
      </c>
      <c r="AV111" s="12" t="s">
        <v>84</v>
      </c>
      <c r="AW111" s="12" t="s">
        <v>38</v>
      </c>
      <c r="AX111" s="12" t="s">
        <v>82</v>
      </c>
      <c r="AY111" s="194" t="s">
        <v>189</v>
      </c>
    </row>
    <row r="112" spans="2:65" s="1" customFormat="1" ht="16.5" customHeight="1">
      <c r="B112" s="179"/>
      <c r="C112" s="180" t="s">
        <v>225</v>
      </c>
      <c r="D112" s="180" t="s">
        <v>191</v>
      </c>
      <c r="E112" s="181" t="s">
        <v>911</v>
      </c>
      <c r="F112" s="182" t="s">
        <v>912</v>
      </c>
      <c r="G112" s="183" t="s">
        <v>208</v>
      </c>
      <c r="H112" s="184">
        <v>3.328</v>
      </c>
      <c r="I112" s="185"/>
      <c r="J112" s="186">
        <f>ROUND(I112*H112,2)</f>
        <v>0</v>
      </c>
      <c r="K112" s="182" t="s">
        <v>209</v>
      </c>
      <c r="L112" s="40"/>
      <c r="M112" s="187" t="s">
        <v>5</v>
      </c>
      <c r="N112" s="188" t="s">
        <v>46</v>
      </c>
      <c r="O112" s="41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3" t="s">
        <v>196</v>
      </c>
      <c r="AT112" s="23" t="s">
        <v>191</v>
      </c>
      <c r="AU112" s="23" t="s">
        <v>84</v>
      </c>
      <c r="AY112" s="23" t="s">
        <v>189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3" t="s">
        <v>82</v>
      </c>
      <c r="BK112" s="191">
        <f>ROUND(I112*H112,2)</f>
        <v>0</v>
      </c>
      <c r="BL112" s="23" t="s">
        <v>196</v>
      </c>
      <c r="BM112" s="23" t="s">
        <v>913</v>
      </c>
    </row>
    <row r="113" spans="2:51" s="12" customFormat="1" ht="13.5">
      <c r="B113" s="192"/>
      <c r="D113" s="193" t="s">
        <v>198</v>
      </c>
      <c r="E113" s="194" t="s">
        <v>5</v>
      </c>
      <c r="F113" s="195" t="s">
        <v>914</v>
      </c>
      <c r="H113" s="196">
        <v>3.328</v>
      </c>
      <c r="I113" s="197"/>
      <c r="L113" s="192"/>
      <c r="M113" s="198"/>
      <c r="N113" s="199"/>
      <c r="O113" s="199"/>
      <c r="P113" s="199"/>
      <c r="Q113" s="199"/>
      <c r="R113" s="199"/>
      <c r="S113" s="199"/>
      <c r="T113" s="200"/>
      <c r="AT113" s="194" t="s">
        <v>198</v>
      </c>
      <c r="AU113" s="194" t="s">
        <v>84</v>
      </c>
      <c r="AV113" s="12" t="s">
        <v>84</v>
      </c>
      <c r="AW113" s="12" t="s">
        <v>38</v>
      </c>
      <c r="AX113" s="12" t="s">
        <v>82</v>
      </c>
      <c r="AY113" s="194" t="s">
        <v>189</v>
      </c>
    </row>
    <row r="114" spans="2:65" s="1" customFormat="1" ht="16.5" customHeight="1">
      <c r="B114" s="179"/>
      <c r="C114" s="180" t="s">
        <v>229</v>
      </c>
      <c r="D114" s="180" t="s">
        <v>191</v>
      </c>
      <c r="E114" s="181" t="s">
        <v>222</v>
      </c>
      <c r="F114" s="182" t="s">
        <v>223</v>
      </c>
      <c r="G114" s="183" t="s">
        <v>208</v>
      </c>
      <c r="H114" s="184">
        <v>3.328</v>
      </c>
      <c r="I114" s="185"/>
      <c r="J114" s="186">
        <f>ROUND(I114*H114,2)</f>
        <v>0</v>
      </c>
      <c r="K114" s="182" t="s">
        <v>209</v>
      </c>
      <c r="L114" s="40"/>
      <c r="M114" s="187" t="s">
        <v>5</v>
      </c>
      <c r="N114" s="188" t="s">
        <v>46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196</v>
      </c>
      <c r="AT114" s="23" t="s">
        <v>191</v>
      </c>
      <c r="AU114" s="23" t="s">
        <v>84</v>
      </c>
      <c r="AY114" s="23" t="s">
        <v>189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82</v>
      </c>
      <c r="BK114" s="191">
        <f>ROUND(I114*H114,2)</f>
        <v>0</v>
      </c>
      <c r="BL114" s="23" t="s">
        <v>196</v>
      </c>
      <c r="BM114" s="23" t="s">
        <v>915</v>
      </c>
    </row>
    <row r="115" spans="2:65" s="1" customFormat="1" ht="16.5" customHeight="1">
      <c r="B115" s="179"/>
      <c r="C115" s="180" t="s">
        <v>235</v>
      </c>
      <c r="D115" s="180" t="s">
        <v>191</v>
      </c>
      <c r="E115" s="181" t="s">
        <v>226</v>
      </c>
      <c r="F115" s="182" t="s">
        <v>227</v>
      </c>
      <c r="G115" s="183" t="s">
        <v>208</v>
      </c>
      <c r="H115" s="184">
        <v>3.328</v>
      </c>
      <c r="I115" s="185"/>
      <c r="J115" s="186">
        <f>ROUND(I115*H115,2)</f>
        <v>0</v>
      </c>
      <c r="K115" s="182" t="s">
        <v>209</v>
      </c>
      <c r="L115" s="40"/>
      <c r="M115" s="187" t="s">
        <v>5</v>
      </c>
      <c r="N115" s="188" t="s">
        <v>46</v>
      </c>
      <c r="O115" s="41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AR115" s="23" t="s">
        <v>196</v>
      </c>
      <c r="AT115" s="23" t="s">
        <v>191</v>
      </c>
      <c r="AU115" s="23" t="s">
        <v>84</v>
      </c>
      <c r="AY115" s="23" t="s">
        <v>189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23" t="s">
        <v>82</v>
      </c>
      <c r="BK115" s="191">
        <f>ROUND(I115*H115,2)</f>
        <v>0</v>
      </c>
      <c r="BL115" s="23" t="s">
        <v>196</v>
      </c>
      <c r="BM115" s="23" t="s">
        <v>916</v>
      </c>
    </row>
    <row r="116" spans="2:65" s="1" customFormat="1" ht="16.5" customHeight="1">
      <c r="B116" s="179"/>
      <c r="C116" s="180" t="s">
        <v>240</v>
      </c>
      <c r="D116" s="180" t="s">
        <v>191</v>
      </c>
      <c r="E116" s="181" t="s">
        <v>230</v>
      </c>
      <c r="F116" s="182" t="s">
        <v>231</v>
      </c>
      <c r="G116" s="183" t="s">
        <v>232</v>
      </c>
      <c r="H116" s="184">
        <v>6.323</v>
      </c>
      <c r="I116" s="185"/>
      <c r="J116" s="186">
        <f>ROUND(I116*H116,2)</f>
        <v>0</v>
      </c>
      <c r="K116" s="182" t="s">
        <v>209</v>
      </c>
      <c r="L116" s="40"/>
      <c r="M116" s="187" t="s">
        <v>5</v>
      </c>
      <c r="N116" s="188" t="s">
        <v>46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3" t="s">
        <v>196</v>
      </c>
      <c r="AT116" s="23" t="s">
        <v>191</v>
      </c>
      <c r="AU116" s="23" t="s">
        <v>84</v>
      </c>
      <c r="AY116" s="23" t="s">
        <v>189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82</v>
      </c>
      <c r="BK116" s="191">
        <f>ROUND(I116*H116,2)</f>
        <v>0</v>
      </c>
      <c r="BL116" s="23" t="s">
        <v>196</v>
      </c>
      <c r="BM116" s="23" t="s">
        <v>917</v>
      </c>
    </row>
    <row r="117" spans="2:51" s="12" customFormat="1" ht="13.5">
      <c r="B117" s="192"/>
      <c r="D117" s="193" t="s">
        <v>198</v>
      </c>
      <c r="E117" s="194" t="s">
        <v>5</v>
      </c>
      <c r="F117" s="195" t="s">
        <v>918</v>
      </c>
      <c r="H117" s="196">
        <v>6.323</v>
      </c>
      <c r="I117" s="197"/>
      <c r="L117" s="192"/>
      <c r="M117" s="198"/>
      <c r="N117" s="199"/>
      <c r="O117" s="199"/>
      <c r="P117" s="199"/>
      <c r="Q117" s="199"/>
      <c r="R117" s="199"/>
      <c r="S117" s="199"/>
      <c r="T117" s="200"/>
      <c r="AT117" s="194" t="s">
        <v>198</v>
      </c>
      <c r="AU117" s="194" t="s">
        <v>84</v>
      </c>
      <c r="AV117" s="12" t="s">
        <v>84</v>
      </c>
      <c r="AW117" s="12" t="s">
        <v>38</v>
      </c>
      <c r="AX117" s="12" t="s">
        <v>82</v>
      </c>
      <c r="AY117" s="194" t="s">
        <v>189</v>
      </c>
    </row>
    <row r="118" spans="2:65" s="1" customFormat="1" ht="16.5" customHeight="1">
      <c r="B118" s="179"/>
      <c r="C118" s="180" t="s">
        <v>246</v>
      </c>
      <c r="D118" s="180" t="s">
        <v>191</v>
      </c>
      <c r="E118" s="181" t="s">
        <v>236</v>
      </c>
      <c r="F118" s="182" t="s">
        <v>237</v>
      </c>
      <c r="G118" s="183" t="s">
        <v>243</v>
      </c>
      <c r="H118" s="184">
        <v>1</v>
      </c>
      <c r="I118" s="185"/>
      <c r="J118" s="186">
        <f>ROUND(I118*H118,2)</f>
        <v>0</v>
      </c>
      <c r="K118" s="182" t="s">
        <v>5</v>
      </c>
      <c r="L118" s="40"/>
      <c r="M118" s="187" t="s">
        <v>5</v>
      </c>
      <c r="N118" s="188" t="s">
        <v>46</v>
      </c>
      <c r="O118" s="41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23" t="s">
        <v>196</v>
      </c>
      <c r="AT118" s="23" t="s">
        <v>191</v>
      </c>
      <c r="AU118" s="23" t="s">
        <v>84</v>
      </c>
      <c r="AY118" s="23" t="s">
        <v>189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3" t="s">
        <v>82</v>
      </c>
      <c r="BK118" s="191">
        <f>ROUND(I118*H118,2)</f>
        <v>0</v>
      </c>
      <c r="BL118" s="23" t="s">
        <v>196</v>
      </c>
      <c r="BM118" s="23" t="s">
        <v>919</v>
      </c>
    </row>
    <row r="119" spans="2:65" s="1" customFormat="1" ht="16.5" customHeight="1">
      <c r="B119" s="179"/>
      <c r="C119" s="180" t="s">
        <v>251</v>
      </c>
      <c r="D119" s="180" t="s">
        <v>191</v>
      </c>
      <c r="E119" s="181" t="s">
        <v>241</v>
      </c>
      <c r="F119" s="182" t="s">
        <v>920</v>
      </c>
      <c r="G119" s="183" t="s">
        <v>243</v>
      </c>
      <c r="H119" s="184">
        <v>1</v>
      </c>
      <c r="I119" s="185"/>
      <c r="J119" s="186">
        <f>ROUND(I119*H119,2)</f>
        <v>0</v>
      </c>
      <c r="K119" s="182" t="s">
        <v>5</v>
      </c>
      <c r="L119" s="40"/>
      <c r="M119" s="187" t="s">
        <v>5</v>
      </c>
      <c r="N119" s="188" t="s">
        <v>46</v>
      </c>
      <c r="O119" s="41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AR119" s="23" t="s">
        <v>196</v>
      </c>
      <c r="AT119" s="23" t="s">
        <v>191</v>
      </c>
      <c r="AU119" s="23" t="s">
        <v>84</v>
      </c>
      <c r="AY119" s="23" t="s">
        <v>189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82</v>
      </c>
      <c r="BK119" s="191">
        <f>ROUND(I119*H119,2)</f>
        <v>0</v>
      </c>
      <c r="BL119" s="23" t="s">
        <v>196</v>
      </c>
      <c r="BM119" s="23" t="s">
        <v>921</v>
      </c>
    </row>
    <row r="120" spans="2:63" s="11" customFormat="1" ht="29.85" customHeight="1">
      <c r="B120" s="166"/>
      <c r="D120" s="167" t="s">
        <v>74</v>
      </c>
      <c r="E120" s="177" t="s">
        <v>217</v>
      </c>
      <c r="F120" s="177" t="s">
        <v>245</v>
      </c>
      <c r="I120" s="169"/>
      <c r="J120" s="178">
        <f>BK120</f>
        <v>0</v>
      </c>
      <c r="L120" s="166"/>
      <c r="M120" s="171"/>
      <c r="N120" s="172"/>
      <c r="O120" s="172"/>
      <c r="P120" s="173">
        <f>SUM(P121:P123)</f>
        <v>0</v>
      </c>
      <c r="Q120" s="172"/>
      <c r="R120" s="173">
        <f>SUM(R121:R123)</f>
        <v>0</v>
      </c>
      <c r="S120" s="172"/>
      <c r="T120" s="174">
        <f>SUM(T121:T123)</f>
        <v>0</v>
      </c>
      <c r="AR120" s="167" t="s">
        <v>82</v>
      </c>
      <c r="AT120" s="175" t="s">
        <v>74</v>
      </c>
      <c r="AU120" s="175" t="s">
        <v>82</v>
      </c>
      <c r="AY120" s="167" t="s">
        <v>189</v>
      </c>
      <c r="BK120" s="176">
        <f>SUM(BK121:BK123)</f>
        <v>0</v>
      </c>
    </row>
    <row r="121" spans="2:65" s="1" customFormat="1" ht="25.5" customHeight="1">
      <c r="B121" s="179"/>
      <c r="C121" s="180" t="s">
        <v>257</v>
      </c>
      <c r="D121" s="180" t="s">
        <v>191</v>
      </c>
      <c r="E121" s="181" t="s">
        <v>247</v>
      </c>
      <c r="F121" s="182" t="s">
        <v>248</v>
      </c>
      <c r="G121" s="183" t="s">
        <v>194</v>
      </c>
      <c r="H121" s="184">
        <v>50.1</v>
      </c>
      <c r="I121" s="185"/>
      <c r="J121" s="186">
        <f>ROUND(I121*H121,2)</f>
        <v>0</v>
      </c>
      <c r="K121" s="182" t="s">
        <v>195</v>
      </c>
      <c r="L121" s="40"/>
      <c r="M121" s="187" t="s">
        <v>5</v>
      </c>
      <c r="N121" s="188" t="s">
        <v>46</v>
      </c>
      <c r="O121" s="41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3" t="s">
        <v>196</v>
      </c>
      <c r="AT121" s="23" t="s">
        <v>191</v>
      </c>
      <c r="AU121" s="23" t="s">
        <v>84</v>
      </c>
      <c r="AY121" s="23" t="s">
        <v>189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82</v>
      </c>
      <c r="BK121" s="191">
        <f>ROUND(I121*H121,2)</f>
        <v>0</v>
      </c>
      <c r="BL121" s="23" t="s">
        <v>196</v>
      </c>
      <c r="BM121" s="23" t="s">
        <v>922</v>
      </c>
    </row>
    <row r="122" spans="2:65" s="1" customFormat="1" ht="16.5" customHeight="1">
      <c r="B122" s="179"/>
      <c r="C122" s="180" t="s">
        <v>262</v>
      </c>
      <c r="D122" s="180" t="s">
        <v>191</v>
      </c>
      <c r="E122" s="181" t="s">
        <v>252</v>
      </c>
      <c r="F122" s="182" t="s">
        <v>253</v>
      </c>
      <c r="G122" s="183" t="s">
        <v>194</v>
      </c>
      <c r="H122" s="184">
        <v>4.85</v>
      </c>
      <c r="I122" s="185"/>
      <c r="J122" s="186">
        <f>ROUND(I122*H122,2)</f>
        <v>0</v>
      </c>
      <c r="K122" s="182" t="s">
        <v>202</v>
      </c>
      <c r="L122" s="40"/>
      <c r="M122" s="187" t="s">
        <v>5</v>
      </c>
      <c r="N122" s="188" t="s">
        <v>46</v>
      </c>
      <c r="O122" s="41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23" t="s">
        <v>196</v>
      </c>
      <c r="AT122" s="23" t="s">
        <v>191</v>
      </c>
      <c r="AU122" s="23" t="s">
        <v>84</v>
      </c>
      <c r="AY122" s="23" t="s">
        <v>189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3" t="s">
        <v>82</v>
      </c>
      <c r="BK122" s="191">
        <f>ROUND(I122*H122,2)</f>
        <v>0</v>
      </c>
      <c r="BL122" s="23" t="s">
        <v>196</v>
      </c>
      <c r="BM122" s="23" t="s">
        <v>923</v>
      </c>
    </row>
    <row r="123" spans="2:51" s="12" customFormat="1" ht="13.5">
      <c r="B123" s="192"/>
      <c r="D123" s="193" t="s">
        <v>198</v>
      </c>
      <c r="E123" s="194" t="s">
        <v>5</v>
      </c>
      <c r="F123" s="195" t="s">
        <v>903</v>
      </c>
      <c r="H123" s="196">
        <v>4.85</v>
      </c>
      <c r="I123" s="197"/>
      <c r="L123" s="192"/>
      <c r="M123" s="198"/>
      <c r="N123" s="199"/>
      <c r="O123" s="199"/>
      <c r="P123" s="199"/>
      <c r="Q123" s="199"/>
      <c r="R123" s="199"/>
      <c r="S123" s="199"/>
      <c r="T123" s="200"/>
      <c r="AT123" s="194" t="s">
        <v>198</v>
      </c>
      <c r="AU123" s="194" t="s">
        <v>84</v>
      </c>
      <c r="AV123" s="12" t="s">
        <v>84</v>
      </c>
      <c r="AW123" s="12" t="s">
        <v>38</v>
      </c>
      <c r="AX123" s="12" t="s">
        <v>82</v>
      </c>
      <c r="AY123" s="194" t="s">
        <v>189</v>
      </c>
    </row>
    <row r="124" spans="2:63" s="11" customFormat="1" ht="29.85" customHeight="1">
      <c r="B124" s="166"/>
      <c r="D124" s="167" t="s">
        <v>74</v>
      </c>
      <c r="E124" s="177" t="s">
        <v>221</v>
      </c>
      <c r="F124" s="177" t="s">
        <v>256</v>
      </c>
      <c r="I124" s="169"/>
      <c r="J124" s="178">
        <f>BK124</f>
        <v>0</v>
      </c>
      <c r="L124" s="166"/>
      <c r="M124" s="171"/>
      <c r="N124" s="172"/>
      <c r="O124" s="172"/>
      <c r="P124" s="173">
        <f>SUM(P125:P212)</f>
        <v>0</v>
      </c>
      <c r="Q124" s="172"/>
      <c r="R124" s="173">
        <f>SUM(R125:R212)</f>
        <v>52.274303759999995</v>
      </c>
      <c r="S124" s="172"/>
      <c r="T124" s="174">
        <f>SUM(T125:T212)</f>
        <v>0</v>
      </c>
      <c r="AR124" s="167" t="s">
        <v>82</v>
      </c>
      <c r="AT124" s="175" t="s">
        <v>74</v>
      </c>
      <c r="AU124" s="175" t="s">
        <v>82</v>
      </c>
      <c r="AY124" s="167" t="s">
        <v>189</v>
      </c>
      <c r="BK124" s="176">
        <f>SUM(BK125:BK212)</f>
        <v>0</v>
      </c>
    </row>
    <row r="125" spans="2:65" s="1" customFormat="1" ht="38.25" customHeight="1">
      <c r="B125" s="179"/>
      <c r="C125" s="180" t="s">
        <v>11</v>
      </c>
      <c r="D125" s="180" t="s">
        <v>191</v>
      </c>
      <c r="E125" s="181" t="s">
        <v>258</v>
      </c>
      <c r="F125" s="182" t="s">
        <v>259</v>
      </c>
      <c r="G125" s="183" t="s">
        <v>194</v>
      </c>
      <c r="H125" s="184">
        <v>46.5</v>
      </c>
      <c r="I125" s="185"/>
      <c r="J125" s="186">
        <f>ROUND(I125*H125,2)</f>
        <v>0</v>
      </c>
      <c r="K125" s="182" t="s">
        <v>202</v>
      </c>
      <c r="L125" s="40"/>
      <c r="M125" s="187" t="s">
        <v>5</v>
      </c>
      <c r="N125" s="188" t="s">
        <v>46</v>
      </c>
      <c r="O125" s="41"/>
      <c r="P125" s="189">
        <f>O125*H125</f>
        <v>0</v>
      </c>
      <c r="Q125" s="189">
        <v>0.00268</v>
      </c>
      <c r="R125" s="189">
        <f>Q125*H125</f>
        <v>0.12462000000000001</v>
      </c>
      <c r="S125" s="189">
        <v>0</v>
      </c>
      <c r="T125" s="190">
        <f>S125*H125</f>
        <v>0</v>
      </c>
      <c r="AR125" s="23" t="s">
        <v>196</v>
      </c>
      <c r="AT125" s="23" t="s">
        <v>191</v>
      </c>
      <c r="AU125" s="23" t="s">
        <v>84</v>
      </c>
      <c r="AY125" s="23" t="s">
        <v>189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23" t="s">
        <v>82</v>
      </c>
      <c r="BK125" s="191">
        <f>ROUND(I125*H125,2)</f>
        <v>0</v>
      </c>
      <c r="BL125" s="23" t="s">
        <v>196</v>
      </c>
      <c r="BM125" s="23" t="s">
        <v>924</v>
      </c>
    </row>
    <row r="126" spans="2:51" s="12" customFormat="1" ht="13.5">
      <c r="B126" s="192"/>
      <c r="D126" s="193" t="s">
        <v>198</v>
      </c>
      <c r="E126" s="194" t="s">
        <v>5</v>
      </c>
      <c r="F126" s="195" t="s">
        <v>925</v>
      </c>
      <c r="H126" s="196">
        <v>46.5</v>
      </c>
      <c r="I126" s="197"/>
      <c r="L126" s="192"/>
      <c r="M126" s="198"/>
      <c r="N126" s="199"/>
      <c r="O126" s="199"/>
      <c r="P126" s="199"/>
      <c r="Q126" s="199"/>
      <c r="R126" s="199"/>
      <c r="S126" s="199"/>
      <c r="T126" s="200"/>
      <c r="AT126" s="194" t="s">
        <v>198</v>
      </c>
      <c r="AU126" s="194" t="s">
        <v>84</v>
      </c>
      <c r="AV126" s="12" t="s">
        <v>84</v>
      </c>
      <c r="AW126" s="12" t="s">
        <v>38</v>
      </c>
      <c r="AX126" s="12" t="s">
        <v>82</v>
      </c>
      <c r="AY126" s="194" t="s">
        <v>189</v>
      </c>
    </row>
    <row r="127" spans="2:65" s="1" customFormat="1" ht="16.5" customHeight="1">
      <c r="B127" s="179"/>
      <c r="C127" s="180" t="s">
        <v>272</v>
      </c>
      <c r="D127" s="180" t="s">
        <v>191</v>
      </c>
      <c r="E127" s="181" t="s">
        <v>263</v>
      </c>
      <c r="F127" s="182" t="s">
        <v>264</v>
      </c>
      <c r="G127" s="183" t="s">
        <v>194</v>
      </c>
      <c r="H127" s="184">
        <v>871.942</v>
      </c>
      <c r="I127" s="185"/>
      <c r="J127" s="186">
        <f>ROUND(I127*H127,2)</f>
        <v>0</v>
      </c>
      <c r="K127" s="182" t="s">
        <v>5</v>
      </c>
      <c r="L127" s="40"/>
      <c r="M127" s="187" t="s">
        <v>5</v>
      </c>
      <c r="N127" s="188" t="s">
        <v>46</v>
      </c>
      <c r="O127" s="41"/>
      <c r="P127" s="189">
        <f>O127*H127</f>
        <v>0</v>
      </c>
      <c r="Q127" s="189">
        <v>0.01575</v>
      </c>
      <c r="R127" s="189">
        <f>Q127*H127</f>
        <v>13.7330865</v>
      </c>
      <c r="S127" s="189">
        <v>0</v>
      </c>
      <c r="T127" s="190">
        <f>S127*H127</f>
        <v>0</v>
      </c>
      <c r="AR127" s="23" t="s">
        <v>196</v>
      </c>
      <c r="AT127" s="23" t="s">
        <v>191</v>
      </c>
      <c r="AU127" s="23" t="s">
        <v>84</v>
      </c>
      <c r="AY127" s="23" t="s">
        <v>189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23" t="s">
        <v>82</v>
      </c>
      <c r="BK127" s="191">
        <f>ROUND(I127*H127,2)</f>
        <v>0</v>
      </c>
      <c r="BL127" s="23" t="s">
        <v>196</v>
      </c>
      <c r="BM127" s="23" t="s">
        <v>926</v>
      </c>
    </row>
    <row r="128" spans="2:51" s="12" customFormat="1" ht="13.5">
      <c r="B128" s="192"/>
      <c r="D128" s="193" t="s">
        <v>198</v>
      </c>
      <c r="E128" s="194" t="s">
        <v>5</v>
      </c>
      <c r="F128" s="195" t="s">
        <v>927</v>
      </c>
      <c r="H128" s="196">
        <v>1096.12</v>
      </c>
      <c r="I128" s="197"/>
      <c r="L128" s="192"/>
      <c r="M128" s="198"/>
      <c r="N128" s="199"/>
      <c r="O128" s="199"/>
      <c r="P128" s="199"/>
      <c r="Q128" s="199"/>
      <c r="R128" s="199"/>
      <c r="S128" s="199"/>
      <c r="T128" s="200"/>
      <c r="AT128" s="194" t="s">
        <v>198</v>
      </c>
      <c r="AU128" s="194" t="s">
        <v>84</v>
      </c>
      <c r="AV128" s="12" t="s">
        <v>84</v>
      </c>
      <c r="AW128" s="12" t="s">
        <v>38</v>
      </c>
      <c r="AX128" s="12" t="s">
        <v>75</v>
      </c>
      <c r="AY128" s="194" t="s">
        <v>189</v>
      </c>
    </row>
    <row r="129" spans="2:51" s="12" customFormat="1" ht="13.5">
      <c r="B129" s="192"/>
      <c r="D129" s="193" t="s">
        <v>198</v>
      </c>
      <c r="E129" s="194" t="s">
        <v>5</v>
      </c>
      <c r="F129" s="195" t="s">
        <v>928</v>
      </c>
      <c r="H129" s="196">
        <v>85.8</v>
      </c>
      <c r="I129" s="197"/>
      <c r="L129" s="192"/>
      <c r="M129" s="198"/>
      <c r="N129" s="199"/>
      <c r="O129" s="199"/>
      <c r="P129" s="199"/>
      <c r="Q129" s="199"/>
      <c r="R129" s="199"/>
      <c r="S129" s="199"/>
      <c r="T129" s="200"/>
      <c r="AT129" s="194" t="s">
        <v>198</v>
      </c>
      <c r="AU129" s="194" t="s">
        <v>84</v>
      </c>
      <c r="AV129" s="12" t="s">
        <v>84</v>
      </c>
      <c r="AW129" s="12" t="s">
        <v>38</v>
      </c>
      <c r="AX129" s="12" t="s">
        <v>75</v>
      </c>
      <c r="AY129" s="194" t="s">
        <v>189</v>
      </c>
    </row>
    <row r="130" spans="2:51" s="12" customFormat="1" ht="13.5">
      <c r="B130" s="192"/>
      <c r="D130" s="193" t="s">
        <v>198</v>
      </c>
      <c r="E130" s="194" t="s">
        <v>5</v>
      </c>
      <c r="F130" s="195" t="s">
        <v>929</v>
      </c>
      <c r="H130" s="196">
        <v>-97.138</v>
      </c>
      <c r="I130" s="197"/>
      <c r="L130" s="192"/>
      <c r="M130" s="198"/>
      <c r="N130" s="199"/>
      <c r="O130" s="199"/>
      <c r="P130" s="199"/>
      <c r="Q130" s="199"/>
      <c r="R130" s="199"/>
      <c r="S130" s="199"/>
      <c r="T130" s="200"/>
      <c r="AT130" s="194" t="s">
        <v>198</v>
      </c>
      <c r="AU130" s="194" t="s">
        <v>84</v>
      </c>
      <c r="AV130" s="12" t="s">
        <v>84</v>
      </c>
      <c r="AW130" s="12" t="s">
        <v>38</v>
      </c>
      <c r="AX130" s="12" t="s">
        <v>75</v>
      </c>
      <c r="AY130" s="194" t="s">
        <v>189</v>
      </c>
    </row>
    <row r="131" spans="2:51" s="12" customFormat="1" ht="13.5">
      <c r="B131" s="192"/>
      <c r="D131" s="193" t="s">
        <v>198</v>
      </c>
      <c r="E131" s="194" t="s">
        <v>5</v>
      </c>
      <c r="F131" s="195" t="s">
        <v>930</v>
      </c>
      <c r="H131" s="196">
        <v>-212.84</v>
      </c>
      <c r="I131" s="197"/>
      <c r="L131" s="192"/>
      <c r="M131" s="198"/>
      <c r="N131" s="199"/>
      <c r="O131" s="199"/>
      <c r="P131" s="199"/>
      <c r="Q131" s="199"/>
      <c r="R131" s="199"/>
      <c r="S131" s="199"/>
      <c r="T131" s="200"/>
      <c r="AT131" s="194" t="s">
        <v>198</v>
      </c>
      <c r="AU131" s="194" t="s">
        <v>84</v>
      </c>
      <c r="AV131" s="12" t="s">
        <v>84</v>
      </c>
      <c r="AW131" s="12" t="s">
        <v>38</v>
      </c>
      <c r="AX131" s="12" t="s">
        <v>75</v>
      </c>
      <c r="AY131" s="194" t="s">
        <v>189</v>
      </c>
    </row>
    <row r="132" spans="2:51" s="13" customFormat="1" ht="13.5">
      <c r="B132" s="201"/>
      <c r="D132" s="193" t="s">
        <v>198</v>
      </c>
      <c r="E132" s="202" t="s">
        <v>5</v>
      </c>
      <c r="F132" s="203" t="s">
        <v>216</v>
      </c>
      <c r="H132" s="204">
        <v>871.942</v>
      </c>
      <c r="I132" s="205"/>
      <c r="L132" s="201"/>
      <c r="M132" s="206"/>
      <c r="N132" s="207"/>
      <c r="O132" s="207"/>
      <c r="P132" s="207"/>
      <c r="Q132" s="207"/>
      <c r="R132" s="207"/>
      <c r="S132" s="207"/>
      <c r="T132" s="208"/>
      <c r="AT132" s="202" t="s">
        <v>198</v>
      </c>
      <c r="AU132" s="202" t="s">
        <v>84</v>
      </c>
      <c r="AV132" s="13" t="s">
        <v>196</v>
      </c>
      <c r="AW132" s="13" t="s">
        <v>38</v>
      </c>
      <c r="AX132" s="13" t="s">
        <v>82</v>
      </c>
      <c r="AY132" s="202" t="s">
        <v>189</v>
      </c>
    </row>
    <row r="133" spans="2:65" s="1" customFormat="1" ht="16.5" customHeight="1">
      <c r="B133" s="179"/>
      <c r="C133" s="180" t="s">
        <v>279</v>
      </c>
      <c r="D133" s="180" t="s">
        <v>191</v>
      </c>
      <c r="E133" s="181" t="s">
        <v>269</v>
      </c>
      <c r="F133" s="182" t="s">
        <v>270</v>
      </c>
      <c r="G133" s="183" t="s">
        <v>194</v>
      </c>
      <c r="H133" s="184">
        <v>46.5</v>
      </c>
      <c r="I133" s="185"/>
      <c r="J133" s="186">
        <f>ROUND(I133*H133,2)</f>
        <v>0</v>
      </c>
      <c r="K133" s="182" t="s">
        <v>5</v>
      </c>
      <c r="L133" s="40"/>
      <c r="M133" s="187" t="s">
        <v>5</v>
      </c>
      <c r="N133" s="188" t="s">
        <v>46</v>
      </c>
      <c r="O133" s="41"/>
      <c r="P133" s="189">
        <f>O133*H133</f>
        <v>0</v>
      </c>
      <c r="Q133" s="189">
        <v>0.01365</v>
      </c>
      <c r="R133" s="189">
        <f>Q133*H133</f>
        <v>0.634725</v>
      </c>
      <c r="S133" s="189">
        <v>0</v>
      </c>
      <c r="T133" s="190">
        <f>S133*H133</f>
        <v>0</v>
      </c>
      <c r="AR133" s="23" t="s">
        <v>196</v>
      </c>
      <c r="AT133" s="23" t="s">
        <v>191</v>
      </c>
      <c r="AU133" s="23" t="s">
        <v>84</v>
      </c>
      <c r="AY133" s="23" t="s">
        <v>189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82</v>
      </c>
      <c r="BK133" s="191">
        <f>ROUND(I133*H133,2)</f>
        <v>0</v>
      </c>
      <c r="BL133" s="23" t="s">
        <v>196</v>
      </c>
      <c r="BM133" s="23" t="s">
        <v>931</v>
      </c>
    </row>
    <row r="134" spans="2:51" s="12" customFormat="1" ht="13.5">
      <c r="B134" s="192"/>
      <c r="D134" s="193" t="s">
        <v>198</v>
      </c>
      <c r="E134" s="194" t="s">
        <v>5</v>
      </c>
      <c r="F134" s="195" t="s">
        <v>932</v>
      </c>
      <c r="H134" s="196">
        <v>46.5</v>
      </c>
      <c r="I134" s="197"/>
      <c r="L134" s="192"/>
      <c r="M134" s="198"/>
      <c r="N134" s="199"/>
      <c r="O134" s="199"/>
      <c r="P134" s="199"/>
      <c r="Q134" s="199"/>
      <c r="R134" s="199"/>
      <c r="S134" s="199"/>
      <c r="T134" s="200"/>
      <c r="AT134" s="194" t="s">
        <v>198</v>
      </c>
      <c r="AU134" s="194" t="s">
        <v>84</v>
      </c>
      <c r="AV134" s="12" t="s">
        <v>84</v>
      </c>
      <c r="AW134" s="12" t="s">
        <v>38</v>
      </c>
      <c r="AX134" s="12" t="s">
        <v>82</v>
      </c>
      <c r="AY134" s="194" t="s">
        <v>189</v>
      </c>
    </row>
    <row r="135" spans="2:65" s="1" customFormat="1" ht="25.5" customHeight="1">
      <c r="B135" s="179"/>
      <c r="C135" s="180" t="s">
        <v>284</v>
      </c>
      <c r="D135" s="180" t="s">
        <v>191</v>
      </c>
      <c r="E135" s="181" t="s">
        <v>273</v>
      </c>
      <c r="F135" s="182" t="s">
        <v>933</v>
      </c>
      <c r="G135" s="183" t="s">
        <v>194</v>
      </c>
      <c r="H135" s="184">
        <v>179.595</v>
      </c>
      <c r="I135" s="185"/>
      <c r="J135" s="186">
        <f>ROUND(I135*H135,2)</f>
        <v>0</v>
      </c>
      <c r="K135" s="182" t="s">
        <v>5</v>
      </c>
      <c r="L135" s="40"/>
      <c r="M135" s="187" t="s">
        <v>5</v>
      </c>
      <c r="N135" s="188" t="s">
        <v>46</v>
      </c>
      <c r="O135" s="41"/>
      <c r="P135" s="189">
        <f>O135*H135</f>
        <v>0</v>
      </c>
      <c r="Q135" s="189">
        <v>0.0052</v>
      </c>
      <c r="R135" s="189">
        <f>Q135*H135</f>
        <v>0.933894</v>
      </c>
      <c r="S135" s="189">
        <v>0</v>
      </c>
      <c r="T135" s="190">
        <f>S135*H135</f>
        <v>0</v>
      </c>
      <c r="AR135" s="23" t="s">
        <v>196</v>
      </c>
      <c r="AT135" s="23" t="s">
        <v>191</v>
      </c>
      <c r="AU135" s="23" t="s">
        <v>84</v>
      </c>
      <c r="AY135" s="23" t="s">
        <v>189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82</v>
      </c>
      <c r="BK135" s="191">
        <f>ROUND(I135*H135,2)</f>
        <v>0</v>
      </c>
      <c r="BL135" s="23" t="s">
        <v>196</v>
      </c>
      <c r="BM135" s="23" t="s">
        <v>934</v>
      </c>
    </row>
    <row r="136" spans="2:51" s="12" customFormat="1" ht="13.5">
      <c r="B136" s="192"/>
      <c r="D136" s="193" t="s">
        <v>198</v>
      </c>
      <c r="E136" s="194" t="s">
        <v>5</v>
      </c>
      <c r="F136" s="195" t="s">
        <v>935</v>
      </c>
      <c r="H136" s="196">
        <v>66.735</v>
      </c>
      <c r="I136" s="197"/>
      <c r="L136" s="192"/>
      <c r="M136" s="198"/>
      <c r="N136" s="199"/>
      <c r="O136" s="199"/>
      <c r="P136" s="199"/>
      <c r="Q136" s="199"/>
      <c r="R136" s="199"/>
      <c r="S136" s="199"/>
      <c r="T136" s="200"/>
      <c r="AT136" s="194" t="s">
        <v>198</v>
      </c>
      <c r="AU136" s="194" t="s">
        <v>84</v>
      </c>
      <c r="AV136" s="12" t="s">
        <v>84</v>
      </c>
      <c r="AW136" s="12" t="s">
        <v>38</v>
      </c>
      <c r="AX136" s="12" t="s">
        <v>75</v>
      </c>
      <c r="AY136" s="194" t="s">
        <v>189</v>
      </c>
    </row>
    <row r="137" spans="2:51" s="12" customFormat="1" ht="13.5">
      <c r="B137" s="192"/>
      <c r="D137" s="193" t="s">
        <v>198</v>
      </c>
      <c r="E137" s="194" t="s">
        <v>5</v>
      </c>
      <c r="F137" s="195" t="s">
        <v>936</v>
      </c>
      <c r="H137" s="196">
        <v>112.86</v>
      </c>
      <c r="I137" s="197"/>
      <c r="L137" s="192"/>
      <c r="M137" s="198"/>
      <c r="N137" s="199"/>
      <c r="O137" s="199"/>
      <c r="P137" s="199"/>
      <c r="Q137" s="199"/>
      <c r="R137" s="199"/>
      <c r="S137" s="199"/>
      <c r="T137" s="200"/>
      <c r="AT137" s="194" t="s">
        <v>198</v>
      </c>
      <c r="AU137" s="194" t="s">
        <v>84</v>
      </c>
      <c r="AV137" s="12" t="s">
        <v>84</v>
      </c>
      <c r="AW137" s="12" t="s">
        <v>38</v>
      </c>
      <c r="AX137" s="12" t="s">
        <v>75</v>
      </c>
      <c r="AY137" s="194" t="s">
        <v>189</v>
      </c>
    </row>
    <row r="138" spans="2:51" s="13" customFormat="1" ht="13.5">
      <c r="B138" s="201"/>
      <c r="D138" s="193" t="s">
        <v>198</v>
      </c>
      <c r="E138" s="202" t="s">
        <v>5</v>
      </c>
      <c r="F138" s="203" t="s">
        <v>216</v>
      </c>
      <c r="H138" s="204">
        <v>179.595</v>
      </c>
      <c r="I138" s="205"/>
      <c r="L138" s="201"/>
      <c r="M138" s="206"/>
      <c r="N138" s="207"/>
      <c r="O138" s="207"/>
      <c r="P138" s="207"/>
      <c r="Q138" s="207"/>
      <c r="R138" s="207"/>
      <c r="S138" s="207"/>
      <c r="T138" s="208"/>
      <c r="AT138" s="202" t="s">
        <v>198</v>
      </c>
      <c r="AU138" s="202" t="s">
        <v>84</v>
      </c>
      <c r="AV138" s="13" t="s">
        <v>196</v>
      </c>
      <c r="AW138" s="13" t="s">
        <v>38</v>
      </c>
      <c r="AX138" s="13" t="s">
        <v>82</v>
      </c>
      <c r="AY138" s="202" t="s">
        <v>189</v>
      </c>
    </row>
    <row r="139" spans="2:65" s="1" customFormat="1" ht="16.5" customHeight="1">
      <c r="B139" s="179"/>
      <c r="C139" s="180" t="s">
        <v>290</v>
      </c>
      <c r="D139" s="180" t="s">
        <v>191</v>
      </c>
      <c r="E139" s="181" t="s">
        <v>280</v>
      </c>
      <c r="F139" s="182" t="s">
        <v>937</v>
      </c>
      <c r="G139" s="183" t="s">
        <v>194</v>
      </c>
      <c r="H139" s="184">
        <v>105.99</v>
      </c>
      <c r="I139" s="185"/>
      <c r="J139" s="186">
        <f>ROUND(I139*H139,2)</f>
        <v>0</v>
      </c>
      <c r="K139" s="182" t="s">
        <v>5</v>
      </c>
      <c r="L139" s="40"/>
      <c r="M139" s="187" t="s">
        <v>5</v>
      </c>
      <c r="N139" s="188" t="s">
        <v>46</v>
      </c>
      <c r="O139" s="41"/>
      <c r="P139" s="189">
        <f>O139*H139</f>
        <v>0</v>
      </c>
      <c r="Q139" s="189">
        <v>0.01575</v>
      </c>
      <c r="R139" s="189">
        <f>Q139*H139</f>
        <v>1.6693425</v>
      </c>
      <c r="S139" s="189">
        <v>0</v>
      </c>
      <c r="T139" s="190">
        <f>S139*H139</f>
        <v>0</v>
      </c>
      <c r="AR139" s="23" t="s">
        <v>196</v>
      </c>
      <c r="AT139" s="23" t="s">
        <v>191</v>
      </c>
      <c r="AU139" s="23" t="s">
        <v>84</v>
      </c>
      <c r="AY139" s="23" t="s">
        <v>189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23" t="s">
        <v>82</v>
      </c>
      <c r="BK139" s="191">
        <f>ROUND(I139*H139,2)</f>
        <v>0</v>
      </c>
      <c r="BL139" s="23" t="s">
        <v>196</v>
      </c>
      <c r="BM139" s="23" t="s">
        <v>938</v>
      </c>
    </row>
    <row r="140" spans="2:51" s="12" customFormat="1" ht="13.5">
      <c r="B140" s="192"/>
      <c r="D140" s="193" t="s">
        <v>198</v>
      </c>
      <c r="E140" s="194" t="s">
        <v>5</v>
      </c>
      <c r="F140" s="195" t="s">
        <v>939</v>
      </c>
      <c r="H140" s="196">
        <v>105.99</v>
      </c>
      <c r="I140" s="197"/>
      <c r="L140" s="192"/>
      <c r="M140" s="198"/>
      <c r="N140" s="199"/>
      <c r="O140" s="199"/>
      <c r="P140" s="199"/>
      <c r="Q140" s="199"/>
      <c r="R140" s="199"/>
      <c r="S140" s="199"/>
      <c r="T140" s="200"/>
      <c r="AT140" s="194" t="s">
        <v>198</v>
      </c>
      <c r="AU140" s="194" t="s">
        <v>84</v>
      </c>
      <c r="AV140" s="12" t="s">
        <v>84</v>
      </c>
      <c r="AW140" s="12" t="s">
        <v>38</v>
      </c>
      <c r="AX140" s="12" t="s">
        <v>82</v>
      </c>
      <c r="AY140" s="194" t="s">
        <v>189</v>
      </c>
    </row>
    <row r="141" spans="2:65" s="1" customFormat="1" ht="25.5" customHeight="1">
      <c r="B141" s="179"/>
      <c r="C141" s="180" t="s">
        <v>296</v>
      </c>
      <c r="D141" s="180" t="s">
        <v>191</v>
      </c>
      <c r="E141" s="181" t="s">
        <v>285</v>
      </c>
      <c r="F141" s="182" t="s">
        <v>286</v>
      </c>
      <c r="G141" s="183" t="s">
        <v>194</v>
      </c>
      <c r="H141" s="184">
        <v>3.4</v>
      </c>
      <c r="I141" s="185"/>
      <c r="J141" s="186">
        <f>ROUND(I141*H141,2)</f>
        <v>0</v>
      </c>
      <c r="K141" s="182" t="s">
        <v>287</v>
      </c>
      <c r="L141" s="40"/>
      <c r="M141" s="187" t="s">
        <v>5</v>
      </c>
      <c r="N141" s="188" t="s">
        <v>46</v>
      </c>
      <c r="O141" s="41"/>
      <c r="P141" s="189">
        <f>O141*H141</f>
        <v>0</v>
      </c>
      <c r="Q141" s="189">
        <v>0.00947</v>
      </c>
      <c r="R141" s="189">
        <f>Q141*H141</f>
        <v>0.032198</v>
      </c>
      <c r="S141" s="189">
        <v>0</v>
      </c>
      <c r="T141" s="190">
        <f>S141*H141</f>
        <v>0</v>
      </c>
      <c r="AR141" s="23" t="s">
        <v>196</v>
      </c>
      <c r="AT141" s="23" t="s">
        <v>191</v>
      </c>
      <c r="AU141" s="23" t="s">
        <v>84</v>
      </c>
      <c r="AY141" s="23" t="s">
        <v>189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23" t="s">
        <v>82</v>
      </c>
      <c r="BK141" s="191">
        <f>ROUND(I141*H141,2)</f>
        <v>0</v>
      </c>
      <c r="BL141" s="23" t="s">
        <v>196</v>
      </c>
      <c r="BM141" s="23" t="s">
        <v>940</v>
      </c>
    </row>
    <row r="142" spans="2:65" s="1" customFormat="1" ht="51" customHeight="1">
      <c r="B142" s="179"/>
      <c r="C142" s="209" t="s">
        <v>10</v>
      </c>
      <c r="D142" s="209" t="s">
        <v>291</v>
      </c>
      <c r="E142" s="210" t="s">
        <v>292</v>
      </c>
      <c r="F142" s="211" t="s">
        <v>941</v>
      </c>
      <c r="G142" s="212" t="s">
        <v>194</v>
      </c>
      <c r="H142" s="213">
        <v>3.468</v>
      </c>
      <c r="I142" s="214"/>
      <c r="J142" s="215">
        <f>ROUND(I142*H142,2)</f>
        <v>0</v>
      </c>
      <c r="K142" s="211" t="s">
        <v>202</v>
      </c>
      <c r="L142" s="216"/>
      <c r="M142" s="217" t="s">
        <v>5</v>
      </c>
      <c r="N142" s="218" t="s">
        <v>46</v>
      </c>
      <c r="O142" s="41"/>
      <c r="P142" s="189">
        <f>O142*H142</f>
        <v>0</v>
      </c>
      <c r="Q142" s="189">
        <v>0.0135</v>
      </c>
      <c r="R142" s="189">
        <f>Q142*H142</f>
        <v>0.046818</v>
      </c>
      <c r="S142" s="189">
        <v>0</v>
      </c>
      <c r="T142" s="190">
        <f>S142*H142</f>
        <v>0</v>
      </c>
      <c r="AR142" s="23" t="s">
        <v>229</v>
      </c>
      <c r="AT142" s="23" t="s">
        <v>291</v>
      </c>
      <c r="AU142" s="23" t="s">
        <v>84</v>
      </c>
      <c r="AY142" s="23" t="s">
        <v>189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82</v>
      </c>
      <c r="BK142" s="191">
        <f>ROUND(I142*H142,2)</f>
        <v>0</v>
      </c>
      <c r="BL142" s="23" t="s">
        <v>196</v>
      </c>
      <c r="BM142" s="23" t="s">
        <v>942</v>
      </c>
    </row>
    <row r="143" spans="2:51" s="12" customFormat="1" ht="13.5">
      <c r="B143" s="192"/>
      <c r="D143" s="193" t="s">
        <v>198</v>
      </c>
      <c r="E143" s="194" t="s">
        <v>5</v>
      </c>
      <c r="F143" s="195" t="s">
        <v>943</v>
      </c>
      <c r="H143" s="196">
        <v>3.4</v>
      </c>
      <c r="I143" s="197"/>
      <c r="L143" s="192"/>
      <c r="M143" s="198"/>
      <c r="N143" s="199"/>
      <c r="O143" s="199"/>
      <c r="P143" s="199"/>
      <c r="Q143" s="199"/>
      <c r="R143" s="199"/>
      <c r="S143" s="199"/>
      <c r="T143" s="200"/>
      <c r="AT143" s="194" t="s">
        <v>198</v>
      </c>
      <c r="AU143" s="194" t="s">
        <v>84</v>
      </c>
      <c r="AV143" s="12" t="s">
        <v>84</v>
      </c>
      <c r="AW143" s="12" t="s">
        <v>38</v>
      </c>
      <c r="AX143" s="12" t="s">
        <v>82</v>
      </c>
      <c r="AY143" s="194" t="s">
        <v>189</v>
      </c>
    </row>
    <row r="144" spans="2:51" s="12" customFormat="1" ht="13.5">
      <c r="B144" s="192"/>
      <c r="D144" s="193" t="s">
        <v>198</v>
      </c>
      <c r="F144" s="195" t="s">
        <v>409</v>
      </c>
      <c r="H144" s="196">
        <v>3.468</v>
      </c>
      <c r="I144" s="197"/>
      <c r="L144" s="192"/>
      <c r="M144" s="198"/>
      <c r="N144" s="199"/>
      <c r="O144" s="199"/>
      <c r="P144" s="199"/>
      <c r="Q144" s="199"/>
      <c r="R144" s="199"/>
      <c r="S144" s="199"/>
      <c r="T144" s="200"/>
      <c r="AT144" s="194" t="s">
        <v>198</v>
      </c>
      <c r="AU144" s="194" t="s">
        <v>84</v>
      </c>
      <c r="AV144" s="12" t="s">
        <v>84</v>
      </c>
      <c r="AW144" s="12" t="s">
        <v>6</v>
      </c>
      <c r="AX144" s="12" t="s">
        <v>82</v>
      </c>
      <c r="AY144" s="194" t="s">
        <v>189</v>
      </c>
    </row>
    <row r="145" spans="2:65" s="1" customFormat="1" ht="16.5" customHeight="1">
      <c r="B145" s="179"/>
      <c r="C145" s="180" t="s">
        <v>304</v>
      </c>
      <c r="D145" s="180" t="s">
        <v>191</v>
      </c>
      <c r="E145" s="181" t="s">
        <v>297</v>
      </c>
      <c r="F145" s="182" t="s">
        <v>298</v>
      </c>
      <c r="G145" s="183" t="s">
        <v>194</v>
      </c>
      <c r="H145" s="184">
        <v>3.4</v>
      </c>
      <c r="I145" s="185"/>
      <c r="J145" s="186">
        <f>ROUND(I145*H145,2)</f>
        <v>0</v>
      </c>
      <c r="K145" s="182" t="s">
        <v>5</v>
      </c>
      <c r="L145" s="40"/>
      <c r="M145" s="187" t="s">
        <v>5</v>
      </c>
      <c r="N145" s="188" t="s">
        <v>46</v>
      </c>
      <c r="O145" s="41"/>
      <c r="P145" s="189">
        <f>O145*H145</f>
        <v>0</v>
      </c>
      <c r="Q145" s="189">
        <v>0.00928</v>
      </c>
      <c r="R145" s="189">
        <f>Q145*H145</f>
        <v>0.031552</v>
      </c>
      <c r="S145" s="189">
        <v>0</v>
      </c>
      <c r="T145" s="190">
        <f>S145*H145</f>
        <v>0</v>
      </c>
      <c r="AR145" s="23" t="s">
        <v>196</v>
      </c>
      <c r="AT145" s="23" t="s">
        <v>191</v>
      </c>
      <c r="AU145" s="23" t="s">
        <v>84</v>
      </c>
      <c r="AY145" s="23" t="s">
        <v>189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3" t="s">
        <v>82</v>
      </c>
      <c r="BK145" s="191">
        <f>ROUND(I145*H145,2)</f>
        <v>0</v>
      </c>
      <c r="BL145" s="23" t="s">
        <v>196</v>
      </c>
      <c r="BM145" s="23" t="s">
        <v>944</v>
      </c>
    </row>
    <row r="146" spans="2:65" s="1" customFormat="1" ht="16.5" customHeight="1">
      <c r="B146" s="179"/>
      <c r="C146" s="180" t="s">
        <v>309</v>
      </c>
      <c r="D146" s="180" t="s">
        <v>191</v>
      </c>
      <c r="E146" s="181" t="s">
        <v>300</v>
      </c>
      <c r="F146" s="182" t="s">
        <v>301</v>
      </c>
      <c r="G146" s="183" t="s">
        <v>302</v>
      </c>
      <c r="H146" s="184">
        <v>1</v>
      </c>
      <c r="I146" s="185"/>
      <c r="J146" s="186">
        <f>ROUND(I146*H146,2)</f>
        <v>0</v>
      </c>
      <c r="K146" s="182" t="s">
        <v>5</v>
      </c>
      <c r="L146" s="40"/>
      <c r="M146" s="187" t="s">
        <v>5</v>
      </c>
      <c r="N146" s="188" t="s">
        <v>46</v>
      </c>
      <c r="O146" s="41"/>
      <c r="P146" s="189">
        <f>O146*H146</f>
        <v>0</v>
      </c>
      <c r="Q146" s="189">
        <v>0.01131</v>
      </c>
      <c r="R146" s="189">
        <f>Q146*H146</f>
        <v>0.01131</v>
      </c>
      <c r="S146" s="189">
        <v>0</v>
      </c>
      <c r="T146" s="190">
        <f>S146*H146</f>
        <v>0</v>
      </c>
      <c r="AR146" s="23" t="s">
        <v>196</v>
      </c>
      <c r="AT146" s="23" t="s">
        <v>191</v>
      </c>
      <c r="AU146" s="23" t="s">
        <v>84</v>
      </c>
      <c r="AY146" s="23" t="s">
        <v>189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3" t="s">
        <v>82</v>
      </c>
      <c r="BK146" s="191">
        <f>ROUND(I146*H146,2)</f>
        <v>0</v>
      </c>
      <c r="BL146" s="23" t="s">
        <v>196</v>
      </c>
      <c r="BM146" s="23" t="s">
        <v>945</v>
      </c>
    </row>
    <row r="147" spans="2:65" s="1" customFormat="1" ht="25.5" customHeight="1">
      <c r="B147" s="179"/>
      <c r="C147" s="180" t="s">
        <v>314</v>
      </c>
      <c r="D147" s="180" t="s">
        <v>191</v>
      </c>
      <c r="E147" s="181" t="s">
        <v>305</v>
      </c>
      <c r="F147" s="182" t="s">
        <v>306</v>
      </c>
      <c r="G147" s="183" t="s">
        <v>194</v>
      </c>
      <c r="H147" s="184">
        <v>29.42</v>
      </c>
      <c r="I147" s="185"/>
      <c r="J147" s="186">
        <f>ROUND(I147*H147,2)</f>
        <v>0</v>
      </c>
      <c r="K147" s="182" t="s">
        <v>287</v>
      </c>
      <c r="L147" s="40"/>
      <c r="M147" s="187" t="s">
        <v>5</v>
      </c>
      <c r="N147" s="188" t="s">
        <v>46</v>
      </c>
      <c r="O147" s="41"/>
      <c r="P147" s="189">
        <f>O147*H147</f>
        <v>0</v>
      </c>
      <c r="Q147" s="189">
        <v>0.02636</v>
      </c>
      <c r="R147" s="189">
        <f>Q147*H147</f>
        <v>0.7755112000000001</v>
      </c>
      <c r="S147" s="189">
        <v>0</v>
      </c>
      <c r="T147" s="190">
        <f>S147*H147</f>
        <v>0</v>
      </c>
      <c r="AR147" s="23" t="s">
        <v>196</v>
      </c>
      <c r="AT147" s="23" t="s">
        <v>191</v>
      </c>
      <c r="AU147" s="23" t="s">
        <v>84</v>
      </c>
      <c r="AY147" s="23" t="s">
        <v>189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3" t="s">
        <v>82</v>
      </c>
      <c r="BK147" s="191">
        <f>ROUND(I147*H147,2)</f>
        <v>0</v>
      </c>
      <c r="BL147" s="23" t="s">
        <v>196</v>
      </c>
      <c r="BM147" s="23" t="s">
        <v>946</v>
      </c>
    </row>
    <row r="148" spans="2:51" s="12" customFormat="1" ht="13.5">
      <c r="B148" s="192"/>
      <c r="D148" s="193" t="s">
        <v>198</v>
      </c>
      <c r="E148" s="194" t="s">
        <v>5</v>
      </c>
      <c r="F148" s="195" t="s">
        <v>308</v>
      </c>
      <c r="H148" s="196">
        <v>29.42</v>
      </c>
      <c r="I148" s="197"/>
      <c r="L148" s="192"/>
      <c r="M148" s="198"/>
      <c r="N148" s="199"/>
      <c r="O148" s="199"/>
      <c r="P148" s="199"/>
      <c r="Q148" s="199"/>
      <c r="R148" s="199"/>
      <c r="S148" s="199"/>
      <c r="T148" s="200"/>
      <c r="AT148" s="194" t="s">
        <v>198</v>
      </c>
      <c r="AU148" s="194" t="s">
        <v>84</v>
      </c>
      <c r="AV148" s="12" t="s">
        <v>84</v>
      </c>
      <c r="AW148" s="12" t="s">
        <v>38</v>
      </c>
      <c r="AX148" s="12" t="s">
        <v>82</v>
      </c>
      <c r="AY148" s="194" t="s">
        <v>189</v>
      </c>
    </row>
    <row r="149" spans="2:65" s="1" customFormat="1" ht="16.5" customHeight="1">
      <c r="B149" s="179"/>
      <c r="C149" s="180" t="s">
        <v>319</v>
      </c>
      <c r="D149" s="180" t="s">
        <v>191</v>
      </c>
      <c r="E149" s="181" t="s">
        <v>310</v>
      </c>
      <c r="F149" s="182" t="s">
        <v>311</v>
      </c>
      <c r="G149" s="183" t="s">
        <v>312</v>
      </c>
      <c r="H149" s="184">
        <v>113.5</v>
      </c>
      <c r="I149" s="185"/>
      <c r="J149" s="186">
        <f>ROUND(I149*H149,2)</f>
        <v>0</v>
      </c>
      <c r="K149" s="182" t="s">
        <v>209</v>
      </c>
      <c r="L149" s="40"/>
      <c r="M149" s="187" t="s">
        <v>5</v>
      </c>
      <c r="N149" s="188" t="s">
        <v>46</v>
      </c>
      <c r="O149" s="41"/>
      <c r="P149" s="189">
        <f>O149*H149</f>
        <v>0</v>
      </c>
      <c r="Q149" s="189">
        <v>2E-05</v>
      </c>
      <c r="R149" s="189">
        <f>Q149*H149</f>
        <v>0.0022700000000000003</v>
      </c>
      <c r="S149" s="189">
        <v>0</v>
      </c>
      <c r="T149" s="190">
        <f>S149*H149</f>
        <v>0</v>
      </c>
      <c r="AR149" s="23" t="s">
        <v>196</v>
      </c>
      <c r="AT149" s="23" t="s">
        <v>191</v>
      </c>
      <c r="AU149" s="23" t="s">
        <v>84</v>
      </c>
      <c r="AY149" s="23" t="s">
        <v>189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23" t="s">
        <v>82</v>
      </c>
      <c r="BK149" s="191">
        <f>ROUND(I149*H149,2)</f>
        <v>0</v>
      </c>
      <c r="BL149" s="23" t="s">
        <v>196</v>
      </c>
      <c r="BM149" s="23" t="s">
        <v>947</v>
      </c>
    </row>
    <row r="150" spans="2:51" s="12" customFormat="1" ht="13.5">
      <c r="B150" s="192"/>
      <c r="D150" s="193" t="s">
        <v>198</v>
      </c>
      <c r="E150" s="194" t="s">
        <v>5</v>
      </c>
      <c r="F150" s="195" t="s">
        <v>948</v>
      </c>
      <c r="H150" s="196">
        <v>113.5</v>
      </c>
      <c r="I150" s="197"/>
      <c r="L150" s="192"/>
      <c r="M150" s="198"/>
      <c r="N150" s="199"/>
      <c r="O150" s="199"/>
      <c r="P150" s="199"/>
      <c r="Q150" s="199"/>
      <c r="R150" s="199"/>
      <c r="S150" s="199"/>
      <c r="T150" s="200"/>
      <c r="AT150" s="194" t="s">
        <v>198</v>
      </c>
      <c r="AU150" s="194" t="s">
        <v>84</v>
      </c>
      <c r="AV150" s="12" t="s">
        <v>84</v>
      </c>
      <c r="AW150" s="12" t="s">
        <v>38</v>
      </c>
      <c r="AX150" s="12" t="s">
        <v>82</v>
      </c>
      <c r="AY150" s="194" t="s">
        <v>189</v>
      </c>
    </row>
    <row r="151" spans="2:65" s="1" customFormat="1" ht="25.5" customHeight="1">
      <c r="B151" s="179"/>
      <c r="C151" s="209" t="s">
        <v>325</v>
      </c>
      <c r="D151" s="209" t="s">
        <v>291</v>
      </c>
      <c r="E151" s="210" t="s">
        <v>315</v>
      </c>
      <c r="F151" s="211" t="s">
        <v>316</v>
      </c>
      <c r="G151" s="212" t="s">
        <v>312</v>
      </c>
      <c r="H151" s="213">
        <v>102.25</v>
      </c>
      <c r="I151" s="214"/>
      <c r="J151" s="215">
        <f>ROUND(I151*H151,2)</f>
        <v>0</v>
      </c>
      <c r="K151" s="211" t="s">
        <v>5</v>
      </c>
      <c r="L151" s="216"/>
      <c r="M151" s="217" t="s">
        <v>5</v>
      </c>
      <c r="N151" s="218" t="s">
        <v>46</v>
      </c>
      <c r="O151" s="41"/>
      <c r="P151" s="189">
        <f>O151*H151</f>
        <v>0</v>
      </c>
      <c r="Q151" s="189">
        <v>0.00056</v>
      </c>
      <c r="R151" s="189">
        <f>Q151*H151</f>
        <v>0.05726</v>
      </c>
      <c r="S151" s="189">
        <v>0</v>
      </c>
      <c r="T151" s="190">
        <f>S151*H151</f>
        <v>0</v>
      </c>
      <c r="AR151" s="23" t="s">
        <v>229</v>
      </c>
      <c r="AT151" s="23" t="s">
        <v>291</v>
      </c>
      <c r="AU151" s="23" t="s">
        <v>84</v>
      </c>
      <c r="AY151" s="23" t="s">
        <v>189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82</v>
      </c>
      <c r="BK151" s="191">
        <f>ROUND(I151*H151,2)</f>
        <v>0</v>
      </c>
      <c r="BL151" s="23" t="s">
        <v>196</v>
      </c>
      <c r="BM151" s="23" t="s">
        <v>949</v>
      </c>
    </row>
    <row r="152" spans="2:51" s="12" customFormat="1" ht="13.5">
      <c r="B152" s="192"/>
      <c r="D152" s="193" t="s">
        <v>198</v>
      </c>
      <c r="E152" s="194" t="s">
        <v>5</v>
      </c>
      <c r="F152" s="195" t="s">
        <v>950</v>
      </c>
      <c r="H152" s="196">
        <v>102.25</v>
      </c>
      <c r="I152" s="197"/>
      <c r="L152" s="192"/>
      <c r="M152" s="198"/>
      <c r="N152" s="199"/>
      <c r="O152" s="199"/>
      <c r="P152" s="199"/>
      <c r="Q152" s="199"/>
      <c r="R152" s="199"/>
      <c r="S152" s="199"/>
      <c r="T152" s="200"/>
      <c r="AT152" s="194" t="s">
        <v>198</v>
      </c>
      <c r="AU152" s="194" t="s">
        <v>84</v>
      </c>
      <c r="AV152" s="12" t="s">
        <v>84</v>
      </c>
      <c r="AW152" s="12" t="s">
        <v>38</v>
      </c>
      <c r="AX152" s="12" t="s">
        <v>82</v>
      </c>
      <c r="AY152" s="194" t="s">
        <v>189</v>
      </c>
    </row>
    <row r="153" spans="2:65" s="1" customFormat="1" ht="16.5" customHeight="1">
      <c r="B153" s="179"/>
      <c r="C153" s="209" t="s">
        <v>329</v>
      </c>
      <c r="D153" s="209" t="s">
        <v>291</v>
      </c>
      <c r="E153" s="210" t="s">
        <v>320</v>
      </c>
      <c r="F153" s="211" t="s">
        <v>321</v>
      </c>
      <c r="G153" s="212" t="s">
        <v>322</v>
      </c>
      <c r="H153" s="213">
        <v>306.75</v>
      </c>
      <c r="I153" s="214"/>
      <c r="J153" s="215">
        <f>ROUND(I153*H153,2)</f>
        <v>0</v>
      </c>
      <c r="K153" s="211" t="s">
        <v>209</v>
      </c>
      <c r="L153" s="216"/>
      <c r="M153" s="217" t="s">
        <v>5</v>
      </c>
      <c r="N153" s="218" t="s">
        <v>46</v>
      </c>
      <c r="O153" s="41"/>
      <c r="P153" s="189">
        <f>O153*H153</f>
        <v>0</v>
      </c>
      <c r="Q153" s="189">
        <v>1E-05</v>
      </c>
      <c r="R153" s="189">
        <f>Q153*H153</f>
        <v>0.0030675000000000003</v>
      </c>
      <c r="S153" s="189">
        <v>0</v>
      </c>
      <c r="T153" s="190">
        <f>S153*H153</f>
        <v>0</v>
      </c>
      <c r="AR153" s="23" t="s">
        <v>229</v>
      </c>
      <c r="AT153" s="23" t="s">
        <v>291</v>
      </c>
      <c r="AU153" s="23" t="s">
        <v>84</v>
      </c>
      <c r="AY153" s="23" t="s">
        <v>189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23" t="s">
        <v>82</v>
      </c>
      <c r="BK153" s="191">
        <f>ROUND(I153*H153,2)</f>
        <v>0</v>
      </c>
      <c r="BL153" s="23" t="s">
        <v>196</v>
      </c>
      <c r="BM153" s="23" t="s">
        <v>951</v>
      </c>
    </row>
    <row r="154" spans="2:51" s="12" customFormat="1" ht="13.5">
      <c r="B154" s="192"/>
      <c r="D154" s="193" t="s">
        <v>198</v>
      </c>
      <c r="E154" s="194" t="s">
        <v>5</v>
      </c>
      <c r="F154" s="195" t="s">
        <v>952</v>
      </c>
      <c r="H154" s="196">
        <v>306.75</v>
      </c>
      <c r="I154" s="197"/>
      <c r="L154" s="192"/>
      <c r="M154" s="198"/>
      <c r="N154" s="199"/>
      <c r="O154" s="199"/>
      <c r="P154" s="199"/>
      <c r="Q154" s="199"/>
      <c r="R154" s="199"/>
      <c r="S154" s="199"/>
      <c r="T154" s="200"/>
      <c r="AT154" s="194" t="s">
        <v>198</v>
      </c>
      <c r="AU154" s="194" t="s">
        <v>84</v>
      </c>
      <c r="AV154" s="12" t="s">
        <v>84</v>
      </c>
      <c r="AW154" s="12" t="s">
        <v>38</v>
      </c>
      <c r="AX154" s="12" t="s">
        <v>82</v>
      </c>
      <c r="AY154" s="194" t="s">
        <v>189</v>
      </c>
    </row>
    <row r="155" spans="2:65" s="1" customFormat="1" ht="25.5" customHeight="1">
      <c r="B155" s="179"/>
      <c r="C155" s="209" t="s">
        <v>333</v>
      </c>
      <c r="D155" s="209" t="s">
        <v>291</v>
      </c>
      <c r="E155" s="210" t="s">
        <v>326</v>
      </c>
      <c r="F155" s="211" t="s">
        <v>327</v>
      </c>
      <c r="G155" s="212" t="s">
        <v>322</v>
      </c>
      <c r="H155" s="213">
        <v>103</v>
      </c>
      <c r="I155" s="214"/>
      <c r="J155" s="215">
        <f>ROUND(I155*H155,2)</f>
        <v>0</v>
      </c>
      <c r="K155" s="211" t="s">
        <v>195</v>
      </c>
      <c r="L155" s="216"/>
      <c r="M155" s="217" t="s">
        <v>5</v>
      </c>
      <c r="N155" s="218" t="s">
        <v>46</v>
      </c>
      <c r="O155" s="41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AR155" s="23" t="s">
        <v>229</v>
      </c>
      <c r="AT155" s="23" t="s">
        <v>291</v>
      </c>
      <c r="AU155" s="23" t="s">
        <v>84</v>
      </c>
      <c r="AY155" s="23" t="s">
        <v>189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23" t="s">
        <v>82</v>
      </c>
      <c r="BK155" s="191">
        <f>ROUND(I155*H155,2)</f>
        <v>0</v>
      </c>
      <c r="BL155" s="23" t="s">
        <v>196</v>
      </c>
      <c r="BM155" s="23" t="s">
        <v>953</v>
      </c>
    </row>
    <row r="156" spans="2:51" s="12" customFormat="1" ht="13.5">
      <c r="B156" s="192"/>
      <c r="D156" s="193" t="s">
        <v>198</v>
      </c>
      <c r="E156" s="194" t="s">
        <v>5</v>
      </c>
      <c r="F156" s="195" t="s">
        <v>709</v>
      </c>
      <c r="H156" s="196">
        <v>103</v>
      </c>
      <c r="I156" s="197"/>
      <c r="L156" s="192"/>
      <c r="M156" s="198"/>
      <c r="N156" s="199"/>
      <c r="O156" s="199"/>
      <c r="P156" s="199"/>
      <c r="Q156" s="199"/>
      <c r="R156" s="199"/>
      <c r="S156" s="199"/>
      <c r="T156" s="200"/>
      <c r="AT156" s="194" t="s">
        <v>198</v>
      </c>
      <c r="AU156" s="194" t="s">
        <v>84</v>
      </c>
      <c r="AV156" s="12" t="s">
        <v>84</v>
      </c>
      <c r="AW156" s="12" t="s">
        <v>38</v>
      </c>
      <c r="AX156" s="12" t="s">
        <v>82</v>
      </c>
      <c r="AY156" s="194" t="s">
        <v>189</v>
      </c>
    </row>
    <row r="157" spans="2:65" s="1" customFormat="1" ht="25.5" customHeight="1">
      <c r="B157" s="179"/>
      <c r="C157" s="209" t="s">
        <v>338</v>
      </c>
      <c r="D157" s="209" t="s">
        <v>291</v>
      </c>
      <c r="E157" s="210" t="s">
        <v>330</v>
      </c>
      <c r="F157" s="211" t="s">
        <v>331</v>
      </c>
      <c r="G157" s="212" t="s">
        <v>322</v>
      </c>
      <c r="H157" s="213">
        <v>306.75</v>
      </c>
      <c r="I157" s="214"/>
      <c r="J157" s="215">
        <f>ROUND(I157*H157,2)</f>
        <v>0</v>
      </c>
      <c r="K157" s="211" t="s">
        <v>195</v>
      </c>
      <c r="L157" s="216"/>
      <c r="M157" s="217" t="s">
        <v>5</v>
      </c>
      <c r="N157" s="218" t="s">
        <v>46</v>
      </c>
      <c r="O157" s="41"/>
      <c r="P157" s="189">
        <f>O157*H157</f>
        <v>0</v>
      </c>
      <c r="Q157" s="189">
        <v>1E-05</v>
      </c>
      <c r="R157" s="189">
        <f>Q157*H157</f>
        <v>0.0030675000000000003</v>
      </c>
      <c r="S157" s="189">
        <v>0</v>
      </c>
      <c r="T157" s="190">
        <f>S157*H157</f>
        <v>0</v>
      </c>
      <c r="AR157" s="23" t="s">
        <v>229</v>
      </c>
      <c r="AT157" s="23" t="s">
        <v>291</v>
      </c>
      <c r="AU157" s="23" t="s">
        <v>84</v>
      </c>
      <c r="AY157" s="23" t="s">
        <v>189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23" t="s">
        <v>82</v>
      </c>
      <c r="BK157" s="191">
        <f>ROUND(I157*H157,2)</f>
        <v>0</v>
      </c>
      <c r="BL157" s="23" t="s">
        <v>196</v>
      </c>
      <c r="BM157" s="23" t="s">
        <v>954</v>
      </c>
    </row>
    <row r="158" spans="2:51" s="12" customFormat="1" ht="13.5">
      <c r="B158" s="192"/>
      <c r="D158" s="193" t="s">
        <v>198</v>
      </c>
      <c r="E158" s="194" t="s">
        <v>5</v>
      </c>
      <c r="F158" s="195" t="s">
        <v>952</v>
      </c>
      <c r="H158" s="196">
        <v>306.75</v>
      </c>
      <c r="I158" s="197"/>
      <c r="L158" s="192"/>
      <c r="M158" s="198"/>
      <c r="N158" s="199"/>
      <c r="O158" s="199"/>
      <c r="P158" s="199"/>
      <c r="Q158" s="199"/>
      <c r="R158" s="199"/>
      <c r="S158" s="199"/>
      <c r="T158" s="200"/>
      <c r="AT158" s="194" t="s">
        <v>198</v>
      </c>
      <c r="AU158" s="194" t="s">
        <v>84</v>
      </c>
      <c r="AV158" s="12" t="s">
        <v>84</v>
      </c>
      <c r="AW158" s="12" t="s">
        <v>38</v>
      </c>
      <c r="AX158" s="12" t="s">
        <v>82</v>
      </c>
      <c r="AY158" s="194" t="s">
        <v>189</v>
      </c>
    </row>
    <row r="159" spans="2:65" s="1" customFormat="1" ht="16.5" customHeight="1">
      <c r="B159" s="179"/>
      <c r="C159" s="180" t="s">
        <v>346</v>
      </c>
      <c r="D159" s="180" t="s">
        <v>191</v>
      </c>
      <c r="E159" s="181" t="s">
        <v>334</v>
      </c>
      <c r="F159" s="182" t="s">
        <v>335</v>
      </c>
      <c r="G159" s="183" t="s">
        <v>312</v>
      </c>
      <c r="H159" s="184">
        <v>1071.34</v>
      </c>
      <c r="I159" s="185"/>
      <c r="J159" s="186">
        <f>ROUND(I159*H159,2)</f>
        <v>0</v>
      </c>
      <c r="K159" s="182" t="s">
        <v>209</v>
      </c>
      <c r="L159" s="40"/>
      <c r="M159" s="187" t="s">
        <v>5</v>
      </c>
      <c r="N159" s="188" t="s">
        <v>46</v>
      </c>
      <c r="O159" s="41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AR159" s="23" t="s">
        <v>196</v>
      </c>
      <c r="AT159" s="23" t="s">
        <v>191</v>
      </c>
      <c r="AU159" s="23" t="s">
        <v>84</v>
      </c>
      <c r="AY159" s="23" t="s">
        <v>189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23" t="s">
        <v>82</v>
      </c>
      <c r="BK159" s="191">
        <f>ROUND(I159*H159,2)</f>
        <v>0</v>
      </c>
      <c r="BL159" s="23" t="s">
        <v>196</v>
      </c>
      <c r="BM159" s="23" t="s">
        <v>955</v>
      </c>
    </row>
    <row r="160" spans="2:51" s="12" customFormat="1" ht="13.5">
      <c r="B160" s="192"/>
      <c r="D160" s="193" t="s">
        <v>198</v>
      </c>
      <c r="E160" s="194" t="s">
        <v>5</v>
      </c>
      <c r="F160" s="195" t="s">
        <v>956</v>
      </c>
      <c r="H160" s="196">
        <v>1071.34</v>
      </c>
      <c r="I160" s="197"/>
      <c r="L160" s="192"/>
      <c r="M160" s="198"/>
      <c r="N160" s="199"/>
      <c r="O160" s="199"/>
      <c r="P160" s="199"/>
      <c r="Q160" s="199"/>
      <c r="R160" s="199"/>
      <c r="S160" s="199"/>
      <c r="T160" s="200"/>
      <c r="AT160" s="194" t="s">
        <v>198</v>
      </c>
      <c r="AU160" s="194" t="s">
        <v>84</v>
      </c>
      <c r="AV160" s="12" t="s">
        <v>84</v>
      </c>
      <c r="AW160" s="12" t="s">
        <v>38</v>
      </c>
      <c r="AX160" s="12" t="s">
        <v>75</v>
      </c>
      <c r="AY160" s="194" t="s">
        <v>189</v>
      </c>
    </row>
    <row r="161" spans="2:51" s="13" customFormat="1" ht="13.5">
      <c r="B161" s="201"/>
      <c r="D161" s="193" t="s">
        <v>198</v>
      </c>
      <c r="E161" s="202" t="s">
        <v>5</v>
      </c>
      <c r="F161" s="203" t="s">
        <v>216</v>
      </c>
      <c r="H161" s="204">
        <v>1071.34</v>
      </c>
      <c r="I161" s="205"/>
      <c r="L161" s="201"/>
      <c r="M161" s="206"/>
      <c r="N161" s="207"/>
      <c r="O161" s="207"/>
      <c r="P161" s="207"/>
      <c r="Q161" s="207"/>
      <c r="R161" s="207"/>
      <c r="S161" s="207"/>
      <c r="T161" s="208"/>
      <c r="AT161" s="202" t="s">
        <v>198</v>
      </c>
      <c r="AU161" s="202" t="s">
        <v>84</v>
      </c>
      <c r="AV161" s="13" t="s">
        <v>196</v>
      </c>
      <c r="AW161" s="13" t="s">
        <v>38</v>
      </c>
      <c r="AX161" s="13" t="s">
        <v>82</v>
      </c>
      <c r="AY161" s="202" t="s">
        <v>189</v>
      </c>
    </row>
    <row r="162" spans="2:65" s="1" customFormat="1" ht="16.5" customHeight="1">
      <c r="B162" s="179"/>
      <c r="C162" s="209" t="s">
        <v>352</v>
      </c>
      <c r="D162" s="209" t="s">
        <v>291</v>
      </c>
      <c r="E162" s="210" t="s">
        <v>339</v>
      </c>
      <c r="F162" s="211" t="s">
        <v>340</v>
      </c>
      <c r="G162" s="212" t="s">
        <v>312</v>
      </c>
      <c r="H162" s="213">
        <v>386.232</v>
      </c>
      <c r="I162" s="214"/>
      <c r="J162" s="215">
        <f>ROUND(I162*H162,2)</f>
        <v>0</v>
      </c>
      <c r="K162" s="211" t="s">
        <v>209</v>
      </c>
      <c r="L162" s="216"/>
      <c r="M162" s="217" t="s">
        <v>5</v>
      </c>
      <c r="N162" s="218" t="s">
        <v>46</v>
      </c>
      <c r="O162" s="41"/>
      <c r="P162" s="189">
        <f>O162*H162</f>
        <v>0</v>
      </c>
      <c r="Q162" s="189">
        <v>0.0004</v>
      </c>
      <c r="R162" s="189">
        <f>Q162*H162</f>
        <v>0.1544928</v>
      </c>
      <c r="S162" s="189">
        <v>0</v>
      </c>
      <c r="T162" s="190">
        <f>S162*H162</f>
        <v>0</v>
      </c>
      <c r="AR162" s="23" t="s">
        <v>229</v>
      </c>
      <c r="AT162" s="23" t="s">
        <v>291</v>
      </c>
      <c r="AU162" s="23" t="s">
        <v>84</v>
      </c>
      <c r="AY162" s="23" t="s">
        <v>189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23" t="s">
        <v>82</v>
      </c>
      <c r="BK162" s="191">
        <f>ROUND(I162*H162,2)</f>
        <v>0</v>
      </c>
      <c r="BL162" s="23" t="s">
        <v>196</v>
      </c>
      <c r="BM162" s="23" t="s">
        <v>957</v>
      </c>
    </row>
    <row r="163" spans="2:51" s="12" customFormat="1" ht="13.5">
      <c r="B163" s="192"/>
      <c r="D163" s="193" t="s">
        <v>198</v>
      </c>
      <c r="E163" s="194" t="s">
        <v>5</v>
      </c>
      <c r="F163" s="195" t="s">
        <v>958</v>
      </c>
      <c r="H163" s="196">
        <v>148.3</v>
      </c>
      <c r="I163" s="197"/>
      <c r="L163" s="192"/>
      <c r="M163" s="198"/>
      <c r="N163" s="199"/>
      <c r="O163" s="199"/>
      <c r="P163" s="199"/>
      <c r="Q163" s="199"/>
      <c r="R163" s="199"/>
      <c r="S163" s="199"/>
      <c r="T163" s="200"/>
      <c r="AT163" s="194" t="s">
        <v>198</v>
      </c>
      <c r="AU163" s="194" t="s">
        <v>84</v>
      </c>
      <c r="AV163" s="12" t="s">
        <v>84</v>
      </c>
      <c r="AW163" s="12" t="s">
        <v>38</v>
      </c>
      <c r="AX163" s="12" t="s">
        <v>75</v>
      </c>
      <c r="AY163" s="194" t="s">
        <v>189</v>
      </c>
    </row>
    <row r="164" spans="2:51" s="12" customFormat="1" ht="13.5">
      <c r="B164" s="192"/>
      <c r="D164" s="193" t="s">
        <v>198</v>
      </c>
      <c r="E164" s="194" t="s">
        <v>5</v>
      </c>
      <c r="F164" s="195" t="s">
        <v>959</v>
      </c>
      <c r="H164" s="196">
        <v>219.54</v>
      </c>
      <c r="I164" s="197"/>
      <c r="L164" s="192"/>
      <c r="M164" s="198"/>
      <c r="N164" s="199"/>
      <c r="O164" s="199"/>
      <c r="P164" s="199"/>
      <c r="Q164" s="199"/>
      <c r="R164" s="199"/>
      <c r="S164" s="199"/>
      <c r="T164" s="200"/>
      <c r="AT164" s="194" t="s">
        <v>198</v>
      </c>
      <c r="AU164" s="194" t="s">
        <v>84</v>
      </c>
      <c r="AV164" s="12" t="s">
        <v>84</v>
      </c>
      <c r="AW164" s="12" t="s">
        <v>38</v>
      </c>
      <c r="AX164" s="12" t="s">
        <v>75</v>
      </c>
      <c r="AY164" s="194" t="s">
        <v>189</v>
      </c>
    </row>
    <row r="165" spans="2:51" s="13" customFormat="1" ht="13.5">
      <c r="B165" s="201"/>
      <c r="D165" s="193" t="s">
        <v>198</v>
      </c>
      <c r="E165" s="202" t="s">
        <v>5</v>
      </c>
      <c r="F165" s="203" t="s">
        <v>216</v>
      </c>
      <c r="H165" s="204">
        <v>367.84</v>
      </c>
      <c r="I165" s="205"/>
      <c r="L165" s="201"/>
      <c r="M165" s="206"/>
      <c r="N165" s="207"/>
      <c r="O165" s="207"/>
      <c r="P165" s="207"/>
      <c r="Q165" s="207"/>
      <c r="R165" s="207"/>
      <c r="S165" s="207"/>
      <c r="T165" s="208"/>
      <c r="AT165" s="202" t="s">
        <v>198</v>
      </c>
      <c r="AU165" s="202" t="s">
        <v>84</v>
      </c>
      <c r="AV165" s="13" t="s">
        <v>196</v>
      </c>
      <c r="AW165" s="13" t="s">
        <v>38</v>
      </c>
      <c r="AX165" s="13" t="s">
        <v>82</v>
      </c>
      <c r="AY165" s="202" t="s">
        <v>189</v>
      </c>
    </row>
    <row r="166" spans="2:51" s="12" customFormat="1" ht="13.5">
      <c r="B166" s="192"/>
      <c r="D166" s="193" t="s">
        <v>198</v>
      </c>
      <c r="F166" s="195" t="s">
        <v>960</v>
      </c>
      <c r="H166" s="196">
        <v>386.232</v>
      </c>
      <c r="I166" s="197"/>
      <c r="L166" s="192"/>
      <c r="M166" s="198"/>
      <c r="N166" s="199"/>
      <c r="O166" s="199"/>
      <c r="P166" s="199"/>
      <c r="Q166" s="199"/>
      <c r="R166" s="199"/>
      <c r="S166" s="199"/>
      <c r="T166" s="200"/>
      <c r="AT166" s="194" t="s">
        <v>198</v>
      </c>
      <c r="AU166" s="194" t="s">
        <v>84</v>
      </c>
      <c r="AV166" s="12" t="s">
        <v>84</v>
      </c>
      <c r="AW166" s="12" t="s">
        <v>6</v>
      </c>
      <c r="AX166" s="12" t="s">
        <v>82</v>
      </c>
      <c r="AY166" s="194" t="s">
        <v>189</v>
      </c>
    </row>
    <row r="167" spans="2:65" s="1" customFormat="1" ht="16.5" customHeight="1">
      <c r="B167" s="179"/>
      <c r="C167" s="209" t="s">
        <v>358</v>
      </c>
      <c r="D167" s="209" t="s">
        <v>291</v>
      </c>
      <c r="E167" s="210" t="s">
        <v>347</v>
      </c>
      <c r="F167" s="211" t="s">
        <v>348</v>
      </c>
      <c r="G167" s="212" t="s">
        <v>312</v>
      </c>
      <c r="H167" s="213">
        <v>155.715</v>
      </c>
      <c r="I167" s="214"/>
      <c r="J167" s="215">
        <f>ROUND(I167*H167,2)</f>
        <v>0</v>
      </c>
      <c r="K167" s="211" t="s">
        <v>209</v>
      </c>
      <c r="L167" s="216"/>
      <c r="M167" s="217" t="s">
        <v>5</v>
      </c>
      <c r="N167" s="218" t="s">
        <v>46</v>
      </c>
      <c r="O167" s="41"/>
      <c r="P167" s="189">
        <f>O167*H167</f>
        <v>0</v>
      </c>
      <c r="Q167" s="189">
        <v>0.0004</v>
      </c>
      <c r="R167" s="189">
        <f>Q167*H167</f>
        <v>0.062286</v>
      </c>
      <c r="S167" s="189">
        <v>0</v>
      </c>
      <c r="T167" s="190">
        <f>S167*H167</f>
        <v>0</v>
      </c>
      <c r="AR167" s="23" t="s">
        <v>229</v>
      </c>
      <c r="AT167" s="23" t="s">
        <v>291</v>
      </c>
      <c r="AU167" s="23" t="s">
        <v>84</v>
      </c>
      <c r="AY167" s="23" t="s">
        <v>189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23" t="s">
        <v>82</v>
      </c>
      <c r="BK167" s="191">
        <f>ROUND(I167*H167,2)</f>
        <v>0</v>
      </c>
      <c r="BL167" s="23" t="s">
        <v>196</v>
      </c>
      <c r="BM167" s="23" t="s">
        <v>961</v>
      </c>
    </row>
    <row r="168" spans="2:51" s="12" customFormat="1" ht="13.5">
      <c r="B168" s="192"/>
      <c r="D168" s="193" t="s">
        <v>198</v>
      </c>
      <c r="E168" s="194" t="s">
        <v>5</v>
      </c>
      <c r="F168" s="195" t="s">
        <v>962</v>
      </c>
      <c r="H168" s="196">
        <v>148.3</v>
      </c>
      <c r="I168" s="197"/>
      <c r="L168" s="192"/>
      <c r="M168" s="198"/>
      <c r="N168" s="199"/>
      <c r="O168" s="199"/>
      <c r="P168" s="199"/>
      <c r="Q168" s="199"/>
      <c r="R168" s="199"/>
      <c r="S168" s="199"/>
      <c r="T168" s="200"/>
      <c r="AT168" s="194" t="s">
        <v>198</v>
      </c>
      <c r="AU168" s="194" t="s">
        <v>84</v>
      </c>
      <c r="AV168" s="12" t="s">
        <v>84</v>
      </c>
      <c r="AW168" s="12" t="s">
        <v>38</v>
      </c>
      <c r="AX168" s="12" t="s">
        <v>82</v>
      </c>
      <c r="AY168" s="194" t="s">
        <v>189</v>
      </c>
    </row>
    <row r="169" spans="2:51" s="12" customFormat="1" ht="13.5">
      <c r="B169" s="192"/>
      <c r="D169" s="193" t="s">
        <v>198</v>
      </c>
      <c r="F169" s="195" t="s">
        <v>963</v>
      </c>
      <c r="H169" s="196">
        <v>155.715</v>
      </c>
      <c r="I169" s="197"/>
      <c r="L169" s="192"/>
      <c r="M169" s="198"/>
      <c r="N169" s="199"/>
      <c r="O169" s="199"/>
      <c r="P169" s="199"/>
      <c r="Q169" s="199"/>
      <c r="R169" s="199"/>
      <c r="S169" s="199"/>
      <c r="T169" s="200"/>
      <c r="AT169" s="194" t="s">
        <v>198</v>
      </c>
      <c r="AU169" s="194" t="s">
        <v>84</v>
      </c>
      <c r="AV169" s="12" t="s">
        <v>84</v>
      </c>
      <c r="AW169" s="12" t="s">
        <v>6</v>
      </c>
      <c r="AX169" s="12" t="s">
        <v>82</v>
      </c>
      <c r="AY169" s="194" t="s">
        <v>189</v>
      </c>
    </row>
    <row r="170" spans="2:65" s="1" customFormat="1" ht="16.5" customHeight="1">
      <c r="B170" s="179"/>
      <c r="C170" s="209" t="s">
        <v>363</v>
      </c>
      <c r="D170" s="209" t="s">
        <v>291</v>
      </c>
      <c r="E170" s="210" t="s">
        <v>353</v>
      </c>
      <c r="F170" s="211" t="s">
        <v>354</v>
      </c>
      <c r="G170" s="212" t="s">
        <v>312</v>
      </c>
      <c r="H170" s="213">
        <v>263.34</v>
      </c>
      <c r="I170" s="214"/>
      <c r="J170" s="215">
        <f>ROUND(I170*H170,2)</f>
        <v>0</v>
      </c>
      <c r="K170" s="211" t="s">
        <v>209</v>
      </c>
      <c r="L170" s="216"/>
      <c r="M170" s="217" t="s">
        <v>5</v>
      </c>
      <c r="N170" s="218" t="s">
        <v>46</v>
      </c>
      <c r="O170" s="41"/>
      <c r="P170" s="189">
        <f>O170*H170</f>
        <v>0</v>
      </c>
      <c r="Q170" s="189">
        <v>0.0003</v>
      </c>
      <c r="R170" s="189">
        <f>Q170*H170</f>
        <v>0.07900199999999999</v>
      </c>
      <c r="S170" s="189">
        <v>0</v>
      </c>
      <c r="T170" s="190">
        <f>S170*H170</f>
        <v>0</v>
      </c>
      <c r="AR170" s="23" t="s">
        <v>229</v>
      </c>
      <c r="AT170" s="23" t="s">
        <v>291</v>
      </c>
      <c r="AU170" s="23" t="s">
        <v>84</v>
      </c>
      <c r="AY170" s="23" t="s">
        <v>189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82</v>
      </c>
      <c r="BK170" s="191">
        <f>ROUND(I170*H170,2)</f>
        <v>0</v>
      </c>
      <c r="BL170" s="23" t="s">
        <v>196</v>
      </c>
      <c r="BM170" s="23" t="s">
        <v>964</v>
      </c>
    </row>
    <row r="171" spans="2:51" s="12" customFormat="1" ht="13.5">
      <c r="B171" s="192"/>
      <c r="D171" s="193" t="s">
        <v>198</v>
      </c>
      <c r="E171" s="194" t="s">
        <v>5</v>
      </c>
      <c r="F171" s="195" t="s">
        <v>965</v>
      </c>
      <c r="H171" s="196">
        <v>250.8</v>
      </c>
      <c r="I171" s="197"/>
      <c r="L171" s="192"/>
      <c r="M171" s="198"/>
      <c r="N171" s="199"/>
      <c r="O171" s="199"/>
      <c r="P171" s="199"/>
      <c r="Q171" s="199"/>
      <c r="R171" s="199"/>
      <c r="S171" s="199"/>
      <c r="T171" s="200"/>
      <c r="AT171" s="194" t="s">
        <v>198</v>
      </c>
      <c r="AU171" s="194" t="s">
        <v>84</v>
      </c>
      <c r="AV171" s="12" t="s">
        <v>84</v>
      </c>
      <c r="AW171" s="12" t="s">
        <v>38</v>
      </c>
      <c r="AX171" s="12" t="s">
        <v>82</v>
      </c>
      <c r="AY171" s="194" t="s">
        <v>189</v>
      </c>
    </row>
    <row r="172" spans="2:51" s="12" customFormat="1" ht="13.5">
      <c r="B172" s="192"/>
      <c r="D172" s="193" t="s">
        <v>198</v>
      </c>
      <c r="F172" s="195" t="s">
        <v>966</v>
      </c>
      <c r="H172" s="196">
        <v>263.34</v>
      </c>
      <c r="I172" s="197"/>
      <c r="L172" s="192"/>
      <c r="M172" s="198"/>
      <c r="N172" s="199"/>
      <c r="O172" s="199"/>
      <c r="P172" s="199"/>
      <c r="Q172" s="199"/>
      <c r="R172" s="199"/>
      <c r="S172" s="199"/>
      <c r="T172" s="200"/>
      <c r="AT172" s="194" t="s">
        <v>198</v>
      </c>
      <c r="AU172" s="194" t="s">
        <v>84</v>
      </c>
      <c r="AV172" s="12" t="s">
        <v>84</v>
      </c>
      <c r="AW172" s="12" t="s">
        <v>6</v>
      </c>
      <c r="AX172" s="12" t="s">
        <v>82</v>
      </c>
      <c r="AY172" s="194" t="s">
        <v>189</v>
      </c>
    </row>
    <row r="173" spans="2:65" s="1" customFormat="1" ht="16.5" customHeight="1">
      <c r="B173" s="179"/>
      <c r="C173" s="209" t="s">
        <v>368</v>
      </c>
      <c r="D173" s="209" t="s">
        <v>291</v>
      </c>
      <c r="E173" s="210" t="s">
        <v>359</v>
      </c>
      <c r="F173" s="211" t="s">
        <v>360</v>
      </c>
      <c r="G173" s="212" t="s">
        <v>312</v>
      </c>
      <c r="H173" s="213">
        <v>250.8</v>
      </c>
      <c r="I173" s="214"/>
      <c r="J173" s="215">
        <f>ROUND(I173*H173,2)</f>
        <v>0</v>
      </c>
      <c r="K173" s="211" t="s">
        <v>209</v>
      </c>
      <c r="L173" s="216"/>
      <c r="M173" s="217" t="s">
        <v>5</v>
      </c>
      <c r="N173" s="218" t="s">
        <v>46</v>
      </c>
      <c r="O173" s="41"/>
      <c r="P173" s="189">
        <f>O173*H173</f>
        <v>0</v>
      </c>
      <c r="Q173" s="189">
        <v>3E-05</v>
      </c>
      <c r="R173" s="189">
        <f>Q173*H173</f>
        <v>0.007524</v>
      </c>
      <c r="S173" s="189">
        <v>0</v>
      </c>
      <c r="T173" s="190">
        <f>S173*H173</f>
        <v>0</v>
      </c>
      <c r="AR173" s="23" t="s">
        <v>229</v>
      </c>
      <c r="AT173" s="23" t="s">
        <v>291</v>
      </c>
      <c r="AU173" s="23" t="s">
        <v>84</v>
      </c>
      <c r="AY173" s="23" t="s">
        <v>189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82</v>
      </c>
      <c r="BK173" s="191">
        <f>ROUND(I173*H173,2)</f>
        <v>0</v>
      </c>
      <c r="BL173" s="23" t="s">
        <v>196</v>
      </c>
      <c r="BM173" s="23" t="s">
        <v>967</v>
      </c>
    </row>
    <row r="174" spans="2:51" s="12" customFormat="1" ht="13.5">
      <c r="B174" s="192"/>
      <c r="D174" s="193" t="s">
        <v>198</v>
      </c>
      <c r="E174" s="194" t="s">
        <v>5</v>
      </c>
      <c r="F174" s="195" t="s">
        <v>968</v>
      </c>
      <c r="H174" s="196">
        <v>250.8</v>
      </c>
      <c r="I174" s="197"/>
      <c r="L174" s="192"/>
      <c r="M174" s="198"/>
      <c r="N174" s="199"/>
      <c r="O174" s="199"/>
      <c r="P174" s="199"/>
      <c r="Q174" s="199"/>
      <c r="R174" s="199"/>
      <c r="S174" s="199"/>
      <c r="T174" s="200"/>
      <c r="AT174" s="194" t="s">
        <v>198</v>
      </c>
      <c r="AU174" s="194" t="s">
        <v>84</v>
      </c>
      <c r="AV174" s="12" t="s">
        <v>84</v>
      </c>
      <c r="AW174" s="12" t="s">
        <v>38</v>
      </c>
      <c r="AX174" s="12" t="s">
        <v>82</v>
      </c>
      <c r="AY174" s="194" t="s">
        <v>189</v>
      </c>
    </row>
    <row r="175" spans="2:65" s="1" customFormat="1" ht="16.5" customHeight="1">
      <c r="B175" s="179"/>
      <c r="C175" s="209" t="s">
        <v>373</v>
      </c>
      <c r="D175" s="209" t="s">
        <v>291</v>
      </c>
      <c r="E175" s="210" t="s">
        <v>364</v>
      </c>
      <c r="F175" s="211" t="s">
        <v>365</v>
      </c>
      <c r="G175" s="212" t="s">
        <v>312</v>
      </c>
      <c r="H175" s="213">
        <v>53.6</v>
      </c>
      <c r="I175" s="214"/>
      <c r="J175" s="215">
        <f>ROUND(I175*H175,2)</f>
        <v>0</v>
      </c>
      <c r="K175" s="211" t="s">
        <v>209</v>
      </c>
      <c r="L175" s="216"/>
      <c r="M175" s="217" t="s">
        <v>5</v>
      </c>
      <c r="N175" s="218" t="s">
        <v>46</v>
      </c>
      <c r="O175" s="41"/>
      <c r="P175" s="189">
        <f>O175*H175</f>
        <v>0</v>
      </c>
      <c r="Q175" s="189">
        <v>0.0005</v>
      </c>
      <c r="R175" s="189">
        <f>Q175*H175</f>
        <v>0.0268</v>
      </c>
      <c r="S175" s="189">
        <v>0</v>
      </c>
      <c r="T175" s="190">
        <f>S175*H175</f>
        <v>0</v>
      </c>
      <c r="AR175" s="23" t="s">
        <v>229</v>
      </c>
      <c r="AT175" s="23" t="s">
        <v>291</v>
      </c>
      <c r="AU175" s="23" t="s">
        <v>84</v>
      </c>
      <c r="AY175" s="23" t="s">
        <v>189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23" t="s">
        <v>82</v>
      </c>
      <c r="BK175" s="191">
        <f>ROUND(I175*H175,2)</f>
        <v>0</v>
      </c>
      <c r="BL175" s="23" t="s">
        <v>196</v>
      </c>
      <c r="BM175" s="23" t="s">
        <v>969</v>
      </c>
    </row>
    <row r="176" spans="2:51" s="12" customFormat="1" ht="13.5">
      <c r="B176" s="192"/>
      <c r="D176" s="193" t="s">
        <v>198</v>
      </c>
      <c r="E176" s="194" t="s">
        <v>5</v>
      </c>
      <c r="F176" s="195" t="s">
        <v>970</v>
      </c>
      <c r="H176" s="196">
        <v>53.6</v>
      </c>
      <c r="I176" s="197"/>
      <c r="L176" s="192"/>
      <c r="M176" s="198"/>
      <c r="N176" s="199"/>
      <c r="O176" s="199"/>
      <c r="P176" s="199"/>
      <c r="Q176" s="199"/>
      <c r="R176" s="199"/>
      <c r="S176" s="199"/>
      <c r="T176" s="200"/>
      <c r="AT176" s="194" t="s">
        <v>198</v>
      </c>
      <c r="AU176" s="194" t="s">
        <v>84</v>
      </c>
      <c r="AV176" s="12" t="s">
        <v>84</v>
      </c>
      <c r="AW176" s="12" t="s">
        <v>38</v>
      </c>
      <c r="AX176" s="12" t="s">
        <v>82</v>
      </c>
      <c r="AY176" s="194" t="s">
        <v>189</v>
      </c>
    </row>
    <row r="177" spans="2:65" s="1" customFormat="1" ht="25.5" customHeight="1">
      <c r="B177" s="179"/>
      <c r="C177" s="180" t="s">
        <v>379</v>
      </c>
      <c r="D177" s="180" t="s">
        <v>191</v>
      </c>
      <c r="E177" s="181" t="s">
        <v>374</v>
      </c>
      <c r="F177" s="182" t="s">
        <v>375</v>
      </c>
      <c r="G177" s="183" t="s">
        <v>194</v>
      </c>
      <c r="H177" s="184">
        <v>40.18</v>
      </c>
      <c r="I177" s="185"/>
      <c r="J177" s="186">
        <f>ROUND(I177*H177,2)</f>
        <v>0</v>
      </c>
      <c r="K177" s="182" t="s">
        <v>376</v>
      </c>
      <c r="L177" s="40"/>
      <c r="M177" s="187" t="s">
        <v>5</v>
      </c>
      <c r="N177" s="188" t="s">
        <v>46</v>
      </c>
      <c r="O177" s="41"/>
      <c r="P177" s="189">
        <f>O177*H177</f>
        <v>0</v>
      </c>
      <c r="Q177" s="189">
        <v>0.00825</v>
      </c>
      <c r="R177" s="189">
        <f>Q177*H177</f>
        <v>0.33148500000000003</v>
      </c>
      <c r="S177" s="189">
        <v>0</v>
      </c>
      <c r="T177" s="190">
        <f>S177*H177</f>
        <v>0</v>
      </c>
      <c r="AR177" s="23" t="s">
        <v>196</v>
      </c>
      <c r="AT177" s="23" t="s">
        <v>191</v>
      </c>
      <c r="AU177" s="23" t="s">
        <v>84</v>
      </c>
      <c r="AY177" s="23" t="s">
        <v>189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82</v>
      </c>
      <c r="BK177" s="191">
        <f>ROUND(I177*H177,2)</f>
        <v>0</v>
      </c>
      <c r="BL177" s="23" t="s">
        <v>196</v>
      </c>
      <c r="BM177" s="23" t="s">
        <v>971</v>
      </c>
    </row>
    <row r="178" spans="2:51" s="12" customFormat="1" ht="13.5">
      <c r="B178" s="192"/>
      <c r="D178" s="193" t="s">
        <v>198</v>
      </c>
      <c r="E178" s="194" t="s">
        <v>5</v>
      </c>
      <c r="F178" s="195" t="s">
        <v>972</v>
      </c>
      <c r="H178" s="196">
        <v>40.18</v>
      </c>
      <c r="I178" s="197"/>
      <c r="L178" s="192"/>
      <c r="M178" s="198"/>
      <c r="N178" s="199"/>
      <c r="O178" s="199"/>
      <c r="P178" s="199"/>
      <c r="Q178" s="199"/>
      <c r="R178" s="199"/>
      <c r="S178" s="199"/>
      <c r="T178" s="200"/>
      <c r="AT178" s="194" t="s">
        <v>198</v>
      </c>
      <c r="AU178" s="194" t="s">
        <v>84</v>
      </c>
      <c r="AV178" s="12" t="s">
        <v>84</v>
      </c>
      <c r="AW178" s="12" t="s">
        <v>38</v>
      </c>
      <c r="AX178" s="12" t="s">
        <v>82</v>
      </c>
      <c r="AY178" s="194" t="s">
        <v>189</v>
      </c>
    </row>
    <row r="179" spans="2:65" s="1" customFormat="1" ht="25.5" customHeight="1">
      <c r="B179" s="179"/>
      <c r="C179" s="209" t="s">
        <v>385</v>
      </c>
      <c r="D179" s="209" t="s">
        <v>291</v>
      </c>
      <c r="E179" s="210" t="s">
        <v>380</v>
      </c>
      <c r="F179" s="211" t="s">
        <v>973</v>
      </c>
      <c r="G179" s="212" t="s">
        <v>208</v>
      </c>
      <c r="H179" s="213">
        <v>1.229</v>
      </c>
      <c r="I179" s="214"/>
      <c r="J179" s="215">
        <f>ROUND(I179*H179,2)</f>
        <v>0</v>
      </c>
      <c r="K179" s="211" t="s">
        <v>202</v>
      </c>
      <c r="L179" s="216"/>
      <c r="M179" s="217" t="s">
        <v>5</v>
      </c>
      <c r="N179" s="218" t="s">
        <v>46</v>
      </c>
      <c r="O179" s="41"/>
      <c r="P179" s="189">
        <f>O179*H179</f>
        <v>0</v>
      </c>
      <c r="Q179" s="189">
        <v>0.032</v>
      </c>
      <c r="R179" s="189">
        <f>Q179*H179</f>
        <v>0.039328</v>
      </c>
      <c r="S179" s="189">
        <v>0</v>
      </c>
      <c r="T179" s="190">
        <f>S179*H179</f>
        <v>0</v>
      </c>
      <c r="AR179" s="23" t="s">
        <v>229</v>
      </c>
      <c r="AT179" s="23" t="s">
        <v>291</v>
      </c>
      <c r="AU179" s="23" t="s">
        <v>84</v>
      </c>
      <c r="AY179" s="23" t="s">
        <v>189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23" t="s">
        <v>82</v>
      </c>
      <c r="BK179" s="191">
        <f>ROUND(I179*H179,2)</f>
        <v>0</v>
      </c>
      <c r="BL179" s="23" t="s">
        <v>196</v>
      </c>
      <c r="BM179" s="23" t="s">
        <v>974</v>
      </c>
    </row>
    <row r="180" spans="2:51" s="12" customFormat="1" ht="13.5">
      <c r="B180" s="192"/>
      <c r="D180" s="193" t="s">
        <v>198</v>
      </c>
      <c r="E180" s="194" t="s">
        <v>5</v>
      </c>
      <c r="F180" s="195" t="s">
        <v>975</v>
      </c>
      <c r="H180" s="196">
        <v>1.205</v>
      </c>
      <c r="I180" s="197"/>
      <c r="L180" s="192"/>
      <c r="M180" s="198"/>
      <c r="N180" s="199"/>
      <c r="O180" s="199"/>
      <c r="P180" s="199"/>
      <c r="Q180" s="199"/>
      <c r="R180" s="199"/>
      <c r="S180" s="199"/>
      <c r="T180" s="200"/>
      <c r="AT180" s="194" t="s">
        <v>198</v>
      </c>
      <c r="AU180" s="194" t="s">
        <v>84</v>
      </c>
      <c r="AV180" s="12" t="s">
        <v>84</v>
      </c>
      <c r="AW180" s="12" t="s">
        <v>38</v>
      </c>
      <c r="AX180" s="12" t="s">
        <v>82</v>
      </c>
      <c r="AY180" s="194" t="s">
        <v>189</v>
      </c>
    </row>
    <row r="181" spans="2:51" s="12" customFormat="1" ht="13.5">
      <c r="B181" s="192"/>
      <c r="D181" s="193" t="s">
        <v>198</v>
      </c>
      <c r="F181" s="195" t="s">
        <v>976</v>
      </c>
      <c r="H181" s="196">
        <v>1.229</v>
      </c>
      <c r="I181" s="197"/>
      <c r="L181" s="192"/>
      <c r="M181" s="198"/>
      <c r="N181" s="199"/>
      <c r="O181" s="199"/>
      <c r="P181" s="199"/>
      <c r="Q181" s="199"/>
      <c r="R181" s="199"/>
      <c r="S181" s="199"/>
      <c r="T181" s="200"/>
      <c r="AT181" s="194" t="s">
        <v>198</v>
      </c>
      <c r="AU181" s="194" t="s">
        <v>84</v>
      </c>
      <c r="AV181" s="12" t="s">
        <v>84</v>
      </c>
      <c r="AW181" s="12" t="s">
        <v>6</v>
      </c>
      <c r="AX181" s="12" t="s">
        <v>82</v>
      </c>
      <c r="AY181" s="194" t="s">
        <v>189</v>
      </c>
    </row>
    <row r="182" spans="2:65" s="1" customFormat="1" ht="25.5" customHeight="1">
      <c r="B182" s="179"/>
      <c r="C182" s="180" t="s">
        <v>390</v>
      </c>
      <c r="D182" s="180" t="s">
        <v>191</v>
      </c>
      <c r="E182" s="181" t="s">
        <v>386</v>
      </c>
      <c r="F182" s="182" t="s">
        <v>387</v>
      </c>
      <c r="G182" s="183" t="s">
        <v>194</v>
      </c>
      <c r="H182" s="184">
        <v>988.87</v>
      </c>
      <c r="I182" s="185"/>
      <c r="J182" s="186">
        <f>ROUND(I182*H182,2)</f>
        <v>0</v>
      </c>
      <c r="K182" s="182" t="s">
        <v>287</v>
      </c>
      <c r="L182" s="40"/>
      <c r="M182" s="187" t="s">
        <v>5</v>
      </c>
      <c r="N182" s="188" t="s">
        <v>46</v>
      </c>
      <c r="O182" s="41"/>
      <c r="P182" s="189">
        <f>O182*H182</f>
        <v>0</v>
      </c>
      <c r="Q182" s="189">
        <v>0.0085</v>
      </c>
      <c r="R182" s="189">
        <f>Q182*H182</f>
        <v>8.405395</v>
      </c>
      <c r="S182" s="189">
        <v>0</v>
      </c>
      <c r="T182" s="190">
        <f>S182*H182</f>
        <v>0</v>
      </c>
      <c r="AR182" s="23" t="s">
        <v>196</v>
      </c>
      <c r="AT182" s="23" t="s">
        <v>191</v>
      </c>
      <c r="AU182" s="23" t="s">
        <v>84</v>
      </c>
      <c r="AY182" s="23" t="s">
        <v>189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23" t="s">
        <v>82</v>
      </c>
      <c r="BK182" s="191">
        <f>ROUND(I182*H182,2)</f>
        <v>0</v>
      </c>
      <c r="BL182" s="23" t="s">
        <v>196</v>
      </c>
      <c r="BM182" s="23" t="s">
        <v>977</v>
      </c>
    </row>
    <row r="183" spans="2:51" s="12" customFormat="1" ht="13.5">
      <c r="B183" s="192"/>
      <c r="D183" s="193" t="s">
        <v>198</v>
      </c>
      <c r="E183" s="194" t="s">
        <v>5</v>
      </c>
      <c r="F183" s="195" t="s">
        <v>978</v>
      </c>
      <c r="H183" s="196">
        <v>988.87</v>
      </c>
      <c r="I183" s="197"/>
      <c r="L183" s="192"/>
      <c r="M183" s="198"/>
      <c r="N183" s="199"/>
      <c r="O183" s="199"/>
      <c r="P183" s="199"/>
      <c r="Q183" s="199"/>
      <c r="R183" s="199"/>
      <c r="S183" s="199"/>
      <c r="T183" s="200"/>
      <c r="AT183" s="194" t="s">
        <v>198</v>
      </c>
      <c r="AU183" s="194" t="s">
        <v>84</v>
      </c>
      <c r="AV183" s="12" t="s">
        <v>84</v>
      </c>
      <c r="AW183" s="12" t="s">
        <v>38</v>
      </c>
      <c r="AX183" s="12" t="s">
        <v>82</v>
      </c>
      <c r="AY183" s="194" t="s">
        <v>189</v>
      </c>
    </row>
    <row r="184" spans="2:65" s="1" customFormat="1" ht="16.5" customHeight="1">
      <c r="B184" s="179"/>
      <c r="C184" s="209" t="s">
        <v>396</v>
      </c>
      <c r="D184" s="209" t="s">
        <v>291</v>
      </c>
      <c r="E184" s="210" t="s">
        <v>391</v>
      </c>
      <c r="F184" s="211" t="s">
        <v>392</v>
      </c>
      <c r="G184" s="212" t="s">
        <v>194</v>
      </c>
      <c r="H184" s="213">
        <v>848.09</v>
      </c>
      <c r="I184" s="214"/>
      <c r="J184" s="215">
        <f>ROUND(I184*H184,2)</f>
        <v>0</v>
      </c>
      <c r="K184" s="211" t="s">
        <v>287</v>
      </c>
      <c r="L184" s="216"/>
      <c r="M184" s="217" t="s">
        <v>5</v>
      </c>
      <c r="N184" s="218" t="s">
        <v>46</v>
      </c>
      <c r="O184" s="41"/>
      <c r="P184" s="189">
        <f>O184*H184</f>
        <v>0</v>
      </c>
      <c r="Q184" s="189">
        <v>0.00414</v>
      </c>
      <c r="R184" s="189">
        <f>Q184*H184</f>
        <v>3.5110925999999996</v>
      </c>
      <c r="S184" s="189">
        <v>0</v>
      </c>
      <c r="T184" s="190">
        <f>S184*H184</f>
        <v>0</v>
      </c>
      <c r="AR184" s="23" t="s">
        <v>229</v>
      </c>
      <c r="AT184" s="23" t="s">
        <v>291</v>
      </c>
      <c r="AU184" s="23" t="s">
        <v>84</v>
      </c>
      <c r="AY184" s="23" t="s">
        <v>189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23" t="s">
        <v>82</v>
      </c>
      <c r="BK184" s="191">
        <f>ROUND(I184*H184,2)</f>
        <v>0</v>
      </c>
      <c r="BL184" s="23" t="s">
        <v>196</v>
      </c>
      <c r="BM184" s="23" t="s">
        <v>979</v>
      </c>
    </row>
    <row r="185" spans="2:51" s="12" customFormat="1" ht="13.5">
      <c r="B185" s="192"/>
      <c r="D185" s="193" t="s">
        <v>198</v>
      </c>
      <c r="E185" s="194" t="s">
        <v>5</v>
      </c>
      <c r="F185" s="195" t="s">
        <v>980</v>
      </c>
      <c r="H185" s="196">
        <v>848.09</v>
      </c>
      <c r="I185" s="197"/>
      <c r="L185" s="192"/>
      <c r="M185" s="198"/>
      <c r="N185" s="199"/>
      <c r="O185" s="199"/>
      <c r="P185" s="199"/>
      <c r="Q185" s="199"/>
      <c r="R185" s="199"/>
      <c r="S185" s="199"/>
      <c r="T185" s="200"/>
      <c r="AT185" s="194" t="s">
        <v>198</v>
      </c>
      <c r="AU185" s="194" t="s">
        <v>84</v>
      </c>
      <c r="AV185" s="12" t="s">
        <v>84</v>
      </c>
      <c r="AW185" s="12" t="s">
        <v>38</v>
      </c>
      <c r="AX185" s="12" t="s">
        <v>82</v>
      </c>
      <c r="AY185" s="194" t="s">
        <v>189</v>
      </c>
    </row>
    <row r="186" spans="2:65" s="1" customFormat="1" ht="25.5" customHeight="1">
      <c r="B186" s="179"/>
      <c r="C186" s="209" t="s">
        <v>400</v>
      </c>
      <c r="D186" s="209" t="s">
        <v>291</v>
      </c>
      <c r="E186" s="210" t="s">
        <v>380</v>
      </c>
      <c r="F186" s="211" t="s">
        <v>973</v>
      </c>
      <c r="G186" s="212" t="s">
        <v>208</v>
      </c>
      <c r="H186" s="213">
        <v>4.224</v>
      </c>
      <c r="I186" s="214"/>
      <c r="J186" s="215">
        <f>ROUND(I186*H186,2)</f>
        <v>0</v>
      </c>
      <c r="K186" s="211" t="s">
        <v>202</v>
      </c>
      <c r="L186" s="216"/>
      <c r="M186" s="217" t="s">
        <v>5</v>
      </c>
      <c r="N186" s="218" t="s">
        <v>46</v>
      </c>
      <c r="O186" s="41"/>
      <c r="P186" s="189">
        <f>O186*H186</f>
        <v>0</v>
      </c>
      <c r="Q186" s="189">
        <v>0.032</v>
      </c>
      <c r="R186" s="189">
        <f>Q186*H186</f>
        <v>0.135168</v>
      </c>
      <c r="S186" s="189">
        <v>0</v>
      </c>
      <c r="T186" s="190">
        <f>S186*H186</f>
        <v>0</v>
      </c>
      <c r="AR186" s="23" t="s">
        <v>229</v>
      </c>
      <c r="AT186" s="23" t="s">
        <v>291</v>
      </c>
      <c r="AU186" s="23" t="s">
        <v>84</v>
      </c>
      <c r="AY186" s="23" t="s">
        <v>189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23" t="s">
        <v>82</v>
      </c>
      <c r="BK186" s="191">
        <f>ROUND(I186*H186,2)</f>
        <v>0</v>
      </c>
      <c r="BL186" s="23" t="s">
        <v>196</v>
      </c>
      <c r="BM186" s="23" t="s">
        <v>981</v>
      </c>
    </row>
    <row r="187" spans="2:51" s="12" customFormat="1" ht="13.5">
      <c r="B187" s="192"/>
      <c r="D187" s="193" t="s">
        <v>198</v>
      </c>
      <c r="E187" s="194" t="s">
        <v>5</v>
      </c>
      <c r="F187" s="195" t="s">
        <v>982</v>
      </c>
      <c r="H187" s="196">
        <v>1.044</v>
      </c>
      <c r="I187" s="197"/>
      <c r="L187" s="192"/>
      <c r="M187" s="198"/>
      <c r="N187" s="199"/>
      <c r="O187" s="199"/>
      <c r="P187" s="199"/>
      <c r="Q187" s="199"/>
      <c r="R187" s="199"/>
      <c r="S187" s="199"/>
      <c r="T187" s="200"/>
      <c r="AT187" s="194" t="s">
        <v>198</v>
      </c>
      <c r="AU187" s="194" t="s">
        <v>84</v>
      </c>
      <c r="AV187" s="12" t="s">
        <v>84</v>
      </c>
      <c r="AW187" s="12" t="s">
        <v>38</v>
      </c>
      <c r="AX187" s="12" t="s">
        <v>75</v>
      </c>
      <c r="AY187" s="194" t="s">
        <v>189</v>
      </c>
    </row>
    <row r="188" spans="2:51" s="12" customFormat="1" ht="13.5">
      <c r="B188" s="192"/>
      <c r="D188" s="193" t="s">
        <v>198</v>
      </c>
      <c r="E188" s="194" t="s">
        <v>5</v>
      </c>
      <c r="F188" s="195" t="s">
        <v>983</v>
      </c>
      <c r="H188" s="196">
        <v>3.18</v>
      </c>
      <c r="I188" s="197"/>
      <c r="L188" s="192"/>
      <c r="M188" s="198"/>
      <c r="N188" s="199"/>
      <c r="O188" s="199"/>
      <c r="P188" s="199"/>
      <c r="Q188" s="199"/>
      <c r="R188" s="199"/>
      <c r="S188" s="199"/>
      <c r="T188" s="200"/>
      <c r="AT188" s="194" t="s">
        <v>198</v>
      </c>
      <c r="AU188" s="194" t="s">
        <v>84</v>
      </c>
      <c r="AV188" s="12" t="s">
        <v>84</v>
      </c>
      <c r="AW188" s="12" t="s">
        <v>38</v>
      </c>
      <c r="AX188" s="12" t="s">
        <v>75</v>
      </c>
      <c r="AY188" s="194" t="s">
        <v>189</v>
      </c>
    </row>
    <row r="189" spans="2:51" s="13" customFormat="1" ht="13.5">
      <c r="B189" s="201"/>
      <c r="D189" s="193" t="s">
        <v>198</v>
      </c>
      <c r="E189" s="202" t="s">
        <v>5</v>
      </c>
      <c r="F189" s="203" t="s">
        <v>216</v>
      </c>
      <c r="H189" s="204">
        <v>4.224</v>
      </c>
      <c r="I189" s="205"/>
      <c r="L189" s="201"/>
      <c r="M189" s="206"/>
      <c r="N189" s="207"/>
      <c r="O189" s="207"/>
      <c r="P189" s="207"/>
      <c r="Q189" s="207"/>
      <c r="R189" s="207"/>
      <c r="S189" s="207"/>
      <c r="T189" s="208"/>
      <c r="AT189" s="202" t="s">
        <v>198</v>
      </c>
      <c r="AU189" s="202" t="s">
        <v>84</v>
      </c>
      <c r="AV189" s="13" t="s">
        <v>196</v>
      </c>
      <c r="AW189" s="13" t="s">
        <v>38</v>
      </c>
      <c r="AX189" s="13" t="s">
        <v>82</v>
      </c>
      <c r="AY189" s="202" t="s">
        <v>189</v>
      </c>
    </row>
    <row r="190" spans="2:65" s="1" customFormat="1" ht="25.5" customHeight="1">
      <c r="B190" s="179"/>
      <c r="C190" s="180" t="s">
        <v>405</v>
      </c>
      <c r="D190" s="180" t="s">
        <v>191</v>
      </c>
      <c r="E190" s="181" t="s">
        <v>401</v>
      </c>
      <c r="F190" s="182" t="s">
        <v>402</v>
      </c>
      <c r="G190" s="183" t="s">
        <v>194</v>
      </c>
      <c r="H190" s="184">
        <v>3.4</v>
      </c>
      <c r="I190" s="185"/>
      <c r="J190" s="186">
        <f>ROUND(I190*H190,2)</f>
        <v>0</v>
      </c>
      <c r="K190" s="182" t="s">
        <v>202</v>
      </c>
      <c r="L190" s="40"/>
      <c r="M190" s="187" t="s">
        <v>5</v>
      </c>
      <c r="N190" s="188" t="s">
        <v>46</v>
      </c>
      <c r="O190" s="41"/>
      <c r="P190" s="189">
        <f>O190*H190</f>
        <v>0</v>
      </c>
      <c r="Q190" s="189">
        <v>0.01136</v>
      </c>
      <c r="R190" s="189">
        <f>Q190*H190</f>
        <v>0.038624</v>
      </c>
      <c r="S190" s="189">
        <v>0</v>
      </c>
      <c r="T190" s="190">
        <f>S190*H190</f>
        <v>0</v>
      </c>
      <c r="AR190" s="23" t="s">
        <v>196</v>
      </c>
      <c r="AT190" s="23" t="s">
        <v>191</v>
      </c>
      <c r="AU190" s="23" t="s">
        <v>84</v>
      </c>
      <c r="AY190" s="23" t="s">
        <v>189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23" t="s">
        <v>82</v>
      </c>
      <c r="BK190" s="191">
        <f>ROUND(I190*H190,2)</f>
        <v>0</v>
      </c>
      <c r="BL190" s="23" t="s">
        <v>196</v>
      </c>
      <c r="BM190" s="23" t="s">
        <v>984</v>
      </c>
    </row>
    <row r="191" spans="2:51" s="12" customFormat="1" ht="13.5">
      <c r="B191" s="192"/>
      <c r="D191" s="193" t="s">
        <v>198</v>
      </c>
      <c r="E191" s="194" t="s">
        <v>5</v>
      </c>
      <c r="F191" s="195" t="s">
        <v>404</v>
      </c>
      <c r="H191" s="196">
        <v>3.4</v>
      </c>
      <c r="I191" s="197"/>
      <c r="L191" s="192"/>
      <c r="M191" s="198"/>
      <c r="N191" s="199"/>
      <c r="O191" s="199"/>
      <c r="P191" s="199"/>
      <c r="Q191" s="199"/>
      <c r="R191" s="199"/>
      <c r="S191" s="199"/>
      <c r="T191" s="200"/>
      <c r="AT191" s="194" t="s">
        <v>198</v>
      </c>
      <c r="AU191" s="194" t="s">
        <v>84</v>
      </c>
      <c r="AV191" s="12" t="s">
        <v>84</v>
      </c>
      <c r="AW191" s="12" t="s">
        <v>38</v>
      </c>
      <c r="AX191" s="12" t="s">
        <v>82</v>
      </c>
      <c r="AY191" s="194" t="s">
        <v>189</v>
      </c>
    </row>
    <row r="192" spans="2:65" s="1" customFormat="1" ht="38.25" customHeight="1">
      <c r="B192" s="179"/>
      <c r="C192" s="209" t="s">
        <v>410</v>
      </c>
      <c r="D192" s="209" t="s">
        <v>291</v>
      </c>
      <c r="E192" s="210" t="s">
        <v>406</v>
      </c>
      <c r="F192" s="211" t="s">
        <v>985</v>
      </c>
      <c r="G192" s="212" t="s">
        <v>194</v>
      </c>
      <c r="H192" s="213">
        <v>3.468</v>
      </c>
      <c r="I192" s="214"/>
      <c r="J192" s="215">
        <f>ROUND(I192*H192,2)</f>
        <v>0</v>
      </c>
      <c r="K192" s="211" t="s">
        <v>202</v>
      </c>
      <c r="L192" s="216"/>
      <c r="M192" s="217" t="s">
        <v>5</v>
      </c>
      <c r="N192" s="218" t="s">
        <v>46</v>
      </c>
      <c r="O192" s="41"/>
      <c r="P192" s="189">
        <f>O192*H192</f>
        <v>0</v>
      </c>
      <c r="Q192" s="189">
        <v>0.01</v>
      </c>
      <c r="R192" s="189">
        <f>Q192*H192</f>
        <v>0.03468</v>
      </c>
      <c r="S192" s="189">
        <v>0</v>
      </c>
      <c r="T192" s="190">
        <f>S192*H192</f>
        <v>0</v>
      </c>
      <c r="AR192" s="23" t="s">
        <v>229</v>
      </c>
      <c r="AT192" s="23" t="s">
        <v>291</v>
      </c>
      <c r="AU192" s="23" t="s">
        <v>84</v>
      </c>
      <c r="AY192" s="23" t="s">
        <v>189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23" t="s">
        <v>82</v>
      </c>
      <c r="BK192" s="191">
        <f>ROUND(I192*H192,2)</f>
        <v>0</v>
      </c>
      <c r="BL192" s="23" t="s">
        <v>196</v>
      </c>
      <c r="BM192" s="23" t="s">
        <v>986</v>
      </c>
    </row>
    <row r="193" spans="2:51" s="12" customFormat="1" ht="13.5">
      <c r="B193" s="192"/>
      <c r="D193" s="193" t="s">
        <v>198</v>
      </c>
      <c r="F193" s="195" t="s">
        <v>409</v>
      </c>
      <c r="H193" s="196">
        <v>3.468</v>
      </c>
      <c r="I193" s="197"/>
      <c r="L193" s="192"/>
      <c r="M193" s="198"/>
      <c r="N193" s="199"/>
      <c r="O193" s="199"/>
      <c r="P193" s="199"/>
      <c r="Q193" s="199"/>
      <c r="R193" s="199"/>
      <c r="S193" s="199"/>
      <c r="T193" s="200"/>
      <c r="AT193" s="194" t="s">
        <v>198</v>
      </c>
      <c r="AU193" s="194" t="s">
        <v>84</v>
      </c>
      <c r="AV193" s="12" t="s">
        <v>84</v>
      </c>
      <c r="AW193" s="12" t="s">
        <v>6</v>
      </c>
      <c r="AX193" s="12" t="s">
        <v>82</v>
      </c>
      <c r="AY193" s="194" t="s">
        <v>189</v>
      </c>
    </row>
    <row r="194" spans="2:65" s="1" customFormat="1" ht="25.5" customHeight="1">
      <c r="B194" s="179"/>
      <c r="C194" s="180" t="s">
        <v>414</v>
      </c>
      <c r="D194" s="180" t="s">
        <v>191</v>
      </c>
      <c r="E194" s="181" t="s">
        <v>411</v>
      </c>
      <c r="F194" s="182" t="s">
        <v>412</v>
      </c>
      <c r="G194" s="183" t="s">
        <v>194</v>
      </c>
      <c r="H194" s="184">
        <v>18.54</v>
      </c>
      <c r="I194" s="185"/>
      <c r="J194" s="186">
        <f>ROUND(I194*H194,2)</f>
        <v>0</v>
      </c>
      <c r="K194" s="182" t="s">
        <v>287</v>
      </c>
      <c r="L194" s="40"/>
      <c r="M194" s="187" t="s">
        <v>5</v>
      </c>
      <c r="N194" s="188" t="s">
        <v>46</v>
      </c>
      <c r="O194" s="41"/>
      <c r="P194" s="189">
        <f>O194*H194</f>
        <v>0</v>
      </c>
      <c r="Q194" s="189">
        <v>0.01156</v>
      </c>
      <c r="R194" s="189">
        <f>Q194*H194</f>
        <v>0.2143224</v>
      </c>
      <c r="S194" s="189">
        <v>0</v>
      </c>
      <c r="T194" s="190">
        <f>S194*H194</f>
        <v>0</v>
      </c>
      <c r="AR194" s="23" t="s">
        <v>196</v>
      </c>
      <c r="AT194" s="23" t="s">
        <v>191</v>
      </c>
      <c r="AU194" s="23" t="s">
        <v>84</v>
      </c>
      <c r="AY194" s="23" t="s">
        <v>189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82</v>
      </c>
      <c r="BK194" s="191">
        <f>ROUND(I194*H194,2)</f>
        <v>0</v>
      </c>
      <c r="BL194" s="23" t="s">
        <v>196</v>
      </c>
      <c r="BM194" s="23" t="s">
        <v>987</v>
      </c>
    </row>
    <row r="195" spans="2:51" s="12" customFormat="1" ht="13.5">
      <c r="B195" s="192"/>
      <c r="D195" s="193" t="s">
        <v>198</v>
      </c>
      <c r="E195" s="194" t="s">
        <v>5</v>
      </c>
      <c r="F195" s="195" t="s">
        <v>988</v>
      </c>
      <c r="H195" s="196">
        <v>18.54</v>
      </c>
      <c r="I195" s="197"/>
      <c r="L195" s="192"/>
      <c r="M195" s="198"/>
      <c r="N195" s="199"/>
      <c r="O195" s="199"/>
      <c r="P195" s="199"/>
      <c r="Q195" s="199"/>
      <c r="R195" s="199"/>
      <c r="S195" s="199"/>
      <c r="T195" s="200"/>
      <c r="AT195" s="194" t="s">
        <v>198</v>
      </c>
      <c r="AU195" s="194" t="s">
        <v>84</v>
      </c>
      <c r="AV195" s="12" t="s">
        <v>84</v>
      </c>
      <c r="AW195" s="12" t="s">
        <v>38</v>
      </c>
      <c r="AX195" s="12" t="s">
        <v>82</v>
      </c>
      <c r="AY195" s="194" t="s">
        <v>189</v>
      </c>
    </row>
    <row r="196" spans="2:65" s="1" customFormat="1" ht="16.5" customHeight="1">
      <c r="B196" s="179"/>
      <c r="C196" s="209" t="s">
        <v>419</v>
      </c>
      <c r="D196" s="209" t="s">
        <v>291</v>
      </c>
      <c r="E196" s="210" t="s">
        <v>415</v>
      </c>
      <c r="F196" s="211" t="s">
        <v>416</v>
      </c>
      <c r="G196" s="212" t="s">
        <v>194</v>
      </c>
      <c r="H196" s="213">
        <v>18.911</v>
      </c>
      <c r="I196" s="214"/>
      <c r="J196" s="215">
        <f>ROUND(I196*H196,2)</f>
        <v>0</v>
      </c>
      <c r="K196" s="211" t="s">
        <v>287</v>
      </c>
      <c r="L196" s="216"/>
      <c r="M196" s="217" t="s">
        <v>5</v>
      </c>
      <c r="N196" s="218" t="s">
        <v>46</v>
      </c>
      <c r="O196" s="41"/>
      <c r="P196" s="189">
        <f>O196*H196</f>
        <v>0</v>
      </c>
      <c r="Q196" s="189">
        <v>0.018</v>
      </c>
      <c r="R196" s="189">
        <f>Q196*H196</f>
        <v>0.340398</v>
      </c>
      <c r="S196" s="189">
        <v>0</v>
      </c>
      <c r="T196" s="190">
        <f>S196*H196</f>
        <v>0</v>
      </c>
      <c r="AR196" s="23" t="s">
        <v>229</v>
      </c>
      <c r="AT196" s="23" t="s">
        <v>291</v>
      </c>
      <c r="AU196" s="23" t="s">
        <v>84</v>
      </c>
      <c r="AY196" s="23" t="s">
        <v>189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23" t="s">
        <v>82</v>
      </c>
      <c r="BK196" s="191">
        <f>ROUND(I196*H196,2)</f>
        <v>0</v>
      </c>
      <c r="BL196" s="23" t="s">
        <v>196</v>
      </c>
      <c r="BM196" s="23" t="s">
        <v>989</v>
      </c>
    </row>
    <row r="197" spans="2:51" s="12" customFormat="1" ht="13.5">
      <c r="B197" s="192"/>
      <c r="D197" s="193" t="s">
        <v>198</v>
      </c>
      <c r="F197" s="195" t="s">
        <v>990</v>
      </c>
      <c r="H197" s="196">
        <v>18.911</v>
      </c>
      <c r="I197" s="197"/>
      <c r="L197" s="192"/>
      <c r="M197" s="198"/>
      <c r="N197" s="199"/>
      <c r="O197" s="199"/>
      <c r="P197" s="199"/>
      <c r="Q197" s="199"/>
      <c r="R197" s="199"/>
      <c r="S197" s="199"/>
      <c r="T197" s="200"/>
      <c r="AT197" s="194" t="s">
        <v>198</v>
      </c>
      <c r="AU197" s="194" t="s">
        <v>84</v>
      </c>
      <c r="AV197" s="12" t="s">
        <v>84</v>
      </c>
      <c r="AW197" s="12" t="s">
        <v>6</v>
      </c>
      <c r="AX197" s="12" t="s">
        <v>82</v>
      </c>
      <c r="AY197" s="194" t="s">
        <v>189</v>
      </c>
    </row>
    <row r="198" spans="2:65" s="1" customFormat="1" ht="25.5" customHeight="1">
      <c r="B198" s="179"/>
      <c r="C198" s="180" t="s">
        <v>425</v>
      </c>
      <c r="D198" s="180" t="s">
        <v>191</v>
      </c>
      <c r="E198" s="181" t="s">
        <v>420</v>
      </c>
      <c r="F198" s="182" t="s">
        <v>421</v>
      </c>
      <c r="G198" s="183" t="s">
        <v>194</v>
      </c>
      <c r="H198" s="184">
        <v>34.79</v>
      </c>
      <c r="I198" s="185"/>
      <c r="J198" s="186">
        <f>ROUND(I198*H198,2)</f>
        <v>0</v>
      </c>
      <c r="K198" s="182" t="s">
        <v>202</v>
      </c>
      <c r="L198" s="40"/>
      <c r="M198" s="187" t="s">
        <v>5</v>
      </c>
      <c r="N198" s="188" t="s">
        <v>46</v>
      </c>
      <c r="O198" s="41"/>
      <c r="P198" s="189">
        <f>O198*H198</f>
        <v>0</v>
      </c>
      <c r="Q198" s="189">
        <v>0.02636</v>
      </c>
      <c r="R198" s="189">
        <f>Q198*H198</f>
        <v>0.9170644</v>
      </c>
      <c r="S198" s="189">
        <v>0</v>
      </c>
      <c r="T198" s="190">
        <f>S198*H198</f>
        <v>0</v>
      </c>
      <c r="AR198" s="23" t="s">
        <v>196</v>
      </c>
      <c r="AT198" s="23" t="s">
        <v>191</v>
      </c>
      <c r="AU198" s="23" t="s">
        <v>84</v>
      </c>
      <c r="AY198" s="23" t="s">
        <v>189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3" t="s">
        <v>82</v>
      </c>
      <c r="BK198" s="191">
        <f>ROUND(I198*H198,2)</f>
        <v>0</v>
      </c>
      <c r="BL198" s="23" t="s">
        <v>196</v>
      </c>
      <c r="BM198" s="23" t="s">
        <v>991</v>
      </c>
    </row>
    <row r="199" spans="2:51" s="12" customFormat="1" ht="13.5">
      <c r="B199" s="192"/>
      <c r="D199" s="193" t="s">
        <v>198</v>
      </c>
      <c r="E199" s="194" t="s">
        <v>5</v>
      </c>
      <c r="F199" s="195" t="s">
        <v>992</v>
      </c>
      <c r="H199" s="196">
        <v>34.79</v>
      </c>
      <c r="I199" s="197"/>
      <c r="L199" s="192"/>
      <c r="M199" s="198"/>
      <c r="N199" s="199"/>
      <c r="O199" s="199"/>
      <c r="P199" s="199"/>
      <c r="Q199" s="199"/>
      <c r="R199" s="199"/>
      <c r="S199" s="199"/>
      <c r="T199" s="200"/>
      <c r="AT199" s="194" t="s">
        <v>198</v>
      </c>
      <c r="AU199" s="194" t="s">
        <v>84</v>
      </c>
      <c r="AV199" s="12" t="s">
        <v>84</v>
      </c>
      <c r="AW199" s="12" t="s">
        <v>38</v>
      </c>
      <c r="AX199" s="12" t="s">
        <v>82</v>
      </c>
      <c r="AY199" s="194" t="s">
        <v>189</v>
      </c>
    </row>
    <row r="200" spans="2:65" s="1" customFormat="1" ht="25.5" customHeight="1">
      <c r="B200" s="179"/>
      <c r="C200" s="180" t="s">
        <v>429</v>
      </c>
      <c r="D200" s="180" t="s">
        <v>191</v>
      </c>
      <c r="E200" s="181" t="s">
        <v>426</v>
      </c>
      <c r="F200" s="182" t="s">
        <v>427</v>
      </c>
      <c r="G200" s="183" t="s">
        <v>194</v>
      </c>
      <c r="H200" s="184">
        <v>871.942</v>
      </c>
      <c r="I200" s="185"/>
      <c r="J200" s="186">
        <f>ROUND(I200*H200,2)</f>
        <v>0</v>
      </c>
      <c r="K200" s="182" t="s">
        <v>195</v>
      </c>
      <c r="L200" s="40"/>
      <c r="M200" s="187" t="s">
        <v>5</v>
      </c>
      <c r="N200" s="188" t="s">
        <v>46</v>
      </c>
      <c r="O200" s="41"/>
      <c r="P200" s="189">
        <f>O200*H200</f>
        <v>0</v>
      </c>
      <c r="Q200" s="189">
        <v>0.00418</v>
      </c>
      <c r="R200" s="189">
        <f>Q200*H200</f>
        <v>3.6447175599999997</v>
      </c>
      <c r="S200" s="189">
        <v>0</v>
      </c>
      <c r="T200" s="190">
        <f>S200*H200</f>
        <v>0</v>
      </c>
      <c r="AR200" s="23" t="s">
        <v>196</v>
      </c>
      <c r="AT200" s="23" t="s">
        <v>191</v>
      </c>
      <c r="AU200" s="23" t="s">
        <v>84</v>
      </c>
      <c r="AY200" s="23" t="s">
        <v>189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23" t="s">
        <v>82</v>
      </c>
      <c r="BK200" s="191">
        <f>ROUND(I200*H200,2)</f>
        <v>0</v>
      </c>
      <c r="BL200" s="23" t="s">
        <v>196</v>
      </c>
      <c r="BM200" s="23" t="s">
        <v>993</v>
      </c>
    </row>
    <row r="201" spans="2:51" s="12" customFormat="1" ht="13.5">
      <c r="B201" s="192"/>
      <c r="D201" s="193" t="s">
        <v>198</v>
      </c>
      <c r="E201" s="194" t="s">
        <v>5</v>
      </c>
      <c r="F201" s="195" t="s">
        <v>994</v>
      </c>
      <c r="H201" s="196">
        <v>871.942</v>
      </c>
      <c r="I201" s="197"/>
      <c r="L201" s="192"/>
      <c r="M201" s="198"/>
      <c r="N201" s="199"/>
      <c r="O201" s="199"/>
      <c r="P201" s="199"/>
      <c r="Q201" s="199"/>
      <c r="R201" s="199"/>
      <c r="S201" s="199"/>
      <c r="T201" s="200"/>
      <c r="AT201" s="194" t="s">
        <v>198</v>
      </c>
      <c r="AU201" s="194" t="s">
        <v>84</v>
      </c>
      <c r="AV201" s="12" t="s">
        <v>84</v>
      </c>
      <c r="AW201" s="12" t="s">
        <v>38</v>
      </c>
      <c r="AX201" s="12" t="s">
        <v>82</v>
      </c>
      <c r="AY201" s="194" t="s">
        <v>189</v>
      </c>
    </row>
    <row r="202" spans="2:65" s="1" customFormat="1" ht="25.5" customHeight="1">
      <c r="B202" s="179"/>
      <c r="C202" s="180" t="s">
        <v>434</v>
      </c>
      <c r="D202" s="180" t="s">
        <v>191</v>
      </c>
      <c r="E202" s="181" t="s">
        <v>430</v>
      </c>
      <c r="F202" s="182" t="s">
        <v>431</v>
      </c>
      <c r="G202" s="183" t="s">
        <v>194</v>
      </c>
      <c r="H202" s="184">
        <v>939.63</v>
      </c>
      <c r="I202" s="185"/>
      <c r="J202" s="186">
        <f>ROUND(I202*H202,2)</f>
        <v>0</v>
      </c>
      <c r="K202" s="182" t="s">
        <v>376</v>
      </c>
      <c r="L202" s="40"/>
      <c r="M202" s="187" t="s">
        <v>5</v>
      </c>
      <c r="N202" s="188" t="s">
        <v>46</v>
      </c>
      <c r="O202" s="41"/>
      <c r="P202" s="189">
        <f>O202*H202</f>
        <v>0</v>
      </c>
      <c r="Q202" s="189">
        <v>0.00268</v>
      </c>
      <c r="R202" s="189">
        <f>Q202*H202</f>
        <v>2.5182084000000002</v>
      </c>
      <c r="S202" s="189">
        <v>0</v>
      </c>
      <c r="T202" s="190">
        <f>S202*H202</f>
        <v>0</v>
      </c>
      <c r="AR202" s="23" t="s">
        <v>196</v>
      </c>
      <c r="AT202" s="23" t="s">
        <v>191</v>
      </c>
      <c r="AU202" s="23" t="s">
        <v>84</v>
      </c>
      <c r="AY202" s="23" t="s">
        <v>189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23" t="s">
        <v>82</v>
      </c>
      <c r="BK202" s="191">
        <f>ROUND(I202*H202,2)</f>
        <v>0</v>
      </c>
      <c r="BL202" s="23" t="s">
        <v>196</v>
      </c>
      <c r="BM202" s="23" t="s">
        <v>995</v>
      </c>
    </row>
    <row r="203" spans="2:51" s="12" customFormat="1" ht="13.5">
      <c r="B203" s="192"/>
      <c r="D203" s="193" t="s">
        <v>198</v>
      </c>
      <c r="E203" s="194" t="s">
        <v>5</v>
      </c>
      <c r="F203" s="195" t="s">
        <v>996</v>
      </c>
      <c r="H203" s="196">
        <v>939.63</v>
      </c>
      <c r="I203" s="197"/>
      <c r="L203" s="192"/>
      <c r="M203" s="198"/>
      <c r="N203" s="199"/>
      <c r="O203" s="199"/>
      <c r="P203" s="199"/>
      <c r="Q203" s="199"/>
      <c r="R203" s="199"/>
      <c r="S203" s="199"/>
      <c r="T203" s="200"/>
      <c r="AT203" s="194" t="s">
        <v>198</v>
      </c>
      <c r="AU203" s="194" t="s">
        <v>84</v>
      </c>
      <c r="AV203" s="12" t="s">
        <v>84</v>
      </c>
      <c r="AW203" s="12" t="s">
        <v>38</v>
      </c>
      <c r="AX203" s="12" t="s">
        <v>82</v>
      </c>
      <c r="AY203" s="194" t="s">
        <v>189</v>
      </c>
    </row>
    <row r="204" spans="2:65" s="1" customFormat="1" ht="25.5" customHeight="1">
      <c r="B204" s="179"/>
      <c r="C204" s="180" t="s">
        <v>439</v>
      </c>
      <c r="D204" s="180" t="s">
        <v>191</v>
      </c>
      <c r="E204" s="181" t="s">
        <v>435</v>
      </c>
      <c r="F204" s="182" t="s">
        <v>436</v>
      </c>
      <c r="G204" s="183" t="s">
        <v>194</v>
      </c>
      <c r="H204" s="184">
        <v>34.78</v>
      </c>
      <c r="I204" s="185"/>
      <c r="J204" s="186">
        <f>ROUND(I204*H204,2)</f>
        <v>0</v>
      </c>
      <c r="K204" s="182" t="s">
        <v>376</v>
      </c>
      <c r="L204" s="40"/>
      <c r="M204" s="187" t="s">
        <v>5</v>
      </c>
      <c r="N204" s="188" t="s">
        <v>46</v>
      </c>
      <c r="O204" s="41"/>
      <c r="P204" s="189">
        <f>O204*H204</f>
        <v>0</v>
      </c>
      <c r="Q204" s="189">
        <v>0.00288</v>
      </c>
      <c r="R204" s="189">
        <f>Q204*H204</f>
        <v>0.1001664</v>
      </c>
      <c r="S204" s="189">
        <v>0</v>
      </c>
      <c r="T204" s="190">
        <f>S204*H204</f>
        <v>0</v>
      </c>
      <c r="AR204" s="23" t="s">
        <v>196</v>
      </c>
      <c r="AT204" s="23" t="s">
        <v>191</v>
      </c>
      <c r="AU204" s="23" t="s">
        <v>84</v>
      </c>
      <c r="AY204" s="23" t="s">
        <v>189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23" t="s">
        <v>82</v>
      </c>
      <c r="BK204" s="191">
        <f>ROUND(I204*H204,2)</f>
        <v>0</v>
      </c>
      <c r="BL204" s="23" t="s">
        <v>196</v>
      </c>
      <c r="BM204" s="23" t="s">
        <v>997</v>
      </c>
    </row>
    <row r="205" spans="2:51" s="12" customFormat="1" ht="13.5">
      <c r="B205" s="192"/>
      <c r="D205" s="193" t="s">
        <v>198</v>
      </c>
      <c r="E205" s="194" t="s">
        <v>5</v>
      </c>
      <c r="F205" s="195" t="s">
        <v>998</v>
      </c>
      <c r="H205" s="196">
        <v>34.78</v>
      </c>
      <c r="I205" s="197"/>
      <c r="L205" s="192"/>
      <c r="M205" s="198"/>
      <c r="N205" s="199"/>
      <c r="O205" s="199"/>
      <c r="P205" s="199"/>
      <c r="Q205" s="199"/>
      <c r="R205" s="199"/>
      <c r="S205" s="199"/>
      <c r="T205" s="200"/>
      <c r="AT205" s="194" t="s">
        <v>198</v>
      </c>
      <c r="AU205" s="194" t="s">
        <v>84</v>
      </c>
      <c r="AV205" s="12" t="s">
        <v>84</v>
      </c>
      <c r="AW205" s="12" t="s">
        <v>38</v>
      </c>
      <c r="AX205" s="12" t="s">
        <v>82</v>
      </c>
      <c r="AY205" s="194" t="s">
        <v>189</v>
      </c>
    </row>
    <row r="206" spans="2:65" s="1" customFormat="1" ht="16.5" customHeight="1">
      <c r="B206" s="179"/>
      <c r="C206" s="180" t="s">
        <v>444</v>
      </c>
      <c r="D206" s="180" t="s">
        <v>191</v>
      </c>
      <c r="E206" s="181" t="s">
        <v>440</v>
      </c>
      <c r="F206" s="182" t="s">
        <v>441</v>
      </c>
      <c r="G206" s="183" t="s">
        <v>194</v>
      </c>
      <c r="H206" s="184">
        <v>212.84</v>
      </c>
      <c r="I206" s="185"/>
      <c r="J206" s="186">
        <f>ROUND(I206*H206,2)</f>
        <v>0</v>
      </c>
      <c r="K206" s="182" t="s">
        <v>209</v>
      </c>
      <c r="L206" s="40"/>
      <c r="M206" s="187" t="s">
        <v>5</v>
      </c>
      <c r="N206" s="188" t="s">
        <v>46</v>
      </c>
      <c r="O206" s="41"/>
      <c r="P206" s="189">
        <f>O206*H206</f>
        <v>0</v>
      </c>
      <c r="Q206" s="189">
        <v>0.00012</v>
      </c>
      <c r="R206" s="189">
        <f>Q206*H206</f>
        <v>0.025540800000000002</v>
      </c>
      <c r="S206" s="189">
        <v>0</v>
      </c>
      <c r="T206" s="190">
        <f>S206*H206</f>
        <v>0</v>
      </c>
      <c r="AR206" s="23" t="s">
        <v>196</v>
      </c>
      <c r="AT206" s="23" t="s">
        <v>191</v>
      </c>
      <c r="AU206" s="23" t="s">
        <v>84</v>
      </c>
      <c r="AY206" s="23" t="s">
        <v>189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23" t="s">
        <v>82</v>
      </c>
      <c r="BK206" s="191">
        <f>ROUND(I206*H206,2)</f>
        <v>0</v>
      </c>
      <c r="BL206" s="23" t="s">
        <v>196</v>
      </c>
      <c r="BM206" s="23" t="s">
        <v>999</v>
      </c>
    </row>
    <row r="207" spans="2:51" s="12" customFormat="1" ht="13.5">
      <c r="B207" s="192"/>
      <c r="D207" s="193" t="s">
        <v>198</v>
      </c>
      <c r="E207" s="194" t="s">
        <v>5</v>
      </c>
      <c r="F207" s="195" t="s">
        <v>1000</v>
      </c>
      <c r="H207" s="196">
        <v>212.84</v>
      </c>
      <c r="I207" s="197"/>
      <c r="L207" s="192"/>
      <c r="M207" s="198"/>
      <c r="N207" s="199"/>
      <c r="O207" s="199"/>
      <c r="P207" s="199"/>
      <c r="Q207" s="199"/>
      <c r="R207" s="199"/>
      <c r="S207" s="199"/>
      <c r="T207" s="200"/>
      <c r="AT207" s="194" t="s">
        <v>198</v>
      </c>
      <c r="AU207" s="194" t="s">
        <v>84</v>
      </c>
      <c r="AV207" s="12" t="s">
        <v>84</v>
      </c>
      <c r="AW207" s="12" t="s">
        <v>38</v>
      </c>
      <c r="AX207" s="12" t="s">
        <v>75</v>
      </c>
      <c r="AY207" s="194" t="s">
        <v>189</v>
      </c>
    </row>
    <row r="208" spans="2:51" s="13" customFormat="1" ht="13.5">
      <c r="B208" s="201"/>
      <c r="D208" s="193" t="s">
        <v>198</v>
      </c>
      <c r="E208" s="202" t="s">
        <v>5</v>
      </c>
      <c r="F208" s="203" t="s">
        <v>216</v>
      </c>
      <c r="H208" s="204">
        <v>212.84</v>
      </c>
      <c r="I208" s="205"/>
      <c r="L208" s="201"/>
      <c r="M208" s="206"/>
      <c r="N208" s="207"/>
      <c r="O208" s="207"/>
      <c r="P208" s="207"/>
      <c r="Q208" s="207"/>
      <c r="R208" s="207"/>
      <c r="S208" s="207"/>
      <c r="T208" s="208"/>
      <c r="AT208" s="202" t="s">
        <v>198</v>
      </c>
      <c r="AU208" s="202" t="s">
        <v>84</v>
      </c>
      <c r="AV208" s="13" t="s">
        <v>196</v>
      </c>
      <c r="AW208" s="13" t="s">
        <v>38</v>
      </c>
      <c r="AX208" s="13" t="s">
        <v>82</v>
      </c>
      <c r="AY208" s="202" t="s">
        <v>189</v>
      </c>
    </row>
    <row r="209" spans="2:65" s="1" customFormat="1" ht="16.5" customHeight="1">
      <c r="B209" s="179"/>
      <c r="C209" s="180" t="s">
        <v>449</v>
      </c>
      <c r="D209" s="180" t="s">
        <v>191</v>
      </c>
      <c r="E209" s="181" t="s">
        <v>445</v>
      </c>
      <c r="F209" s="182" t="s">
        <v>446</v>
      </c>
      <c r="G209" s="183" t="s">
        <v>194</v>
      </c>
      <c r="H209" s="184">
        <v>66.735</v>
      </c>
      <c r="I209" s="185"/>
      <c r="J209" s="186">
        <f>ROUND(I209*H209,2)</f>
        <v>0</v>
      </c>
      <c r="K209" s="182" t="s">
        <v>202</v>
      </c>
      <c r="L209" s="40"/>
      <c r="M209" s="187" t="s">
        <v>5</v>
      </c>
      <c r="N209" s="188" t="s">
        <v>46</v>
      </c>
      <c r="O209" s="41"/>
      <c r="P209" s="189">
        <f>O209*H209</f>
        <v>0</v>
      </c>
      <c r="Q209" s="189">
        <v>0.01192</v>
      </c>
      <c r="R209" s="189">
        <f>Q209*H209</f>
        <v>0.7954812</v>
      </c>
      <c r="S209" s="189">
        <v>0</v>
      </c>
      <c r="T209" s="190">
        <f>S209*H209</f>
        <v>0</v>
      </c>
      <c r="AR209" s="23" t="s">
        <v>196</v>
      </c>
      <c r="AT209" s="23" t="s">
        <v>191</v>
      </c>
      <c r="AU209" s="23" t="s">
        <v>84</v>
      </c>
      <c r="AY209" s="23" t="s">
        <v>189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3" t="s">
        <v>82</v>
      </c>
      <c r="BK209" s="191">
        <f>ROUND(I209*H209,2)</f>
        <v>0</v>
      </c>
      <c r="BL209" s="23" t="s">
        <v>196</v>
      </c>
      <c r="BM209" s="23" t="s">
        <v>1001</v>
      </c>
    </row>
    <row r="210" spans="2:51" s="12" customFormat="1" ht="13.5">
      <c r="B210" s="192"/>
      <c r="D210" s="193" t="s">
        <v>198</v>
      </c>
      <c r="E210" s="194" t="s">
        <v>5</v>
      </c>
      <c r="F210" s="195" t="s">
        <v>1002</v>
      </c>
      <c r="H210" s="196">
        <v>66.735</v>
      </c>
      <c r="I210" s="197"/>
      <c r="L210" s="192"/>
      <c r="M210" s="198"/>
      <c r="N210" s="199"/>
      <c r="O210" s="199"/>
      <c r="P210" s="199"/>
      <c r="Q210" s="199"/>
      <c r="R210" s="199"/>
      <c r="S210" s="199"/>
      <c r="T210" s="200"/>
      <c r="AT210" s="194" t="s">
        <v>198</v>
      </c>
      <c r="AU210" s="194" t="s">
        <v>84</v>
      </c>
      <c r="AV210" s="12" t="s">
        <v>84</v>
      </c>
      <c r="AW210" s="12" t="s">
        <v>38</v>
      </c>
      <c r="AX210" s="12" t="s">
        <v>82</v>
      </c>
      <c r="AY210" s="194" t="s">
        <v>189</v>
      </c>
    </row>
    <row r="211" spans="2:65" s="1" customFormat="1" ht="25.5" customHeight="1">
      <c r="B211" s="179"/>
      <c r="C211" s="180" t="s">
        <v>454</v>
      </c>
      <c r="D211" s="180" t="s">
        <v>191</v>
      </c>
      <c r="E211" s="181" t="s">
        <v>455</v>
      </c>
      <c r="F211" s="182" t="s">
        <v>456</v>
      </c>
      <c r="G211" s="183" t="s">
        <v>194</v>
      </c>
      <c r="H211" s="184">
        <v>45.25</v>
      </c>
      <c r="I211" s="185"/>
      <c r="J211" s="186">
        <f>ROUND(I211*H211,2)</f>
        <v>0</v>
      </c>
      <c r="K211" s="182" t="s">
        <v>195</v>
      </c>
      <c r="L211" s="40"/>
      <c r="M211" s="187" t="s">
        <v>5</v>
      </c>
      <c r="N211" s="188" t="s">
        <v>46</v>
      </c>
      <c r="O211" s="41"/>
      <c r="P211" s="189">
        <f>O211*H211</f>
        <v>0</v>
      </c>
      <c r="Q211" s="189">
        <v>0.28362</v>
      </c>
      <c r="R211" s="189">
        <f>Q211*H211</f>
        <v>12.833805</v>
      </c>
      <c r="S211" s="189">
        <v>0</v>
      </c>
      <c r="T211" s="190">
        <f>S211*H211</f>
        <v>0</v>
      </c>
      <c r="AR211" s="23" t="s">
        <v>196</v>
      </c>
      <c r="AT211" s="23" t="s">
        <v>191</v>
      </c>
      <c r="AU211" s="23" t="s">
        <v>84</v>
      </c>
      <c r="AY211" s="23" t="s">
        <v>189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23" t="s">
        <v>82</v>
      </c>
      <c r="BK211" s="191">
        <f>ROUND(I211*H211,2)</f>
        <v>0</v>
      </c>
      <c r="BL211" s="23" t="s">
        <v>196</v>
      </c>
      <c r="BM211" s="23" t="s">
        <v>1003</v>
      </c>
    </row>
    <row r="212" spans="2:51" s="12" customFormat="1" ht="13.5">
      <c r="B212" s="192"/>
      <c r="D212" s="193" t="s">
        <v>198</v>
      </c>
      <c r="E212" s="194" t="s">
        <v>5</v>
      </c>
      <c r="F212" s="195" t="s">
        <v>1004</v>
      </c>
      <c r="H212" s="196">
        <v>45.25</v>
      </c>
      <c r="I212" s="197"/>
      <c r="L212" s="192"/>
      <c r="M212" s="198"/>
      <c r="N212" s="199"/>
      <c r="O212" s="199"/>
      <c r="P212" s="199"/>
      <c r="Q212" s="199"/>
      <c r="R212" s="199"/>
      <c r="S212" s="199"/>
      <c r="T212" s="200"/>
      <c r="AT212" s="194" t="s">
        <v>198</v>
      </c>
      <c r="AU212" s="194" t="s">
        <v>84</v>
      </c>
      <c r="AV212" s="12" t="s">
        <v>84</v>
      </c>
      <c r="AW212" s="12" t="s">
        <v>38</v>
      </c>
      <c r="AX212" s="12" t="s">
        <v>82</v>
      </c>
      <c r="AY212" s="194" t="s">
        <v>189</v>
      </c>
    </row>
    <row r="213" spans="2:63" s="11" customFormat="1" ht="29.85" customHeight="1">
      <c r="B213" s="166"/>
      <c r="D213" s="167" t="s">
        <v>74</v>
      </c>
      <c r="E213" s="177" t="s">
        <v>235</v>
      </c>
      <c r="F213" s="177" t="s">
        <v>459</v>
      </c>
      <c r="I213" s="169"/>
      <c r="J213" s="178">
        <f>BK213</f>
        <v>0</v>
      </c>
      <c r="L213" s="166"/>
      <c r="M213" s="171"/>
      <c r="N213" s="172"/>
      <c r="O213" s="172"/>
      <c r="P213" s="173">
        <f>SUM(P214:P239)</f>
        <v>0</v>
      </c>
      <c r="Q213" s="172"/>
      <c r="R213" s="173">
        <f>SUM(R214:R239)</f>
        <v>0.000204</v>
      </c>
      <c r="S213" s="172"/>
      <c r="T213" s="174">
        <f>SUM(T214:T239)</f>
        <v>19.815859999999997</v>
      </c>
      <c r="AR213" s="167" t="s">
        <v>82</v>
      </c>
      <c r="AT213" s="175" t="s">
        <v>74</v>
      </c>
      <c r="AU213" s="175" t="s">
        <v>82</v>
      </c>
      <c r="AY213" s="167" t="s">
        <v>189</v>
      </c>
      <c r="BK213" s="176">
        <f>SUM(BK214:BK239)</f>
        <v>0</v>
      </c>
    </row>
    <row r="214" spans="2:65" s="1" customFormat="1" ht="25.5" customHeight="1">
      <c r="B214" s="179"/>
      <c r="C214" s="180" t="s">
        <v>460</v>
      </c>
      <c r="D214" s="180" t="s">
        <v>191</v>
      </c>
      <c r="E214" s="181" t="s">
        <v>461</v>
      </c>
      <c r="F214" s="182" t="s">
        <v>462</v>
      </c>
      <c r="G214" s="183" t="s">
        <v>312</v>
      </c>
      <c r="H214" s="184">
        <v>10.2</v>
      </c>
      <c r="I214" s="185"/>
      <c r="J214" s="186">
        <f>ROUND(I214*H214,2)</f>
        <v>0</v>
      </c>
      <c r="K214" s="182" t="s">
        <v>202</v>
      </c>
      <c r="L214" s="40"/>
      <c r="M214" s="187" t="s">
        <v>5</v>
      </c>
      <c r="N214" s="188" t="s">
        <v>46</v>
      </c>
      <c r="O214" s="41"/>
      <c r="P214" s="189">
        <f>O214*H214</f>
        <v>0</v>
      </c>
      <c r="Q214" s="189">
        <v>2E-05</v>
      </c>
      <c r="R214" s="189">
        <f>Q214*H214</f>
        <v>0.000204</v>
      </c>
      <c r="S214" s="189">
        <v>0</v>
      </c>
      <c r="T214" s="190">
        <f>S214*H214</f>
        <v>0</v>
      </c>
      <c r="AR214" s="23" t="s">
        <v>196</v>
      </c>
      <c r="AT214" s="23" t="s">
        <v>191</v>
      </c>
      <c r="AU214" s="23" t="s">
        <v>84</v>
      </c>
      <c r="AY214" s="23" t="s">
        <v>189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23" t="s">
        <v>82</v>
      </c>
      <c r="BK214" s="191">
        <f>ROUND(I214*H214,2)</f>
        <v>0</v>
      </c>
      <c r="BL214" s="23" t="s">
        <v>196</v>
      </c>
      <c r="BM214" s="23" t="s">
        <v>1005</v>
      </c>
    </row>
    <row r="215" spans="2:51" s="12" customFormat="1" ht="13.5">
      <c r="B215" s="192"/>
      <c r="D215" s="193" t="s">
        <v>198</v>
      </c>
      <c r="E215" s="194" t="s">
        <v>5</v>
      </c>
      <c r="F215" s="195" t="s">
        <v>1006</v>
      </c>
      <c r="H215" s="196">
        <v>10.2</v>
      </c>
      <c r="I215" s="197"/>
      <c r="L215" s="192"/>
      <c r="M215" s="198"/>
      <c r="N215" s="199"/>
      <c r="O215" s="199"/>
      <c r="P215" s="199"/>
      <c r="Q215" s="199"/>
      <c r="R215" s="199"/>
      <c r="S215" s="199"/>
      <c r="T215" s="200"/>
      <c r="AT215" s="194" t="s">
        <v>198</v>
      </c>
      <c r="AU215" s="194" t="s">
        <v>84</v>
      </c>
      <c r="AV215" s="12" t="s">
        <v>84</v>
      </c>
      <c r="AW215" s="12" t="s">
        <v>38</v>
      </c>
      <c r="AX215" s="12" t="s">
        <v>82</v>
      </c>
      <c r="AY215" s="194" t="s">
        <v>189</v>
      </c>
    </row>
    <row r="216" spans="2:65" s="1" customFormat="1" ht="38.25" customHeight="1">
      <c r="B216" s="179"/>
      <c r="C216" s="180" t="s">
        <v>465</v>
      </c>
      <c r="D216" s="180" t="s">
        <v>191</v>
      </c>
      <c r="E216" s="181" t="s">
        <v>466</v>
      </c>
      <c r="F216" s="182" t="s">
        <v>467</v>
      </c>
      <c r="G216" s="183" t="s">
        <v>194</v>
      </c>
      <c r="H216" s="184">
        <v>1091.824</v>
      </c>
      <c r="I216" s="185"/>
      <c r="J216" s="186">
        <f>ROUND(I216*H216,2)</f>
        <v>0</v>
      </c>
      <c r="K216" s="182" t="s">
        <v>195</v>
      </c>
      <c r="L216" s="40"/>
      <c r="M216" s="187" t="s">
        <v>5</v>
      </c>
      <c r="N216" s="188" t="s">
        <v>46</v>
      </c>
      <c r="O216" s="41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AR216" s="23" t="s">
        <v>196</v>
      </c>
      <c r="AT216" s="23" t="s">
        <v>191</v>
      </c>
      <c r="AU216" s="23" t="s">
        <v>84</v>
      </c>
      <c r="AY216" s="23" t="s">
        <v>189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23" t="s">
        <v>82</v>
      </c>
      <c r="BK216" s="191">
        <f>ROUND(I216*H216,2)</f>
        <v>0</v>
      </c>
      <c r="BL216" s="23" t="s">
        <v>196</v>
      </c>
      <c r="BM216" s="23" t="s">
        <v>1007</v>
      </c>
    </row>
    <row r="217" spans="2:51" s="12" customFormat="1" ht="13.5">
      <c r="B217" s="192"/>
      <c r="D217" s="193" t="s">
        <v>198</v>
      </c>
      <c r="E217" s="194" t="s">
        <v>5</v>
      </c>
      <c r="F217" s="195" t="s">
        <v>1008</v>
      </c>
      <c r="H217" s="196">
        <v>1091.824</v>
      </c>
      <c r="I217" s="197"/>
      <c r="L217" s="192"/>
      <c r="M217" s="198"/>
      <c r="N217" s="199"/>
      <c r="O217" s="199"/>
      <c r="P217" s="199"/>
      <c r="Q217" s="199"/>
      <c r="R217" s="199"/>
      <c r="S217" s="199"/>
      <c r="T217" s="200"/>
      <c r="AT217" s="194" t="s">
        <v>198</v>
      </c>
      <c r="AU217" s="194" t="s">
        <v>84</v>
      </c>
      <c r="AV217" s="12" t="s">
        <v>84</v>
      </c>
      <c r="AW217" s="12" t="s">
        <v>38</v>
      </c>
      <c r="AX217" s="12" t="s">
        <v>82</v>
      </c>
      <c r="AY217" s="194" t="s">
        <v>189</v>
      </c>
    </row>
    <row r="218" spans="2:65" s="1" customFormat="1" ht="38.25" customHeight="1">
      <c r="B218" s="179"/>
      <c r="C218" s="180" t="s">
        <v>470</v>
      </c>
      <c r="D218" s="180" t="s">
        <v>191</v>
      </c>
      <c r="E218" s="181" t="s">
        <v>471</v>
      </c>
      <c r="F218" s="182" t="s">
        <v>472</v>
      </c>
      <c r="G218" s="183" t="s">
        <v>194</v>
      </c>
      <c r="H218" s="184">
        <v>65509.44</v>
      </c>
      <c r="I218" s="185"/>
      <c r="J218" s="186">
        <f>ROUND(I218*H218,2)</f>
        <v>0</v>
      </c>
      <c r="K218" s="182" t="s">
        <v>195</v>
      </c>
      <c r="L218" s="40"/>
      <c r="M218" s="187" t="s">
        <v>5</v>
      </c>
      <c r="N218" s="188" t="s">
        <v>46</v>
      </c>
      <c r="O218" s="41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AR218" s="23" t="s">
        <v>196</v>
      </c>
      <c r="AT218" s="23" t="s">
        <v>191</v>
      </c>
      <c r="AU218" s="23" t="s">
        <v>84</v>
      </c>
      <c r="AY218" s="23" t="s">
        <v>189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23" t="s">
        <v>82</v>
      </c>
      <c r="BK218" s="191">
        <f>ROUND(I218*H218,2)</f>
        <v>0</v>
      </c>
      <c r="BL218" s="23" t="s">
        <v>196</v>
      </c>
      <c r="BM218" s="23" t="s">
        <v>1009</v>
      </c>
    </row>
    <row r="219" spans="2:51" s="12" customFormat="1" ht="13.5">
      <c r="B219" s="192"/>
      <c r="D219" s="193" t="s">
        <v>198</v>
      </c>
      <c r="E219" s="194" t="s">
        <v>5</v>
      </c>
      <c r="F219" s="195" t="s">
        <v>1010</v>
      </c>
      <c r="H219" s="196">
        <v>65509.44</v>
      </c>
      <c r="I219" s="197"/>
      <c r="L219" s="192"/>
      <c r="M219" s="198"/>
      <c r="N219" s="199"/>
      <c r="O219" s="199"/>
      <c r="P219" s="199"/>
      <c r="Q219" s="199"/>
      <c r="R219" s="199"/>
      <c r="S219" s="199"/>
      <c r="T219" s="200"/>
      <c r="AT219" s="194" t="s">
        <v>198</v>
      </c>
      <c r="AU219" s="194" t="s">
        <v>84</v>
      </c>
      <c r="AV219" s="12" t="s">
        <v>84</v>
      </c>
      <c r="AW219" s="12" t="s">
        <v>38</v>
      </c>
      <c r="AX219" s="12" t="s">
        <v>82</v>
      </c>
      <c r="AY219" s="194" t="s">
        <v>189</v>
      </c>
    </row>
    <row r="220" spans="2:65" s="1" customFormat="1" ht="38.25" customHeight="1">
      <c r="B220" s="179"/>
      <c r="C220" s="180" t="s">
        <v>475</v>
      </c>
      <c r="D220" s="180" t="s">
        <v>191</v>
      </c>
      <c r="E220" s="181" t="s">
        <v>476</v>
      </c>
      <c r="F220" s="182" t="s">
        <v>477</v>
      </c>
      <c r="G220" s="183" t="s">
        <v>194</v>
      </c>
      <c r="H220" s="184">
        <v>1091.824</v>
      </c>
      <c r="I220" s="185"/>
      <c r="J220" s="186">
        <f aca="true" t="shared" si="0" ref="J220:J225">ROUND(I220*H220,2)</f>
        <v>0</v>
      </c>
      <c r="K220" s="182" t="s">
        <v>195</v>
      </c>
      <c r="L220" s="40"/>
      <c r="M220" s="187" t="s">
        <v>5</v>
      </c>
      <c r="N220" s="188" t="s">
        <v>46</v>
      </c>
      <c r="O220" s="41"/>
      <c r="P220" s="189">
        <f aca="true" t="shared" si="1" ref="P220:P225">O220*H220</f>
        <v>0</v>
      </c>
      <c r="Q220" s="189">
        <v>0</v>
      </c>
      <c r="R220" s="189">
        <f aca="true" t="shared" si="2" ref="R220:R225">Q220*H220</f>
        <v>0</v>
      </c>
      <c r="S220" s="189">
        <v>0</v>
      </c>
      <c r="T220" s="190">
        <f aca="true" t="shared" si="3" ref="T220:T225">S220*H220</f>
        <v>0</v>
      </c>
      <c r="AR220" s="23" t="s">
        <v>196</v>
      </c>
      <c r="AT220" s="23" t="s">
        <v>191</v>
      </c>
      <c r="AU220" s="23" t="s">
        <v>84</v>
      </c>
      <c r="AY220" s="23" t="s">
        <v>189</v>
      </c>
      <c r="BE220" s="191">
        <f aca="true" t="shared" si="4" ref="BE220:BE225">IF(N220="základní",J220,0)</f>
        <v>0</v>
      </c>
      <c r="BF220" s="191">
        <f aca="true" t="shared" si="5" ref="BF220:BF225">IF(N220="snížená",J220,0)</f>
        <v>0</v>
      </c>
      <c r="BG220" s="191">
        <f aca="true" t="shared" si="6" ref="BG220:BG225">IF(N220="zákl. přenesená",J220,0)</f>
        <v>0</v>
      </c>
      <c r="BH220" s="191">
        <f aca="true" t="shared" si="7" ref="BH220:BH225">IF(N220="sníž. přenesená",J220,0)</f>
        <v>0</v>
      </c>
      <c r="BI220" s="191">
        <f aca="true" t="shared" si="8" ref="BI220:BI225">IF(N220="nulová",J220,0)</f>
        <v>0</v>
      </c>
      <c r="BJ220" s="23" t="s">
        <v>82</v>
      </c>
      <c r="BK220" s="191">
        <f aca="true" t="shared" si="9" ref="BK220:BK225">ROUND(I220*H220,2)</f>
        <v>0</v>
      </c>
      <c r="BL220" s="23" t="s">
        <v>196</v>
      </c>
      <c r="BM220" s="23" t="s">
        <v>1011</v>
      </c>
    </row>
    <row r="221" spans="2:65" s="1" customFormat="1" ht="25.5" customHeight="1">
      <c r="B221" s="179"/>
      <c r="C221" s="180" t="s">
        <v>479</v>
      </c>
      <c r="D221" s="180" t="s">
        <v>191</v>
      </c>
      <c r="E221" s="181" t="s">
        <v>480</v>
      </c>
      <c r="F221" s="182" t="s">
        <v>481</v>
      </c>
      <c r="G221" s="183" t="s">
        <v>194</v>
      </c>
      <c r="H221" s="184">
        <v>1091.824</v>
      </c>
      <c r="I221" s="185"/>
      <c r="J221" s="186">
        <f t="shared" si="0"/>
        <v>0</v>
      </c>
      <c r="K221" s="182" t="s">
        <v>482</v>
      </c>
      <c r="L221" s="40"/>
      <c r="M221" s="187" t="s">
        <v>5</v>
      </c>
      <c r="N221" s="188" t="s">
        <v>46</v>
      </c>
      <c r="O221" s="41"/>
      <c r="P221" s="189">
        <f t="shared" si="1"/>
        <v>0</v>
      </c>
      <c r="Q221" s="189">
        <v>0</v>
      </c>
      <c r="R221" s="189">
        <f t="shared" si="2"/>
        <v>0</v>
      </c>
      <c r="S221" s="189">
        <v>0</v>
      </c>
      <c r="T221" s="190">
        <f t="shared" si="3"/>
        <v>0</v>
      </c>
      <c r="AR221" s="23" t="s">
        <v>196</v>
      </c>
      <c r="AT221" s="23" t="s">
        <v>191</v>
      </c>
      <c r="AU221" s="23" t="s">
        <v>84</v>
      </c>
      <c r="AY221" s="23" t="s">
        <v>189</v>
      </c>
      <c r="BE221" s="191">
        <f t="shared" si="4"/>
        <v>0</v>
      </c>
      <c r="BF221" s="191">
        <f t="shared" si="5"/>
        <v>0</v>
      </c>
      <c r="BG221" s="191">
        <f t="shared" si="6"/>
        <v>0</v>
      </c>
      <c r="BH221" s="191">
        <f t="shared" si="7"/>
        <v>0</v>
      </c>
      <c r="BI221" s="191">
        <f t="shared" si="8"/>
        <v>0</v>
      </c>
      <c r="BJ221" s="23" t="s">
        <v>82</v>
      </c>
      <c r="BK221" s="191">
        <f t="shared" si="9"/>
        <v>0</v>
      </c>
      <c r="BL221" s="23" t="s">
        <v>196</v>
      </c>
      <c r="BM221" s="23" t="s">
        <v>1012</v>
      </c>
    </row>
    <row r="222" spans="2:65" s="1" customFormat="1" ht="16.5" customHeight="1">
      <c r="B222" s="179"/>
      <c r="C222" s="180" t="s">
        <v>485</v>
      </c>
      <c r="D222" s="180" t="s">
        <v>191</v>
      </c>
      <c r="E222" s="181" t="s">
        <v>1013</v>
      </c>
      <c r="F222" s="182" t="s">
        <v>1014</v>
      </c>
      <c r="G222" s="183" t="s">
        <v>194</v>
      </c>
      <c r="H222" s="184">
        <v>246</v>
      </c>
      <c r="I222" s="185"/>
      <c r="J222" s="186">
        <f t="shared" si="0"/>
        <v>0</v>
      </c>
      <c r="K222" s="182" t="s">
        <v>5</v>
      </c>
      <c r="L222" s="40"/>
      <c r="M222" s="187" t="s">
        <v>5</v>
      </c>
      <c r="N222" s="188" t="s">
        <v>46</v>
      </c>
      <c r="O222" s="41"/>
      <c r="P222" s="189">
        <f t="shared" si="1"/>
        <v>0</v>
      </c>
      <c r="Q222" s="189">
        <v>0</v>
      </c>
      <c r="R222" s="189">
        <f t="shared" si="2"/>
        <v>0</v>
      </c>
      <c r="S222" s="189">
        <v>0</v>
      </c>
      <c r="T222" s="190">
        <f t="shared" si="3"/>
        <v>0</v>
      </c>
      <c r="AR222" s="23" t="s">
        <v>196</v>
      </c>
      <c r="AT222" s="23" t="s">
        <v>191</v>
      </c>
      <c r="AU222" s="23" t="s">
        <v>84</v>
      </c>
      <c r="AY222" s="23" t="s">
        <v>189</v>
      </c>
      <c r="BE222" s="191">
        <f t="shared" si="4"/>
        <v>0</v>
      </c>
      <c r="BF222" s="191">
        <f t="shared" si="5"/>
        <v>0</v>
      </c>
      <c r="BG222" s="191">
        <f t="shared" si="6"/>
        <v>0</v>
      </c>
      <c r="BH222" s="191">
        <f t="shared" si="7"/>
        <v>0</v>
      </c>
      <c r="BI222" s="191">
        <f t="shared" si="8"/>
        <v>0</v>
      </c>
      <c r="BJ222" s="23" t="s">
        <v>82</v>
      </c>
      <c r="BK222" s="191">
        <f t="shared" si="9"/>
        <v>0</v>
      </c>
      <c r="BL222" s="23" t="s">
        <v>196</v>
      </c>
      <c r="BM222" s="23" t="s">
        <v>1015</v>
      </c>
    </row>
    <row r="223" spans="2:65" s="1" customFormat="1" ht="25.5" customHeight="1">
      <c r="B223" s="179"/>
      <c r="C223" s="180" t="s">
        <v>489</v>
      </c>
      <c r="D223" s="180" t="s">
        <v>191</v>
      </c>
      <c r="E223" s="181" t="s">
        <v>486</v>
      </c>
      <c r="F223" s="182" t="s">
        <v>487</v>
      </c>
      <c r="G223" s="183" t="s">
        <v>194</v>
      </c>
      <c r="H223" s="184">
        <v>65509.44</v>
      </c>
      <c r="I223" s="185"/>
      <c r="J223" s="186">
        <f t="shared" si="0"/>
        <v>0</v>
      </c>
      <c r="K223" s="182" t="s">
        <v>482</v>
      </c>
      <c r="L223" s="40"/>
      <c r="M223" s="187" t="s">
        <v>5</v>
      </c>
      <c r="N223" s="188" t="s">
        <v>46</v>
      </c>
      <c r="O223" s="41"/>
      <c r="P223" s="189">
        <f t="shared" si="1"/>
        <v>0</v>
      </c>
      <c r="Q223" s="189">
        <v>0</v>
      </c>
      <c r="R223" s="189">
        <f t="shared" si="2"/>
        <v>0</v>
      </c>
      <c r="S223" s="189">
        <v>0</v>
      </c>
      <c r="T223" s="190">
        <f t="shared" si="3"/>
        <v>0</v>
      </c>
      <c r="AR223" s="23" t="s">
        <v>196</v>
      </c>
      <c r="AT223" s="23" t="s">
        <v>191</v>
      </c>
      <c r="AU223" s="23" t="s">
        <v>84</v>
      </c>
      <c r="AY223" s="23" t="s">
        <v>189</v>
      </c>
      <c r="BE223" s="191">
        <f t="shared" si="4"/>
        <v>0</v>
      </c>
      <c r="BF223" s="191">
        <f t="shared" si="5"/>
        <v>0</v>
      </c>
      <c r="BG223" s="191">
        <f t="shared" si="6"/>
        <v>0</v>
      </c>
      <c r="BH223" s="191">
        <f t="shared" si="7"/>
        <v>0</v>
      </c>
      <c r="BI223" s="191">
        <f t="shared" si="8"/>
        <v>0</v>
      </c>
      <c r="BJ223" s="23" t="s">
        <v>82</v>
      </c>
      <c r="BK223" s="191">
        <f t="shared" si="9"/>
        <v>0</v>
      </c>
      <c r="BL223" s="23" t="s">
        <v>196</v>
      </c>
      <c r="BM223" s="23" t="s">
        <v>1016</v>
      </c>
    </row>
    <row r="224" spans="2:65" s="1" customFormat="1" ht="25.5" customHeight="1">
      <c r="B224" s="179"/>
      <c r="C224" s="180" t="s">
        <v>493</v>
      </c>
      <c r="D224" s="180" t="s">
        <v>191</v>
      </c>
      <c r="E224" s="181" t="s">
        <v>490</v>
      </c>
      <c r="F224" s="182" t="s">
        <v>491</v>
      </c>
      <c r="G224" s="183" t="s">
        <v>194</v>
      </c>
      <c r="H224" s="184">
        <v>1091.824</v>
      </c>
      <c r="I224" s="185"/>
      <c r="J224" s="186">
        <f t="shared" si="0"/>
        <v>0</v>
      </c>
      <c r="K224" s="182" t="s">
        <v>482</v>
      </c>
      <c r="L224" s="40"/>
      <c r="M224" s="187" t="s">
        <v>5</v>
      </c>
      <c r="N224" s="188" t="s">
        <v>46</v>
      </c>
      <c r="O224" s="41"/>
      <c r="P224" s="189">
        <f t="shared" si="1"/>
        <v>0</v>
      </c>
      <c r="Q224" s="189">
        <v>0</v>
      </c>
      <c r="R224" s="189">
        <f t="shared" si="2"/>
        <v>0</v>
      </c>
      <c r="S224" s="189">
        <v>0</v>
      </c>
      <c r="T224" s="190">
        <f t="shared" si="3"/>
        <v>0</v>
      </c>
      <c r="AR224" s="23" t="s">
        <v>196</v>
      </c>
      <c r="AT224" s="23" t="s">
        <v>191</v>
      </c>
      <c r="AU224" s="23" t="s">
        <v>84</v>
      </c>
      <c r="AY224" s="23" t="s">
        <v>189</v>
      </c>
      <c r="BE224" s="191">
        <f t="shared" si="4"/>
        <v>0</v>
      </c>
      <c r="BF224" s="191">
        <f t="shared" si="5"/>
        <v>0</v>
      </c>
      <c r="BG224" s="191">
        <f t="shared" si="6"/>
        <v>0</v>
      </c>
      <c r="BH224" s="191">
        <f t="shared" si="7"/>
        <v>0</v>
      </c>
      <c r="BI224" s="191">
        <f t="shared" si="8"/>
        <v>0</v>
      </c>
      <c r="BJ224" s="23" t="s">
        <v>82</v>
      </c>
      <c r="BK224" s="191">
        <f t="shared" si="9"/>
        <v>0</v>
      </c>
      <c r="BL224" s="23" t="s">
        <v>196</v>
      </c>
      <c r="BM224" s="23" t="s">
        <v>1017</v>
      </c>
    </row>
    <row r="225" spans="2:65" s="1" customFormat="1" ht="25.5" customHeight="1">
      <c r="B225" s="179"/>
      <c r="C225" s="180" t="s">
        <v>498</v>
      </c>
      <c r="D225" s="180" t="s">
        <v>191</v>
      </c>
      <c r="E225" s="181" t="s">
        <v>499</v>
      </c>
      <c r="F225" s="182" t="s">
        <v>500</v>
      </c>
      <c r="G225" s="183" t="s">
        <v>194</v>
      </c>
      <c r="H225" s="184">
        <v>487.62</v>
      </c>
      <c r="I225" s="185"/>
      <c r="J225" s="186">
        <f t="shared" si="0"/>
        <v>0</v>
      </c>
      <c r="K225" s="182" t="s">
        <v>202</v>
      </c>
      <c r="L225" s="40"/>
      <c r="M225" s="187" t="s">
        <v>5</v>
      </c>
      <c r="N225" s="188" t="s">
        <v>46</v>
      </c>
      <c r="O225" s="41"/>
      <c r="P225" s="189">
        <f t="shared" si="1"/>
        <v>0</v>
      </c>
      <c r="Q225" s="189">
        <v>0</v>
      </c>
      <c r="R225" s="189">
        <f t="shared" si="2"/>
        <v>0</v>
      </c>
      <c r="S225" s="189">
        <v>0</v>
      </c>
      <c r="T225" s="190">
        <f t="shared" si="3"/>
        <v>0</v>
      </c>
      <c r="AR225" s="23" t="s">
        <v>196</v>
      </c>
      <c r="AT225" s="23" t="s">
        <v>191</v>
      </c>
      <c r="AU225" s="23" t="s">
        <v>84</v>
      </c>
      <c r="AY225" s="23" t="s">
        <v>189</v>
      </c>
      <c r="BE225" s="191">
        <f t="shared" si="4"/>
        <v>0</v>
      </c>
      <c r="BF225" s="191">
        <f t="shared" si="5"/>
        <v>0</v>
      </c>
      <c r="BG225" s="191">
        <f t="shared" si="6"/>
        <v>0</v>
      </c>
      <c r="BH225" s="191">
        <f t="shared" si="7"/>
        <v>0</v>
      </c>
      <c r="BI225" s="191">
        <f t="shared" si="8"/>
        <v>0</v>
      </c>
      <c r="BJ225" s="23" t="s">
        <v>82</v>
      </c>
      <c r="BK225" s="191">
        <f t="shared" si="9"/>
        <v>0</v>
      </c>
      <c r="BL225" s="23" t="s">
        <v>196</v>
      </c>
      <c r="BM225" s="23" t="s">
        <v>1018</v>
      </c>
    </row>
    <row r="226" spans="2:51" s="12" customFormat="1" ht="13.5">
      <c r="B226" s="192"/>
      <c r="D226" s="193" t="s">
        <v>198</v>
      </c>
      <c r="E226" s="194" t="s">
        <v>5</v>
      </c>
      <c r="F226" s="195" t="s">
        <v>1019</v>
      </c>
      <c r="H226" s="196">
        <v>487.62</v>
      </c>
      <c r="I226" s="197"/>
      <c r="L226" s="192"/>
      <c r="M226" s="198"/>
      <c r="N226" s="199"/>
      <c r="O226" s="199"/>
      <c r="P226" s="199"/>
      <c r="Q226" s="199"/>
      <c r="R226" s="199"/>
      <c r="S226" s="199"/>
      <c r="T226" s="200"/>
      <c r="AT226" s="194" t="s">
        <v>198</v>
      </c>
      <c r="AU226" s="194" t="s">
        <v>84</v>
      </c>
      <c r="AV226" s="12" t="s">
        <v>84</v>
      </c>
      <c r="AW226" s="12" t="s">
        <v>38</v>
      </c>
      <c r="AX226" s="12" t="s">
        <v>82</v>
      </c>
      <c r="AY226" s="194" t="s">
        <v>189</v>
      </c>
    </row>
    <row r="227" spans="2:65" s="1" customFormat="1" ht="25.5" customHeight="1">
      <c r="B227" s="179"/>
      <c r="C227" s="180" t="s">
        <v>503</v>
      </c>
      <c r="D227" s="180" t="s">
        <v>191</v>
      </c>
      <c r="E227" s="181" t="s">
        <v>504</v>
      </c>
      <c r="F227" s="182" t="s">
        <v>505</v>
      </c>
      <c r="G227" s="183" t="s">
        <v>208</v>
      </c>
      <c r="H227" s="184">
        <v>0.485</v>
      </c>
      <c r="I227" s="185"/>
      <c r="J227" s="186">
        <f>ROUND(I227*H227,2)</f>
        <v>0</v>
      </c>
      <c r="K227" s="182" t="s">
        <v>376</v>
      </c>
      <c r="L227" s="40"/>
      <c r="M227" s="187" t="s">
        <v>5</v>
      </c>
      <c r="N227" s="188" t="s">
        <v>46</v>
      </c>
      <c r="O227" s="41"/>
      <c r="P227" s="189">
        <f>O227*H227</f>
        <v>0</v>
      </c>
      <c r="Q227" s="189">
        <v>0</v>
      </c>
      <c r="R227" s="189">
        <f>Q227*H227</f>
        <v>0</v>
      </c>
      <c r="S227" s="189">
        <v>2.2</v>
      </c>
      <c r="T227" s="190">
        <f>S227*H227</f>
        <v>1.067</v>
      </c>
      <c r="AR227" s="23" t="s">
        <v>196</v>
      </c>
      <c r="AT227" s="23" t="s">
        <v>191</v>
      </c>
      <c r="AU227" s="23" t="s">
        <v>84</v>
      </c>
      <c r="AY227" s="23" t="s">
        <v>189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23" t="s">
        <v>82</v>
      </c>
      <c r="BK227" s="191">
        <f>ROUND(I227*H227,2)</f>
        <v>0</v>
      </c>
      <c r="BL227" s="23" t="s">
        <v>196</v>
      </c>
      <c r="BM227" s="23" t="s">
        <v>1020</v>
      </c>
    </row>
    <row r="228" spans="2:51" s="12" customFormat="1" ht="13.5">
      <c r="B228" s="192"/>
      <c r="D228" s="193" t="s">
        <v>198</v>
      </c>
      <c r="E228" s="194" t="s">
        <v>5</v>
      </c>
      <c r="F228" s="195" t="s">
        <v>1021</v>
      </c>
      <c r="H228" s="196">
        <v>0.485</v>
      </c>
      <c r="I228" s="197"/>
      <c r="L228" s="192"/>
      <c r="M228" s="198"/>
      <c r="N228" s="199"/>
      <c r="O228" s="199"/>
      <c r="P228" s="199"/>
      <c r="Q228" s="199"/>
      <c r="R228" s="199"/>
      <c r="S228" s="199"/>
      <c r="T228" s="200"/>
      <c r="AT228" s="194" t="s">
        <v>198</v>
      </c>
      <c r="AU228" s="194" t="s">
        <v>84</v>
      </c>
      <c r="AV228" s="12" t="s">
        <v>84</v>
      </c>
      <c r="AW228" s="12" t="s">
        <v>38</v>
      </c>
      <c r="AX228" s="12" t="s">
        <v>82</v>
      </c>
      <c r="AY228" s="194" t="s">
        <v>189</v>
      </c>
    </row>
    <row r="229" spans="2:65" s="1" customFormat="1" ht="38.25" customHeight="1">
      <c r="B229" s="179"/>
      <c r="C229" s="180" t="s">
        <v>508</v>
      </c>
      <c r="D229" s="180" t="s">
        <v>191</v>
      </c>
      <c r="E229" s="181" t="s">
        <v>509</v>
      </c>
      <c r="F229" s="182" t="s">
        <v>510</v>
      </c>
      <c r="G229" s="183" t="s">
        <v>194</v>
      </c>
      <c r="H229" s="184">
        <v>50.1</v>
      </c>
      <c r="I229" s="185"/>
      <c r="J229" s="186">
        <f>ROUND(I229*H229,2)</f>
        <v>0</v>
      </c>
      <c r="K229" s="182" t="s">
        <v>202</v>
      </c>
      <c r="L229" s="40"/>
      <c r="M229" s="187" t="s">
        <v>5</v>
      </c>
      <c r="N229" s="188" t="s">
        <v>46</v>
      </c>
      <c r="O229" s="41"/>
      <c r="P229" s="189">
        <f>O229*H229</f>
        <v>0</v>
      </c>
      <c r="Q229" s="189">
        <v>0</v>
      </c>
      <c r="R229" s="189">
        <f>Q229*H229</f>
        <v>0</v>
      </c>
      <c r="S229" s="189">
        <v>0.19</v>
      </c>
      <c r="T229" s="190">
        <f>S229*H229</f>
        <v>9.519</v>
      </c>
      <c r="AR229" s="23" t="s">
        <v>196</v>
      </c>
      <c r="AT229" s="23" t="s">
        <v>191</v>
      </c>
      <c r="AU229" s="23" t="s">
        <v>84</v>
      </c>
      <c r="AY229" s="23" t="s">
        <v>189</v>
      </c>
      <c r="BE229" s="191">
        <f>IF(N229="základní",J229,0)</f>
        <v>0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23" t="s">
        <v>82</v>
      </c>
      <c r="BK229" s="191">
        <f>ROUND(I229*H229,2)</f>
        <v>0</v>
      </c>
      <c r="BL229" s="23" t="s">
        <v>196</v>
      </c>
      <c r="BM229" s="23" t="s">
        <v>1022</v>
      </c>
    </row>
    <row r="230" spans="2:51" s="12" customFormat="1" ht="13.5">
      <c r="B230" s="192"/>
      <c r="D230" s="193" t="s">
        <v>198</v>
      </c>
      <c r="E230" s="194" t="s">
        <v>5</v>
      </c>
      <c r="F230" s="195" t="s">
        <v>1023</v>
      </c>
      <c r="H230" s="196">
        <v>50.1</v>
      </c>
      <c r="I230" s="197"/>
      <c r="L230" s="192"/>
      <c r="M230" s="198"/>
      <c r="N230" s="199"/>
      <c r="O230" s="199"/>
      <c r="P230" s="199"/>
      <c r="Q230" s="199"/>
      <c r="R230" s="199"/>
      <c r="S230" s="199"/>
      <c r="T230" s="200"/>
      <c r="AT230" s="194" t="s">
        <v>198</v>
      </c>
      <c r="AU230" s="194" t="s">
        <v>84</v>
      </c>
      <c r="AV230" s="12" t="s">
        <v>84</v>
      </c>
      <c r="AW230" s="12" t="s">
        <v>38</v>
      </c>
      <c r="AX230" s="12" t="s">
        <v>82</v>
      </c>
      <c r="AY230" s="194" t="s">
        <v>189</v>
      </c>
    </row>
    <row r="231" spans="2:65" s="1" customFormat="1" ht="16.5" customHeight="1">
      <c r="B231" s="179"/>
      <c r="C231" s="180" t="s">
        <v>512</v>
      </c>
      <c r="D231" s="180" t="s">
        <v>191</v>
      </c>
      <c r="E231" s="181" t="s">
        <v>518</v>
      </c>
      <c r="F231" s="182" t="s">
        <v>519</v>
      </c>
      <c r="G231" s="183" t="s">
        <v>194</v>
      </c>
      <c r="H231" s="184">
        <v>45.33</v>
      </c>
      <c r="I231" s="185"/>
      <c r="J231" s="186">
        <f>ROUND(I231*H231,2)</f>
        <v>0</v>
      </c>
      <c r="K231" s="182" t="s">
        <v>209</v>
      </c>
      <c r="L231" s="40"/>
      <c r="M231" s="187" t="s">
        <v>5</v>
      </c>
      <c r="N231" s="188" t="s">
        <v>46</v>
      </c>
      <c r="O231" s="41"/>
      <c r="P231" s="189">
        <f>O231*H231</f>
        <v>0</v>
      </c>
      <c r="Q231" s="189">
        <v>0</v>
      </c>
      <c r="R231" s="189">
        <f>Q231*H231</f>
        <v>0</v>
      </c>
      <c r="S231" s="189">
        <v>0.038</v>
      </c>
      <c r="T231" s="190">
        <f>S231*H231</f>
        <v>1.72254</v>
      </c>
      <c r="AR231" s="23" t="s">
        <v>196</v>
      </c>
      <c r="AT231" s="23" t="s">
        <v>191</v>
      </c>
      <c r="AU231" s="23" t="s">
        <v>84</v>
      </c>
      <c r="AY231" s="23" t="s">
        <v>189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23" t="s">
        <v>82</v>
      </c>
      <c r="BK231" s="191">
        <f>ROUND(I231*H231,2)</f>
        <v>0</v>
      </c>
      <c r="BL231" s="23" t="s">
        <v>196</v>
      </c>
      <c r="BM231" s="23" t="s">
        <v>1024</v>
      </c>
    </row>
    <row r="232" spans="2:51" s="12" customFormat="1" ht="13.5">
      <c r="B232" s="192"/>
      <c r="D232" s="193" t="s">
        <v>198</v>
      </c>
      <c r="E232" s="194" t="s">
        <v>5</v>
      </c>
      <c r="F232" s="195" t="s">
        <v>1025</v>
      </c>
      <c r="H232" s="196">
        <v>45.33</v>
      </c>
      <c r="I232" s="197"/>
      <c r="L232" s="192"/>
      <c r="M232" s="198"/>
      <c r="N232" s="199"/>
      <c r="O232" s="199"/>
      <c r="P232" s="199"/>
      <c r="Q232" s="199"/>
      <c r="R232" s="199"/>
      <c r="S232" s="199"/>
      <c r="T232" s="200"/>
      <c r="AT232" s="194" t="s">
        <v>198</v>
      </c>
      <c r="AU232" s="194" t="s">
        <v>84</v>
      </c>
      <c r="AV232" s="12" t="s">
        <v>84</v>
      </c>
      <c r="AW232" s="12" t="s">
        <v>38</v>
      </c>
      <c r="AX232" s="12" t="s">
        <v>75</v>
      </c>
      <c r="AY232" s="194" t="s">
        <v>189</v>
      </c>
    </row>
    <row r="233" spans="2:51" s="13" customFormat="1" ht="13.5">
      <c r="B233" s="201"/>
      <c r="D233" s="193" t="s">
        <v>198</v>
      </c>
      <c r="E233" s="202" t="s">
        <v>5</v>
      </c>
      <c r="F233" s="203" t="s">
        <v>216</v>
      </c>
      <c r="H233" s="204">
        <v>45.33</v>
      </c>
      <c r="I233" s="205"/>
      <c r="L233" s="201"/>
      <c r="M233" s="206"/>
      <c r="N233" s="207"/>
      <c r="O233" s="207"/>
      <c r="P233" s="207"/>
      <c r="Q233" s="207"/>
      <c r="R233" s="207"/>
      <c r="S233" s="207"/>
      <c r="T233" s="208"/>
      <c r="AT233" s="202" t="s">
        <v>198</v>
      </c>
      <c r="AU233" s="202" t="s">
        <v>84</v>
      </c>
      <c r="AV233" s="13" t="s">
        <v>196</v>
      </c>
      <c r="AW233" s="13" t="s">
        <v>38</v>
      </c>
      <c r="AX233" s="13" t="s">
        <v>82</v>
      </c>
      <c r="AY233" s="202" t="s">
        <v>189</v>
      </c>
    </row>
    <row r="234" spans="2:65" s="1" customFormat="1" ht="16.5" customHeight="1">
      <c r="B234" s="179"/>
      <c r="C234" s="180" t="s">
        <v>517</v>
      </c>
      <c r="D234" s="180" t="s">
        <v>191</v>
      </c>
      <c r="E234" s="181" t="s">
        <v>523</v>
      </c>
      <c r="F234" s="182" t="s">
        <v>524</v>
      </c>
      <c r="G234" s="183" t="s">
        <v>194</v>
      </c>
      <c r="H234" s="184">
        <v>154.28</v>
      </c>
      <c r="I234" s="185"/>
      <c r="J234" s="186">
        <f>ROUND(I234*H234,2)</f>
        <v>0</v>
      </c>
      <c r="K234" s="182" t="s">
        <v>209</v>
      </c>
      <c r="L234" s="40"/>
      <c r="M234" s="187" t="s">
        <v>5</v>
      </c>
      <c r="N234" s="188" t="s">
        <v>46</v>
      </c>
      <c r="O234" s="41"/>
      <c r="P234" s="189">
        <f>O234*H234</f>
        <v>0</v>
      </c>
      <c r="Q234" s="189">
        <v>0</v>
      </c>
      <c r="R234" s="189">
        <f>Q234*H234</f>
        <v>0</v>
      </c>
      <c r="S234" s="189">
        <v>0.034</v>
      </c>
      <c r="T234" s="190">
        <f>S234*H234</f>
        <v>5.245520000000001</v>
      </c>
      <c r="AR234" s="23" t="s">
        <v>196</v>
      </c>
      <c r="AT234" s="23" t="s">
        <v>191</v>
      </c>
      <c r="AU234" s="23" t="s">
        <v>84</v>
      </c>
      <c r="AY234" s="23" t="s">
        <v>189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23" t="s">
        <v>82</v>
      </c>
      <c r="BK234" s="191">
        <f>ROUND(I234*H234,2)</f>
        <v>0</v>
      </c>
      <c r="BL234" s="23" t="s">
        <v>196</v>
      </c>
      <c r="BM234" s="23" t="s">
        <v>1026</v>
      </c>
    </row>
    <row r="235" spans="2:51" s="12" customFormat="1" ht="13.5">
      <c r="B235" s="192"/>
      <c r="D235" s="193" t="s">
        <v>198</v>
      </c>
      <c r="E235" s="194" t="s">
        <v>5</v>
      </c>
      <c r="F235" s="195" t="s">
        <v>1027</v>
      </c>
      <c r="H235" s="196">
        <v>154.28</v>
      </c>
      <c r="I235" s="197"/>
      <c r="L235" s="192"/>
      <c r="M235" s="198"/>
      <c r="N235" s="199"/>
      <c r="O235" s="199"/>
      <c r="P235" s="199"/>
      <c r="Q235" s="199"/>
      <c r="R235" s="199"/>
      <c r="S235" s="199"/>
      <c r="T235" s="200"/>
      <c r="AT235" s="194" t="s">
        <v>198</v>
      </c>
      <c r="AU235" s="194" t="s">
        <v>84</v>
      </c>
      <c r="AV235" s="12" t="s">
        <v>84</v>
      </c>
      <c r="AW235" s="12" t="s">
        <v>38</v>
      </c>
      <c r="AX235" s="12" t="s">
        <v>82</v>
      </c>
      <c r="AY235" s="194" t="s">
        <v>189</v>
      </c>
    </row>
    <row r="236" spans="2:65" s="1" customFormat="1" ht="16.5" customHeight="1">
      <c r="B236" s="179"/>
      <c r="C236" s="180" t="s">
        <v>522</v>
      </c>
      <c r="D236" s="180" t="s">
        <v>191</v>
      </c>
      <c r="E236" s="181" t="s">
        <v>528</v>
      </c>
      <c r="F236" s="182" t="s">
        <v>529</v>
      </c>
      <c r="G236" s="183" t="s">
        <v>194</v>
      </c>
      <c r="H236" s="184">
        <v>13.23</v>
      </c>
      <c r="I236" s="185"/>
      <c r="J236" s="186">
        <f>ROUND(I236*H236,2)</f>
        <v>0</v>
      </c>
      <c r="K236" s="182" t="s">
        <v>209</v>
      </c>
      <c r="L236" s="40"/>
      <c r="M236" s="187" t="s">
        <v>5</v>
      </c>
      <c r="N236" s="188" t="s">
        <v>46</v>
      </c>
      <c r="O236" s="41"/>
      <c r="P236" s="189">
        <f>O236*H236</f>
        <v>0</v>
      </c>
      <c r="Q236" s="189">
        <v>0</v>
      </c>
      <c r="R236" s="189">
        <f>Q236*H236</f>
        <v>0</v>
      </c>
      <c r="S236" s="189">
        <v>0.032</v>
      </c>
      <c r="T236" s="190">
        <f>S236*H236</f>
        <v>0.42336</v>
      </c>
      <c r="AR236" s="23" t="s">
        <v>196</v>
      </c>
      <c r="AT236" s="23" t="s">
        <v>191</v>
      </c>
      <c r="AU236" s="23" t="s">
        <v>84</v>
      </c>
      <c r="AY236" s="23" t="s">
        <v>189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23" t="s">
        <v>82</v>
      </c>
      <c r="BK236" s="191">
        <f>ROUND(I236*H236,2)</f>
        <v>0</v>
      </c>
      <c r="BL236" s="23" t="s">
        <v>196</v>
      </c>
      <c r="BM236" s="23" t="s">
        <v>1028</v>
      </c>
    </row>
    <row r="237" spans="2:51" s="12" customFormat="1" ht="13.5">
      <c r="B237" s="192"/>
      <c r="D237" s="193" t="s">
        <v>198</v>
      </c>
      <c r="E237" s="194" t="s">
        <v>5</v>
      </c>
      <c r="F237" s="195" t="s">
        <v>531</v>
      </c>
      <c r="H237" s="196">
        <v>13.23</v>
      </c>
      <c r="I237" s="197"/>
      <c r="L237" s="192"/>
      <c r="M237" s="198"/>
      <c r="N237" s="199"/>
      <c r="O237" s="199"/>
      <c r="P237" s="199"/>
      <c r="Q237" s="199"/>
      <c r="R237" s="199"/>
      <c r="S237" s="199"/>
      <c r="T237" s="200"/>
      <c r="AT237" s="194" t="s">
        <v>198</v>
      </c>
      <c r="AU237" s="194" t="s">
        <v>84</v>
      </c>
      <c r="AV237" s="12" t="s">
        <v>84</v>
      </c>
      <c r="AW237" s="12" t="s">
        <v>38</v>
      </c>
      <c r="AX237" s="12" t="s">
        <v>82</v>
      </c>
      <c r="AY237" s="194" t="s">
        <v>189</v>
      </c>
    </row>
    <row r="238" spans="2:65" s="1" customFormat="1" ht="38.25" customHeight="1">
      <c r="B238" s="179"/>
      <c r="C238" s="180" t="s">
        <v>527</v>
      </c>
      <c r="D238" s="180" t="s">
        <v>191</v>
      </c>
      <c r="E238" s="181" t="s">
        <v>543</v>
      </c>
      <c r="F238" s="182" t="s">
        <v>544</v>
      </c>
      <c r="G238" s="183" t="s">
        <v>194</v>
      </c>
      <c r="H238" s="184">
        <v>31.16</v>
      </c>
      <c r="I238" s="185"/>
      <c r="J238" s="186">
        <f>ROUND(I238*H238,2)</f>
        <v>0</v>
      </c>
      <c r="K238" s="182" t="s">
        <v>202</v>
      </c>
      <c r="L238" s="40"/>
      <c r="M238" s="187" t="s">
        <v>5</v>
      </c>
      <c r="N238" s="188" t="s">
        <v>46</v>
      </c>
      <c r="O238" s="41"/>
      <c r="P238" s="189">
        <f>O238*H238</f>
        <v>0</v>
      </c>
      <c r="Q238" s="189">
        <v>0</v>
      </c>
      <c r="R238" s="189">
        <f>Q238*H238</f>
        <v>0</v>
      </c>
      <c r="S238" s="189">
        <v>0.059</v>
      </c>
      <c r="T238" s="190">
        <f>S238*H238</f>
        <v>1.8384399999999999</v>
      </c>
      <c r="AR238" s="23" t="s">
        <v>196</v>
      </c>
      <c r="AT238" s="23" t="s">
        <v>191</v>
      </c>
      <c r="AU238" s="23" t="s">
        <v>84</v>
      </c>
      <c r="AY238" s="23" t="s">
        <v>189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23" t="s">
        <v>82</v>
      </c>
      <c r="BK238" s="191">
        <f>ROUND(I238*H238,2)</f>
        <v>0</v>
      </c>
      <c r="BL238" s="23" t="s">
        <v>196</v>
      </c>
      <c r="BM238" s="23" t="s">
        <v>1029</v>
      </c>
    </row>
    <row r="239" spans="2:51" s="12" customFormat="1" ht="13.5">
      <c r="B239" s="192"/>
      <c r="D239" s="193" t="s">
        <v>198</v>
      </c>
      <c r="E239" s="194" t="s">
        <v>5</v>
      </c>
      <c r="F239" s="195" t="s">
        <v>1030</v>
      </c>
      <c r="H239" s="196">
        <v>31.16</v>
      </c>
      <c r="I239" s="197"/>
      <c r="L239" s="192"/>
      <c r="M239" s="198"/>
      <c r="N239" s="199"/>
      <c r="O239" s="199"/>
      <c r="P239" s="199"/>
      <c r="Q239" s="199"/>
      <c r="R239" s="199"/>
      <c r="S239" s="199"/>
      <c r="T239" s="200"/>
      <c r="AT239" s="194" t="s">
        <v>198</v>
      </c>
      <c r="AU239" s="194" t="s">
        <v>84</v>
      </c>
      <c r="AV239" s="12" t="s">
        <v>84</v>
      </c>
      <c r="AW239" s="12" t="s">
        <v>38</v>
      </c>
      <c r="AX239" s="12" t="s">
        <v>82</v>
      </c>
      <c r="AY239" s="194" t="s">
        <v>189</v>
      </c>
    </row>
    <row r="240" spans="2:63" s="11" customFormat="1" ht="29.85" customHeight="1">
      <c r="B240" s="166"/>
      <c r="D240" s="167" t="s">
        <v>74</v>
      </c>
      <c r="E240" s="177" t="s">
        <v>547</v>
      </c>
      <c r="F240" s="177" t="s">
        <v>548</v>
      </c>
      <c r="I240" s="169"/>
      <c r="J240" s="178">
        <f>BK240</f>
        <v>0</v>
      </c>
      <c r="L240" s="166"/>
      <c r="M240" s="171"/>
      <c r="N240" s="172"/>
      <c r="O240" s="172"/>
      <c r="P240" s="173">
        <f>SUM(P241:P246)</f>
        <v>0</v>
      </c>
      <c r="Q240" s="172"/>
      <c r="R240" s="173">
        <f>SUM(R241:R246)</f>
        <v>0</v>
      </c>
      <c r="S240" s="172"/>
      <c r="T240" s="174">
        <f>SUM(T241:T246)</f>
        <v>0</v>
      </c>
      <c r="AR240" s="167" t="s">
        <v>82</v>
      </c>
      <c r="AT240" s="175" t="s">
        <v>74</v>
      </c>
      <c r="AU240" s="175" t="s">
        <v>82</v>
      </c>
      <c r="AY240" s="167" t="s">
        <v>189</v>
      </c>
      <c r="BK240" s="176">
        <f>SUM(BK241:BK246)</f>
        <v>0</v>
      </c>
    </row>
    <row r="241" spans="2:65" s="1" customFormat="1" ht="25.5" customHeight="1">
      <c r="B241" s="179"/>
      <c r="C241" s="180" t="s">
        <v>532</v>
      </c>
      <c r="D241" s="180" t="s">
        <v>191</v>
      </c>
      <c r="E241" s="181" t="s">
        <v>550</v>
      </c>
      <c r="F241" s="182" t="s">
        <v>551</v>
      </c>
      <c r="G241" s="183" t="s">
        <v>232</v>
      </c>
      <c r="H241" s="184">
        <v>34.197</v>
      </c>
      <c r="I241" s="185"/>
      <c r="J241" s="186">
        <f>ROUND(I241*H241,2)</f>
        <v>0</v>
      </c>
      <c r="K241" s="182" t="s">
        <v>482</v>
      </c>
      <c r="L241" s="40"/>
      <c r="M241" s="187" t="s">
        <v>5</v>
      </c>
      <c r="N241" s="188" t="s">
        <v>46</v>
      </c>
      <c r="O241" s="41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AR241" s="23" t="s">
        <v>196</v>
      </c>
      <c r="AT241" s="23" t="s">
        <v>191</v>
      </c>
      <c r="AU241" s="23" t="s">
        <v>84</v>
      </c>
      <c r="AY241" s="23" t="s">
        <v>189</v>
      </c>
      <c r="BE241" s="191">
        <f>IF(N241="základní",J241,0)</f>
        <v>0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23" t="s">
        <v>82</v>
      </c>
      <c r="BK241" s="191">
        <f>ROUND(I241*H241,2)</f>
        <v>0</v>
      </c>
      <c r="BL241" s="23" t="s">
        <v>196</v>
      </c>
      <c r="BM241" s="23" t="s">
        <v>1031</v>
      </c>
    </row>
    <row r="242" spans="2:51" s="12" customFormat="1" ht="13.5">
      <c r="B242" s="192"/>
      <c r="D242" s="193" t="s">
        <v>198</v>
      </c>
      <c r="E242" s="194" t="s">
        <v>5</v>
      </c>
      <c r="F242" s="195" t="s">
        <v>1032</v>
      </c>
      <c r="H242" s="196">
        <v>34.197</v>
      </c>
      <c r="I242" s="197"/>
      <c r="L242" s="192"/>
      <c r="M242" s="198"/>
      <c r="N242" s="199"/>
      <c r="O242" s="199"/>
      <c r="P242" s="199"/>
      <c r="Q242" s="199"/>
      <c r="R242" s="199"/>
      <c r="S242" s="199"/>
      <c r="T242" s="200"/>
      <c r="AT242" s="194" t="s">
        <v>198</v>
      </c>
      <c r="AU242" s="194" t="s">
        <v>84</v>
      </c>
      <c r="AV242" s="12" t="s">
        <v>84</v>
      </c>
      <c r="AW242" s="12" t="s">
        <v>38</v>
      </c>
      <c r="AX242" s="12" t="s">
        <v>82</v>
      </c>
      <c r="AY242" s="194" t="s">
        <v>189</v>
      </c>
    </row>
    <row r="243" spans="2:65" s="1" customFormat="1" ht="25.5" customHeight="1">
      <c r="B243" s="179"/>
      <c r="C243" s="180" t="s">
        <v>537</v>
      </c>
      <c r="D243" s="180" t="s">
        <v>191</v>
      </c>
      <c r="E243" s="181" t="s">
        <v>555</v>
      </c>
      <c r="F243" s="182" t="s">
        <v>556</v>
      </c>
      <c r="G243" s="183" t="s">
        <v>232</v>
      </c>
      <c r="H243" s="184">
        <v>34.944</v>
      </c>
      <c r="I243" s="185"/>
      <c r="J243" s="186">
        <f>ROUND(I243*H243,2)</f>
        <v>0</v>
      </c>
      <c r="K243" s="182" t="s">
        <v>482</v>
      </c>
      <c r="L243" s="40"/>
      <c r="M243" s="187" t="s">
        <v>5</v>
      </c>
      <c r="N243" s="188" t="s">
        <v>46</v>
      </c>
      <c r="O243" s="41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AR243" s="23" t="s">
        <v>196</v>
      </c>
      <c r="AT243" s="23" t="s">
        <v>191</v>
      </c>
      <c r="AU243" s="23" t="s">
        <v>84</v>
      </c>
      <c r="AY243" s="23" t="s">
        <v>189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23" t="s">
        <v>82</v>
      </c>
      <c r="BK243" s="191">
        <f>ROUND(I243*H243,2)</f>
        <v>0</v>
      </c>
      <c r="BL243" s="23" t="s">
        <v>196</v>
      </c>
      <c r="BM243" s="23" t="s">
        <v>1033</v>
      </c>
    </row>
    <row r="244" spans="2:65" s="1" customFormat="1" ht="25.5" customHeight="1">
      <c r="B244" s="179"/>
      <c r="C244" s="180" t="s">
        <v>542</v>
      </c>
      <c r="D244" s="180" t="s">
        <v>191</v>
      </c>
      <c r="E244" s="181" t="s">
        <v>559</v>
      </c>
      <c r="F244" s="182" t="s">
        <v>560</v>
      </c>
      <c r="G244" s="183" t="s">
        <v>232</v>
      </c>
      <c r="H244" s="184">
        <v>139.776</v>
      </c>
      <c r="I244" s="185"/>
      <c r="J244" s="186">
        <f>ROUND(I244*H244,2)</f>
        <v>0</v>
      </c>
      <c r="K244" s="182" t="s">
        <v>482</v>
      </c>
      <c r="L244" s="40"/>
      <c r="M244" s="187" t="s">
        <v>5</v>
      </c>
      <c r="N244" s="188" t="s">
        <v>46</v>
      </c>
      <c r="O244" s="41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AR244" s="23" t="s">
        <v>196</v>
      </c>
      <c r="AT244" s="23" t="s">
        <v>191</v>
      </c>
      <c r="AU244" s="23" t="s">
        <v>84</v>
      </c>
      <c r="AY244" s="23" t="s">
        <v>189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23" t="s">
        <v>82</v>
      </c>
      <c r="BK244" s="191">
        <f>ROUND(I244*H244,2)</f>
        <v>0</v>
      </c>
      <c r="BL244" s="23" t="s">
        <v>196</v>
      </c>
      <c r="BM244" s="23" t="s">
        <v>1034</v>
      </c>
    </row>
    <row r="245" spans="2:51" s="12" customFormat="1" ht="13.5">
      <c r="B245" s="192"/>
      <c r="D245" s="193" t="s">
        <v>198</v>
      </c>
      <c r="E245" s="194" t="s">
        <v>5</v>
      </c>
      <c r="F245" s="195" t="s">
        <v>1035</v>
      </c>
      <c r="H245" s="196">
        <v>139.776</v>
      </c>
      <c r="I245" s="197"/>
      <c r="L245" s="192"/>
      <c r="M245" s="198"/>
      <c r="N245" s="199"/>
      <c r="O245" s="199"/>
      <c r="P245" s="199"/>
      <c r="Q245" s="199"/>
      <c r="R245" s="199"/>
      <c r="S245" s="199"/>
      <c r="T245" s="200"/>
      <c r="AT245" s="194" t="s">
        <v>198</v>
      </c>
      <c r="AU245" s="194" t="s">
        <v>84</v>
      </c>
      <c r="AV245" s="12" t="s">
        <v>84</v>
      </c>
      <c r="AW245" s="12" t="s">
        <v>38</v>
      </c>
      <c r="AX245" s="12" t="s">
        <v>82</v>
      </c>
      <c r="AY245" s="194" t="s">
        <v>189</v>
      </c>
    </row>
    <row r="246" spans="2:65" s="1" customFormat="1" ht="16.5" customHeight="1">
      <c r="B246" s="179"/>
      <c r="C246" s="180" t="s">
        <v>549</v>
      </c>
      <c r="D246" s="180" t="s">
        <v>191</v>
      </c>
      <c r="E246" s="181" t="s">
        <v>564</v>
      </c>
      <c r="F246" s="182" t="s">
        <v>565</v>
      </c>
      <c r="G246" s="183" t="s">
        <v>232</v>
      </c>
      <c r="H246" s="184">
        <v>34.944</v>
      </c>
      <c r="I246" s="185"/>
      <c r="J246" s="186">
        <f>ROUND(I246*H246,2)</f>
        <v>0</v>
      </c>
      <c r="K246" s="182" t="s">
        <v>209</v>
      </c>
      <c r="L246" s="40"/>
      <c r="M246" s="187" t="s">
        <v>5</v>
      </c>
      <c r="N246" s="188" t="s">
        <v>46</v>
      </c>
      <c r="O246" s="41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AR246" s="23" t="s">
        <v>196</v>
      </c>
      <c r="AT246" s="23" t="s">
        <v>191</v>
      </c>
      <c r="AU246" s="23" t="s">
        <v>84</v>
      </c>
      <c r="AY246" s="23" t="s">
        <v>189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23" t="s">
        <v>82</v>
      </c>
      <c r="BK246" s="191">
        <f>ROUND(I246*H246,2)</f>
        <v>0</v>
      </c>
      <c r="BL246" s="23" t="s">
        <v>196</v>
      </c>
      <c r="BM246" s="23" t="s">
        <v>1036</v>
      </c>
    </row>
    <row r="247" spans="2:63" s="11" customFormat="1" ht="29.85" customHeight="1">
      <c r="B247" s="166"/>
      <c r="D247" s="167" t="s">
        <v>74</v>
      </c>
      <c r="E247" s="177" t="s">
        <v>567</v>
      </c>
      <c r="F247" s="177" t="s">
        <v>568</v>
      </c>
      <c r="I247" s="169"/>
      <c r="J247" s="178">
        <f>BK247</f>
        <v>0</v>
      </c>
      <c r="L247" s="166"/>
      <c r="M247" s="171"/>
      <c r="N247" s="172"/>
      <c r="O247" s="172"/>
      <c r="P247" s="173">
        <f>P248</f>
        <v>0</v>
      </c>
      <c r="Q247" s="172"/>
      <c r="R247" s="173">
        <f>R248</f>
        <v>0</v>
      </c>
      <c r="S247" s="172"/>
      <c r="T247" s="174">
        <f>T248</f>
        <v>0</v>
      </c>
      <c r="AR247" s="167" t="s">
        <v>82</v>
      </c>
      <c r="AT247" s="175" t="s">
        <v>74</v>
      </c>
      <c r="AU247" s="175" t="s">
        <v>82</v>
      </c>
      <c r="AY247" s="167" t="s">
        <v>189</v>
      </c>
      <c r="BK247" s="176">
        <f>BK248</f>
        <v>0</v>
      </c>
    </row>
    <row r="248" spans="2:65" s="1" customFormat="1" ht="38.25" customHeight="1">
      <c r="B248" s="179"/>
      <c r="C248" s="180" t="s">
        <v>554</v>
      </c>
      <c r="D248" s="180" t="s">
        <v>191</v>
      </c>
      <c r="E248" s="181" t="s">
        <v>570</v>
      </c>
      <c r="F248" s="182" t="s">
        <v>571</v>
      </c>
      <c r="G248" s="183" t="s">
        <v>232</v>
      </c>
      <c r="H248" s="184">
        <v>53.009</v>
      </c>
      <c r="I248" s="185"/>
      <c r="J248" s="186">
        <f>ROUND(I248*H248,2)</f>
        <v>0</v>
      </c>
      <c r="K248" s="182" t="s">
        <v>287</v>
      </c>
      <c r="L248" s="40"/>
      <c r="M248" s="187" t="s">
        <v>5</v>
      </c>
      <c r="N248" s="188" t="s">
        <v>46</v>
      </c>
      <c r="O248" s="41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AR248" s="23" t="s">
        <v>196</v>
      </c>
      <c r="AT248" s="23" t="s">
        <v>191</v>
      </c>
      <c r="AU248" s="23" t="s">
        <v>84</v>
      </c>
      <c r="AY248" s="23" t="s">
        <v>189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23" t="s">
        <v>82</v>
      </c>
      <c r="BK248" s="191">
        <f>ROUND(I248*H248,2)</f>
        <v>0</v>
      </c>
      <c r="BL248" s="23" t="s">
        <v>196</v>
      </c>
      <c r="BM248" s="23" t="s">
        <v>1037</v>
      </c>
    </row>
    <row r="249" spans="2:63" s="11" customFormat="1" ht="37.35" customHeight="1">
      <c r="B249" s="166"/>
      <c r="D249" s="167" t="s">
        <v>74</v>
      </c>
      <c r="E249" s="168" t="s">
        <v>573</v>
      </c>
      <c r="F249" s="168" t="s">
        <v>574</v>
      </c>
      <c r="I249" s="169"/>
      <c r="J249" s="170">
        <f>BK249</f>
        <v>0</v>
      </c>
      <c r="L249" s="166"/>
      <c r="M249" s="171"/>
      <c r="N249" s="172"/>
      <c r="O249" s="172"/>
      <c r="P249" s="173">
        <f>P250+P263+P268+P271+P281+P299+P313+P323+P329</f>
        <v>0</v>
      </c>
      <c r="Q249" s="172"/>
      <c r="R249" s="173">
        <f>R250+R263+R268+R271+R281+R299+R313+R323+R329</f>
        <v>46.30961881999998</v>
      </c>
      <c r="S249" s="172"/>
      <c r="T249" s="174">
        <f>T250+T263+T268+T271+T281+T299+T313+T323+T329</f>
        <v>2.2068138999999998</v>
      </c>
      <c r="AR249" s="167" t="s">
        <v>84</v>
      </c>
      <c r="AT249" s="175" t="s">
        <v>74</v>
      </c>
      <c r="AU249" s="175" t="s">
        <v>75</v>
      </c>
      <c r="AY249" s="167" t="s">
        <v>189</v>
      </c>
      <c r="BK249" s="176">
        <f>BK250+BK263+BK268+BK271+BK281+BK299+BK313+BK323+BK329</f>
        <v>0</v>
      </c>
    </row>
    <row r="250" spans="2:63" s="11" customFormat="1" ht="19.9" customHeight="1">
      <c r="B250" s="166"/>
      <c r="D250" s="167" t="s">
        <v>74</v>
      </c>
      <c r="E250" s="177" t="s">
        <v>575</v>
      </c>
      <c r="F250" s="177" t="s">
        <v>576</v>
      </c>
      <c r="I250" s="169"/>
      <c r="J250" s="178">
        <f>BK250</f>
        <v>0</v>
      </c>
      <c r="L250" s="166"/>
      <c r="M250" s="171"/>
      <c r="N250" s="172"/>
      <c r="O250" s="172"/>
      <c r="P250" s="173">
        <f>SUM(P251:P262)</f>
        <v>0</v>
      </c>
      <c r="Q250" s="172"/>
      <c r="R250" s="173">
        <f>SUM(R251:R262)</f>
        <v>32.28288319999999</v>
      </c>
      <c r="S250" s="172"/>
      <c r="T250" s="174">
        <f>SUM(T251:T262)</f>
        <v>0</v>
      </c>
      <c r="AR250" s="167" t="s">
        <v>84</v>
      </c>
      <c r="AT250" s="175" t="s">
        <v>74</v>
      </c>
      <c r="AU250" s="175" t="s">
        <v>82</v>
      </c>
      <c r="AY250" s="167" t="s">
        <v>189</v>
      </c>
      <c r="BK250" s="176">
        <f>SUM(BK251:BK262)</f>
        <v>0</v>
      </c>
    </row>
    <row r="251" spans="2:65" s="1" customFormat="1" ht="38.25" customHeight="1">
      <c r="B251" s="179"/>
      <c r="C251" s="180" t="s">
        <v>558</v>
      </c>
      <c r="D251" s="180" t="s">
        <v>191</v>
      </c>
      <c r="E251" s="181" t="s">
        <v>578</v>
      </c>
      <c r="F251" s="182" t="s">
        <v>579</v>
      </c>
      <c r="G251" s="183" t="s">
        <v>208</v>
      </c>
      <c r="H251" s="184">
        <v>36.68</v>
      </c>
      <c r="I251" s="185"/>
      <c r="J251" s="186">
        <f>ROUND(I251*H251,2)</f>
        <v>0</v>
      </c>
      <c r="K251" s="182" t="s">
        <v>287</v>
      </c>
      <c r="L251" s="40"/>
      <c r="M251" s="187" t="s">
        <v>5</v>
      </c>
      <c r="N251" s="188" t="s">
        <v>46</v>
      </c>
      <c r="O251" s="41"/>
      <c r="P251" s="189">
        <f>O251*H251</f>
        <v>0</v>
      </c>
      <c r="Q251" s="189">
        <v>0.059</v>
      </c>
      <c r="R251" s="189">
        <f>Q251*H251</f>
        <v>2.16412</v>
      </c>
      <c r="S251" s="189">
        <v>0</v>
      </c>
      <c r="T251" s="190">
        <f>S251*H251</f>
        <v>0</v>
      </c>
      <c r="AR251" s="23" t="s">
        <v>272</v>
      </c>
      <c r="AT251" s="23" t="s">
        <v>191</v>
      </c>
      <c r="AU251" s="23" t="s">
        <v>84</v>
      </c>
      <c r="AY251" s="23" t="s">
        <v>189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23" t="s">
        <v>82</v>
      </c>
      <c r="BK251" s="191">
        <f>ROUND(I251*H251,2)</f>
        <v>0</v>
      </c>
      <c r="BL251" s="23" t="s">
        <v>272</v>
      </c>
      <c r="BM251" s="23" t="s">
        <v>1038</v>
      </c>
    </row>
    <row r="252" spans="2:65" s="1" customFormat="1" ht="25.5" customHeight="1">
      <c r="B252" s="179"/>
      <c r="C252" s="180" t="s">
        <v>563</v>
      </c>
      <c r="D252" s="180" t="s">
        <v>191</v>
      </c>
      <c r="E252" s="181" t="s">
        <v>583</v>
      </c>
      <c r="F252" s="182" t="s">
        <v>584</v>
      </c>
      <c r="G252" s="183" t="s">
        <v>194</v>
      </c>
      <c r="H252" s="184">
        <v>1795.68</v>
      </c>
      <c r="I252" s="185"/>
      <c r="J252" s="186">
        <f>ROUND(I252*H252,2)</f>
        <v>0</v>
      </c>
      <c r="K252" s="182" t="s">
        <v>195</v>
      </c>
      <c r="L252" s="40"/>
      <c r="M252" s="187" t="s">
        <v>5</v>
      </c>
      <c r="N252" s="188" t="s">
        <v>46</v>
      </c>
      <c r="O252" s="41"/>
      <c r="P252" s="189">
        <f>O252*H252</f>
        <v>0</v>
      </c>
      <c r="Q252" s="189">
        <v>0</v>
      </c>
      <c r="R252" s="189">
        <f>Q252*H252</f>
        <v>0</v>
      </c>
      <c r="S252" s="189">
        <v>0</v>
      </c>
      <c r="T252" s="190">
        <f>S252*H252</f>
        <v>0</v>
      </c>
      <c r="AR252" s="23" t="s">
        <v>272</v>
      </c>
      <c r="AT252" s="23" t="s">
        <v>191</v>
      </c>
      <c r="AU252" s="23" t="s">
        <v>84</v>
      </c>
      <c r="AY252" s="23" t="s">
        <v>189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23" t="s">
        <v>82</v>
      </c>
      <c r="BK252" s="191">
        <f>ROUND(I252*H252,2)</f>
        <v>0</v>
      </c>
      <c r="BL252" s="23" t="s">
        <v>272</v>
      </c>
      <c r="BM252" s="23" t="s">
        <v>1039</v>
      </c>
    </row>
    <row r="253" spans="2:51" s="12" customFormat="1" ht="13.5">
      <c r="B253" s="192"/>
      <c r="D253" s="193" t="s">
        <v>198</v>
      </c>
      <c r="E253" s="194" t="s">
        <v>5</v>
      </c>
      <c r="F253" s="195" t="s">
        <v>1040</v>
      </c>
      <c r="H253" s="196">
        <v>1795.68</v>
      </c>
      <c r="I253" s="197"/>
      <c r="L253" s="192"/>
      <c r="M253" s="198"/>
      <c r="N253" s="199"/>
      <c r="O253" s="199"/>
      <c r="P253" s="199"/>
      <c r="Q253" s="199"/>
      <c r="R253" s="199"/>
      <c r="S253" s="199"/>
      <c r="T253" s="200"/>
      <c r="AT253" s="194" t="s">
        <v>198</v>
      </c>
      <c r="AU253" s="194" t="s">
        <v>84</v>
      </c>
      <c r="AV253" s="12" t="s">
        <v>84</v>
      </c>
      <c r="AW253" s="12" t="s">
        <v>38</v>
      </c>
      <c r="AX253" s="12" t="s">
        <v>82</v>
      </c>
      <c r="AY253" s="194" t="s">
        <v>189</v>
      </c>
    </row>
    <row r="254" spans="2:65" s="1" customFormat="1" ht="51" customHeight="1">
      <c r="B254" s="179"/>
      <c r="C254" s="209" t="s">
        <v>569</v>
      </c>
      <c r="D254" s="209" t="s">
        <v>291</v>
      </c>
      <c r="E254" s="210" t="s">
        <v>588</v>
      </c>
      <c r="F254" s="211" t="s">
        <v>1041</v>
      </c>
      <c r="G254" s="212" t="s">
        <v>194</v>
      </c>
      <c r="H254" s="213">
        <v>1831.594</v>
      </c>
      <c r="I254" s="214"/>
      <c r="J254" s="215">
        <f>ROUND(I254*H254,2)</f>
        <v>0</v>
      </c>
      <c r="K254" s="211" t="s">
        <v>202</v>
      </c>
      <c r="L254" s="216"/>
      <c r="M254" s="217" t="s">
        <v>5</v>
      </c>
      <c r="N254" s="218" t="s">
        <v>46</v>
      </c>
      <c r="O254" s="41"/>
      <c r="P254" s="189">
        <f>O254*H254</f>
        <v>0</v>
      </c>
      <c r="Q254" s="189">
        <v>0.015</v>
      </c>
      <c r="R254" s="189">
        <f>Q254*H254</f>
        <v>27.47391</v>
      </c>
      <c r="S254" s="189">
        <v>0</v>
      </c>
      <c r="T254" s="190">
        <f>S254*H254</f>
        <v>0</v>
      </c>
      <c r="AR254" s="23" t="s">
        <v>358</v>
      </c>
      <c r="AT254" s="23" t="s">
        <v>291</v>
      </c>
      <c r="AU254" s="23" t="s">
        <v>84</v>
      </c>
      <c r="AY254" s="23" t="s">
        <v>189</v>
      </c>
      <c r="BE254" s="191">
        <f>IF(N254="základní",J254,0)</f>
        <v>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23" t="s">
        <v>82</v>
      </c>
      <c r="BK254" s="191">
        <f>ROUND(I254*H254,2)</f>
        <v>0</v>
      </c>
      <c r="BL254" s="23" t="s">
        <v>272</v>
      </c>
      <c r="BM254" s="23" t="s">
        <v>1042</v>
      </c>
    </row>
    <row r="255" spans="2:51" s="12" customFormat="1" ht="13.5">
      <c r="B255" s="192"/>
      <c r="D255" s="193" t="s">
        <v>198</v>
      </c>
      <c r="F255" s="195" t="s">
        <v>1043</v>
      </c>
      <c r="H255" s="196">
        <v>1831.594</v>
      </c>
      <c r="I255" s="197"/>
      <c r="L255" s="192"/>
      <c r="M255" s="198"/>
      <c r="N255" s="199"/>
      <c r="O255" s="199"/>
      <c r="P255" s="199"/>
      <c r="Q255" s="199"/>
      <c r="R255" s="199"/>
      <c r="S255" s="199"/>
      <c r="T255" s="200"/>
      <c r="AT255" s="194" t="s">
        <v>198</v>
      </c>
      <c r="AU255" s="194" t="s">
        <v>84</v>
      </c>
      <c r="AV255" s="12" t="s">
        <v>84</v>
      </c>
      <c r="AW255" s="12" t="s">
        <v>6</v>
      </c>
      <c r="AX255" s="12" t="s">
        <v>82</v>
      </c>
      <c r="AY255" s="194" t="s">
        <v>189</v>
      </c>
    </row>
    <row r="256" spans="2:65" s="1" customFormat="1" ht="25.5" customHeight="1">
      <c r="B256" s="179"/>
      <c r="C256" s="180" t="s">
        <v>577</v>
      </c>
      <c r="D256" s="180" t="s">
        <v>191</v>
      </c>
      <c r="E256" s="181" t="s">
        <v>593</v>
      </c>
      <c r="F256" s="182" t="s">
        <v>594</v>
      </c>
      <c r="G256" s="183" t="s">
        <v>194</v>
      </c>
      <c r="H256" s="184">
        <v>139.3</v>
      </c>
      <c r="I256" s="185"/>
      <c r="J256" s="186">
        <f>ROUND(I256*H256,2)</f>
        <v>0</v>
      </c>
      <c r="K256" s="182" t="s">
        <v>202</v>
      </c>
      <c r="L256" s="40"/>
      <c r="M256" s="187" t="s">
        <v>5</v>
      </c>
      <c r="N256" s="188" t="s">
        <v>46</v>
      </c>
      <c r="O256" s="41"/>
      <c r="P256" s="189">
        <f>O256*H256</f>
        <v>0</v>
      </c>
      <c r="Q256" s="189">
        <v>0.0003</v>
      </c>
      <c r="R256" s="189">
        <f>Q256*H256</f>
        <v>0.04179</v>
      </c>
      <c r="S256" s="189">
        <v>0</v>
      </c>
      <c r="T256" s="190">
        <f>S256*H256</f>
        <v>0</v>
      </c>
      <c r="AR256" s="23" t="s">
        <v>272</v>
      </c>
      <c r="AT256" s="23" t="s">
        <v>191</v>
      </c>
      <c r="AU256" s="23" t="s">
        <v>84</v>
      </c>
      <c r="AY256" s="23" t="s">
        <v>189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23" t="s">
        <v>82</v>
      </c>
      <c r="BK256" s="191">
        <f>ROUND(I256*H256,2)</f>
        <v>0</v>
      </c>
      <c r="BL256" s="23" t="s">
        <v>272</v>
      </c>
      <c r="BM256" s="23" t="s">
        <v>1044</v>
      </c>
    </row>
    <row r="257" spans="2:65" s="1" customFormat="1" ht="16.5" customHeight="1">
      <c r="B257" s="179"/>
      <c r="C257" s="209" t="s">
        <v>582</v>
      </c>
      <c r="D257" s="209" t="s">
        <v>291</v>
      </c>
      <c r="E257" s="210" t="s">
        <v>415</v>
      </c>
      <c r="F257" s="211" t="s">
        <v>416</v>
      </c>
      <c r="G257" s="212" t="s">
        <v>194</v>
      </c>
      <c r="H257" s="213">
        <v>139.3</v>
      </c>
      <c r="I257" s="214"/>
      <c r="J257" s="215">
        <f>ROUND(I257*H257,2)</f>
        <v>0</v>
      </c>
      <c r="K257" s="211" t="s">
        <v>287</v>
      </c>
      <c r="L257" s="216"/>
      <c r="M257" s="217" t="s">
        <v>5</v>
      </c>
      <c r="N257" s="218" t="s">
        <v>46</v>
      </c>
      <c r="O257" s="41"/>
      <c r="P257" s="189">
        <f>O257*H257</f>
        <v>0</v>
      </c>
      <c r="Q257" s="189">
        <v>0.018</v>
      </c>
      <c r="R257" s="189">
        <f>Q257*H257</f>
        <v>2.5074</v>
      </c>
      <c r="S257" s="189">
        <v>0</v>
      </c>
      <c r="T257" s="190">
        <f>S257*H257</f>
        <v>0</v>
      </c>
      <c r="AR257" s="23" t="s">
        <v>358</v>
      </c>
      <c r="AT257" s="23" t="s">
        <v>291</v>
      </c>
      <c r="AU257" s="23" t="s">
        <v>84</v>
      </c>
      <c r="AY257" s="23" t="s">
        <v>189</v>
      </c>
      <c r="BE257" s="191">
        <f>IF(N257="základní",J257,0)</f>
        <v>0</v>
      </c>
      <c r="BF257" s="191">
        <f>IF(N257="snížená",J257,0)</f>
        <v>0</v>
      </c>
      <c r="BG257" s="191">
        <f>IF(N257="zákl. přenesená",J257,0)</f>
        <v>0</v>
      </c>
      <c r="BH257" s="191">
        <f>IF(N257="sníž. přenesená",J257,0)</f>
        <v>0</v>
      </c>
      <c r="BI257" s="191">
        <f>IF(N257="nulová",J257,0)</f>
        <v>0</v>
      </c>
      <c r="BJ257" s="23" t="s">
        <v>82</v>
      </c>
      <c r="BK257" s="191">
        <f>ROUND(I257*H257,2)</f>
        <v>0</v>
      </c>
      <c r="BL257" s="23" t="s">
        <v>272</v>
      </c>
      <c r="BM257" s="23" t="s">
        <v>1045</v>
      </c>
    </row>
    <row r="258" spans="2:65" s="1" customFormat="1" ht="38.25" customHeight="1">
      <c r="B258" s="179"/>
      <c r="C258" s="180" t="s">
        <v>587</v>
      </c>
      <c r="D258" s="180" t="s">
        <v>191</v>
      </c>
      <c r="E258" s="181" t="s">
        <v>609</v>
      </c>
      <c r="F258" s="182" t="s">
        <v>610</v>
      </c>
      <c r="G258" s="183" t="s">
        <v>194</v>
      </c>
      <c r="H258" s="184">
        <v>485.6</v>
      </c>
      <c r="I258" s="185"/>
      <c r="J258" s="186">
        <f>ROUND(I258*H258,2)</f>
        <v>0</v>
      </c>
      <c r="K258" s="182" t="s">
        <v>202</v>
      </c>
      <c r="L258" s="40"/>
      <c r="M258" s="187" t="s">
        <v>5</v>
      </c>
      <c r="N258" s="188" t="s">
        <v>46</v>
      </c>
      <c r="O258" s="41"/>
      <c r="P258" s="189">
        <f>O258*H258</f>
        <v>0</v>
      </c>
      <c r="Q258" s="189">
        <v>1E-05</v>
      </c>
      <c r="R258" s="189">
        <f>Q258*H258</f>
        <v>0.004856000000000001</v>
      </c>
      <c r="S258" s="189">
        <v>0</v>
      </c>
      <c r="T258" s="190">
        <f>S258*H258</f>
        <v>0</v>
      </c>
      <c r="AR258" s="23" t="s">
        <v>272</v>
      </c>
      <c r="AT258" s="23" t="s">
        <v>191</v>
      </c>
      <c r="AU258" s="23" t="s">
        <v>84</v>
      </c>
      <c r="AY258" s="23" t="s">
        <v>189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23" t="s">
        <v>82</v>
      </c>
      <c r="BK258" s="191">
        <f>ROUND(I258*H258,2)</f>
        <v>0</v>
      </c>
      <c r="BL258" s="23" t="s">
        <v>272</v>
      </c>
      <c r="BM258" s="23" t="s">
        <v>1046</v>
      </c>
    </row>
    <row r="259" spans="2:51" s="12" customFormat="1" ht="13.5">
      <c r="B259" s="192"/>
      <c r="D259" s="193" t="s">
        <v>198</v>
      </c>
      <c r="E259" s="194" t="s">
        <v>5</v>
      </c>
      <c r="F259" s="195" t="s">
        <v>1047</v>
      </c>
      <c r="H259" s="196">
        <v>485.6</v>
      </c>
      <c r="I259" s="197"/>
      <c r="L259" s="192"/>
      <c r="M259" s="198"/>
      <c r="N259" s="199"/>
      <c r="O259" s="199"/>
      <c r="P259" s="199"/>
      <c r="Q259" s="199"/>
      <c r="R259" s="199"/>
      <c r="S259" s="199"/>
      <c r="T259" s="200"/>
      <c r="AT259" s="194" t="s">
        <v>198</v>
      </c>
      <c r="AU259" s="194" t="s">
        <v>84</v>
      </c>
      <c r="AV259" s="12" t="s">
        <v>84</v>
      </c>
      <c r="AW259" s="12" t="s">
        <v>38</v>
      </c>
      <c r="AX259" s="12" t="s">
        <v>82</v>
      </c>
      <c r="AY259" s="194" t="s">
        <v>189</v>
      </c>
    </row>
    <row r="260" spans="2:65" s="1" customFormat="1" ht="25.5" customHeight="1">
      <c r="B260" s="179"/>
      <c r="C260" s="209" t="s">
        <v>592</v>
      </c>
      <c r="D260" s="209" t="s">
        <v>291</v>
      </c>
      <c r="E260" s="210" t="s">
        <v>614</v>
      </c>
      <c r="F260" s="211" t="s">
        <v>1048</v>
      </c>
      <c r="G260" s="212" t="s">
        <v>194</v>
      </c>
      <c r="H260" s="213">
        <v>534.16</v>
      </c>
      <c r="I260" s="214"/>
      <c r="J260" s="215">
        <f>ROUND(I260*H260,2)</f>
        <v>0</v>
      </c>
      <c r="K260" s="211" t="s">
        <v>202</v>
      </c>
      <c r="L260" s="216"/>
      <c r="M260" s="217" t="s">
        <v>5</v>
      </c>
      <c r="N260" s="218" t="s">
        <v>46</v>
      </c>
      <c r="O260" s="41"/>
      <c r="P260" s="189">
        <f>O260*H260</f>
        <v>0</v>
      </c>
      <c r="Q260" s="189">
        <v>0.00017</v>
      </c>
      <c r="R260" s="189">
        <f>Q260*H260</f>
        <v>0.0908072</v>
      </c>
      <c r="S260" s="189">
        <v>0</v>
      </c>
      <c r="T260" s="190">
        <f>S260*H260</f>
        <v>0</v>
      </c>
      <c r="AR260" s="23" t="s">
        <v>358</v>
      </c>
      <c r="AT260" s="23" t="s">
        <v>291</v>
      </c>
      <c r="AU260" s="23" t="s">
        <v>84</v>
      </c>
      <c r="AY260" s="23" t="s">
        <v>189</v>
      </c>
      <c r="BE260" s="191">
        <f>IF(N260="základní",J260,0)</f>
        <v>0</v>
      </c>
      <c r="BF260" s="191">
        <f>IF(N260="snížená",J260,0)</f>
        <v>0</v>
      </c>
      <c r="BG260" s="191">
        <f>IF(N260="zákl. přenesená",J260,0)</f>
        <v>0</v>
      </c>
      <c r="BH260" s="191">
        <f>IF(N260="sníž. přenesená",J260,0)</f>
        <v>0</v>
      </c>
      <c r="BI260" s="191">
        <f>IF(N260="nulová",J260,0)</f>
        <v>0</v>
      </c>
      <c r="BJ260" s="23" t="s">
        <v>82</v>
      </c>
      <c r="BK260" s="191">
        <f>ROUND(I260*H260,2)</f>
        <v>0</v>
      </c>
      <c r="BL260" s="23" t="s">
        <v>272</v>
      </c>
      <c r="BM260" s="23" t="s">
        <v>1049</v>
      </c>
    </row>
    <row r="261" spans="2:51" s="12" customFormat="1" ht="13.5">
      <c r="B261" s="192"/>
      <c r="D261" s="193" t="s">
        <v>198</v>
      </c>
      <c r="F261" s="195" t="s">
        <v>1050</v>
      </c>
      <c r="H261" s="196">
        <v>534.16</v>
      </c>
      <c r="I261" s="197"/>
      <c r="L261" s="192"/>
      <c r="M261" s="198"/>
      <c r="N261" s="199"/>
      <c r="O261" s="199"/>
      <c r="P261" s="199"/>
      <c r="Q261" s="199"/>
      <c r="R261" s="199"/>
      <c r="S261" s="199"/>
      <c r="T261" s="200"/>
      <c r="AT261" s="194" t="s">
        <v>198</v>
      </c>
      <c r="AU261" s="194" t="s">
        <v>84</v>
      </c>
      <c r="AV261" s="12" t="s">
        <v>84</v>
      </c>
      <c r="AW261" s="12" t="s">
        <v>6</v>
      </c>
      <c r="AX261" s="12" t="s">
        <v>82</v>
      </c>
      <c r="AY261" s="194" t="s">
        <v>189</v>
      </c>
    </row>
    <row r="262" spans="2:65" s="1" customFormat="1" ht="38.25" customHeight="1">
      <c r="B262" s="179"/>
      <c r="C262" s="180" t="s">
        <v>596</v>
      </c>
      <c r="D262" s="180" t="s">
        <v>191</v>
      </c>
      <c r="E262" s="181" t="s">
        <v>619</v>
      </c>
      <c r="F262" s="182" t="s">
        <v>620</v>
      </c>
      <c r="G262" s="183" t="s">
        <v>621</v>
      </c>
      <c r="H262" s="219"/>
      <c r="I262" s="185"/>
      <c r="J262" s="186">
        <f>ROUND(I262*H262,2)</f>
        <v>0</v>
      </c>
      <c r="K262" s="182" t="s">
        <v>202</v>
      </c>
      <c r="L262" s="40"/>
      <c r="M262" s="187" t="s">
        <v>5</v>
      </c>
      <c r="N262" s="188" t="s">
        <v>46</v>
      </c>
      <c r="O262" s="41"/>
      <c r="P262" s="189">
        <f>O262*H262</f>
        <v>0</v>
      </c>
      <c r="Q262" s="189">
        <v>0</v>
      </c>
      <c r="R262" s="189">
        <f>Q262*H262</f>
        <v>0</v>
      </c>
      <c r="S262" s="189">
        <v>0</v>
      </c>
      <c r="T262" s="190">
        <f>S262*H262</f>
        <v>0</v>
      </c>
      <c r="AR262" s="23" t="s">
        <v>272</v>
      </c>
      <c r="AT262" s="23" t="s">
        <v>191</v>
      </c>
      <c r="AU262" s="23" t="s">
        <v>84</v>
      </c>
      <c r="AY262" s="23" t="s">
        <v>189</v>
      </c>
      <c r="BE262" s="191">
        <f>IF(N262="základní",J262,0)</f>
        <v>0</v>
      </c>
      <c r="BF262" s="191">
        <f>IF(N262="snížená",J262,0)</f>
        <v>0</v>
      </c>
      <c r="BG262" s="191">
        <f>IF(N262="zákl. přenesená",J262,0)</f>
        <v>0</v>
      </c>
      <c r="BH262" s="191">
        <f>IF(N262="sníž. přenesená",J262,0)</f>
        <v>0</v>
      </c>
      <c r="BI262" s="191">
        <f>IF(N262="nulová",J262,0)</f>
        <v>0</v>
      </c>
      <c r="BJ262" s="23" t="s">
        <v>82</v>
      </c>
      <c r="BK262" s="191">
        <f>ROUND(I262*H262,2)</f>
        <v>0</v>
      </c>
      <c r="BL262" s="23" t="s">
        <v>272</v>
      </c>
      <c r="BM262" s="23" t="s">
        <v>1051</v>
      </c>
    </row>
    <row r="263" spans="2:63" s="11" customFormat="1" ht="29.85" customHeight="1">
      <c r="B263" s="166"/>
      <c r="D263" s="167" t="s">
        <v>74</v>
      </c>
      <c r="E263" s="177" t="s">
        <v>623</v>
      </c>
      <c r="F263" s="177" t="s">
        <v>624</v>
      </c>
      <c r="I263" s="169"/>
      <c r="J263" s="178">
        <f>BK263</f>
        <v>0</v>
      </c>
      <c r="L263" s="166"/>
      <c r="M263" s="171"/>
      <c r="N263" s="172"/>
      <c r="O263" s="172"/>
      <c r="P263" s="173">
        <f>SUM(P264:P267)</f>
        <v>0</v>
      </c>
      <c r="Q263" s="172"/>
      <c r="R263" s="173">
        <f>SUM(R264:R267)</f>
        <v>0.01716</v>
      </c>
      <c r="S263" s="172"/>
      <c r="T263" s="174">
        <f>SUM(T264:T267)</f>
        <v>0.15102000000000002</v>
      </c>
      <c r="AR263" s="167" t="s">
        <v>84</v>
      </c>
      <c r="AT263" s="175" t="s">
        <v>74</v>
      </c>
      <c r="AU263" s="175" t="s">
        <v>82</v>
      </c>
      <c r="AY263" s="167" t="s">
        <v>189</v>
      </c>
      <c r="BK263" s="176">
        <f>SUM(BK264:BK267)</f>
        <v>0</v>
      </c>
    </row>
    <row r="264" spans="2:65" s="1" customFormat="1" ht="16.5" customHeight="1">
      <c r="B264" s="179"/>
      <c r="C264" s="180" t="s">
        <v>598</v>
      </c>
      <c r="D264" s="180" t="s">
        <v>191</v>
      </c>
      <c r="E264" s="181" t="s">
        <v>626</v>
      </c>
      <c r="F264" s="182" t="s">
        <v>627</v>
      </c>
      <c r="G264" s="183" t="s">
        <v>322</v>
      </c>
      <c r="H264" s="184">
        <v>6</v>
      </c>
      <c r="I264" s="185"/>
      <c r="J264" s="186">
        <f>ROUND(I264*H264,2)</f>
        <v>0</v>
      </c>
      <c r="K264" s="182" t="s">
        <v>202</v>
      </c>
      <c r="L264" s="40"/>
      <c r="M264" s="187" t="s">
        <v>5</v>
      </c>
      <c r="N264" s="188" t="s">
        <v>46</v>
      </c>
      <c r="O264" s="41"/>
      <c r="P264" s="189">
        <f>O264*H264</f>
        <v>0</v>
      </c>
      <c r="Q264" s="189">
        <v>0.00143</v>
      </c>
      <c r="R264" s="189">
        <f>Q264*H264</f>
        <v>0.00858</v>
      </c>
      <c r="S264" s="189">
        <v>0</v>
      </c>
      <c r="T264" s="190">
        <f>S264*H264</f>
        <v>0</v>
      </c>
      <c r="AR264" s="23" t="s">
        <v>272</v>
      </c>
      <c r="AT264" s="23" t="s">
        <v>191</v>
      </c>
      <c r="AU264" s="23" t="s">
        <v>84</v>
      </c>
      <c r="AY264" s="23" t="s">
        <v>189</v>
      </c>
      <c r="BE264" s="191">
        <f>IF(N264="základní",J264,0)</f>
        <v>0</v>
      </c>
      <c r="BF264" s="191">
        <f>IF(N264="snížená",J264,0)</f>
        <v>0</v>
      </c>
      <c r="BG264" s="191">
        <f>IF(N264="zákl. přenesená",J264,0)</f>
        <v>0</v>
      </c>
      <c r="BH264" s="191">
        <f>IF(N264="sníž. přenesená",J264,0)</f>
        <v>0</v>
      </c>
      <c r="BI264" s="191">
        <f>IF(N264="nulová",J264,0)</f>
        <v>0</v>
      </c>
      <c r="BJ264" s="23" t="s">
        <v>82</v>
      </c>
      <c r="BK264" s="191">
        <f>ROUND(I264*H264,2)</f>
        <v>0</v>
      </c>
      <c r="BL264" s="23" t="s">
        <v>272</v>
      </c>
      <c r="BM264" s="23" t="s">
        <v>1052</v>
      </c>
    </row>
    <row r="265" spans="2:65" s="1" customFormat="1" ht="16.5" customHeight="1">
      <c r="B265" s="179"/>
      <c r="C265" s="180" t="s">
        <v>603</v>
      </c>
      <c r="D265" s="180" t="s">
        <v>191</v>
      </c>
      <c r="E265" s="181" t="s">
        <v>630</v>
      </c>
      <c r="F265" s="182" t="s">
        <v>631</v>
      </c>
      <c r="G265" s="183" t="s">
        <v>322</v>
      </c>
      <c r="H265" s="184">
        <v>6</v>
      </c>
      <c r="I265" s="185"/>
      <c r="J265" s="186">
        <f>ROUND(I265*H265,2)</f>
        <v>0</v>
      </c>
      <c r="K265" s="182" t="s">
        <v>5</v>
      </c>
      <c r="L265" s="40"/>
      <c r="M265" s="187" t="s">
        <v>5</v>
      </c>
      <c r="N265" s="188" t="s">
        <v>46</v>
      </c>
      <c r="O265" s="41"/>
      <c r="P265" s="189">
        <f>O265*H265</f>
        <v>0</v>
      </c>
      <c r="Q265" s="189">
        <v>0.00143</v>
      </c>
      <c r="R265" s="189">
        <f>Q265*H265</f>
        <v>0.00858</v>
      </c>
      <c r="S265" s="189">
        <v>0</v>
      </c>
      <c r="T265" s="190">
        <f>S265*H265</f>
        <v>0</v>
      </c>
      <c r="AR265" s="23" t="s">
        <v>272</v>
      </c>
      <c r="AT265" s="23" t="s">
        <v>191</v>
      </c>
      <c r="AU265" s="23" t="s">
        <v>84</v>
      </c>
      <c r="AY265" s="23" t="s">
        <v>189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23" t="s">
        <v>82</v>
      </c>
      <c r="BK265" s="191">
        <f>ROUND(I265*H265,2)</f>
        <v>0</v>
      </c>
      <c r="BL265" s="23" t="s">
        <v>272</v>
      </c>
      <c r="BM265" s="23" t="s">
        <v>1053</v>
      </c>
    </row>
    <row r="266" spans="2:65" s="1" customFormat="1" ht="16.5" customHeight="1">
      <c r="B266" s="179"/>
      <c r="C266" s="180" t="s">
        <v>608</v>
      </c>
      <c r="D266" s="180" t="s">
        <v>191</v>
      </c>
      <c r="E266" s="181" t="s">
        <v>634</v>
      </c>
      <c r="F266" s="182" t="s">
        <v>635</v>
      </c>
      <c r="G266" s="183" t="s">
        <v>322</v>
      </c>
      <c r="H266" s="184">
        <v>6</v>
      </c>
      <c r="I266" s="185"/>
      <c r="J266" s="186">
        <f>ROUND(I266*H266,2)</f>
        <v>0</v>
      </c>
      <c r="K266" s="182" t="s">
        <v>202</v>
      </c>
      <c r="L266" s="40"/>
      <c r="M266" s="187" t="s">
        <v>5</v>
      </c>
      <c r="N266" s="188" t="s">
        <v>46</v>
      </c>
      <c r="O266" s="41"/>
      <c r="P266" s="189">
        <f>O266*H266</f>
        <v>0</v>
      </c>
      <c r="Q266" s="189">
        <v>0</v>
      </c>
      <c r="R266" s="189">
        <f>Q266*H266</f>
        <v>0</v>
      </c>
      <c r="S266" s="189">
        <v>0.02517</v>
      </c>
      <c r="T266" s="190">
        <f>S266*H266</f>
        <v>0.15102000000000002</v>
      </c>
      <c r="AR266" s="23" t="s">
        <v>272</v>
      </c>
      <c r="AT266" s="23" t="s">
        <v>191</v>
      </c>
      <c r="AU266" s="23" t="s">
        <v>84</v>
      </c>
      <c r="AY266" s="23" t="s">
        <v>189</v>
      </c>
      <c r="BE266" s="191">
        <f>IF(N266="základní",J266,0)</f>
        <v>0</v>
      </c>
      <c r="BF266" s="191">
        <f>IF(N266="snížená",J266,0)</f>
        <v>0</v>
      </c>
      <c r="BG266" s="191">
        <f>IF(N266="zákl. přenesená",J266,0)</f>
        <v>0</v>
      </c>
      <c r="BH266" s="191">
        <f>IF(N266="sníž. přenesená",J266,0)</f>
        <v>0</v>
      </c>
      <c r="BI266" s="191">
        <f>IF(N266="nulová",J266,0)</f>
        <v>0</v>
      </c>
      <c r="BJ266" s="23" t="s">
        <v>82</v>
      </c>
      <c r="BK266" s="191">
        <f>ROUND(I266*H266,2)</f>
        <v>0</v>
      </c>
      <c r="BL266" s="23" t="s">
        <v>272</v>
      </c>
      <c r="BM266" s="23" t="s">
        <v>1054</v>
      </c>
    </row>
    <row r="267" spans="2:65" s="1" customFormat="1" ht="38.25" customHeight="1">
      <c r="B267" s="179"/>
      <c r="C267" s="180" t="s">
        <v>613</v>
      </c>
      <c r="D267" s="180" t="s">
        <v>191</v>
      </c>
      <c r="E267" s="181" t="s">
        <v>642</v>
      </c>
      <c r="F267" s="182" t="s">
        <v>643</v>
      </c>
      <c r="G267" s="183" t="s">
        <v>621</v>
      </c>
      <c r="H267" s="219"/>
      <c r="I267" s="185"/>
      <c r="J267" s="186">
        <f>ROUND(I267*H267,2)</f>
        <v>0</v>
      </c>
      <c r="K267" s="182" t="s">
        <v>202</v>
      </c>
      <c r="L267" s="40"/>
      <c r="M267" s="187" t="s">
        <v>5</v>
      </c>
      <c r="N267" s="188" t="s">
        <v>46</v>
      </c>
      <c r="O267" s="41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AR267" s="23" t="s">
        <v>272</v>
      </c>
      <c r="AT267" s="23" t="s">
        <v>191</v>
      </c>
      <c r="AU267" s="23" t="s">
        <v>84</v>
      </c>
      <c r="AY267" s="23" t="s">
        <v>189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23" t="s">
        <v>82</v>
      </c>
      <c r="BK267" s="191">
        <f>ROUND(I267*H267,2)</f>
        <v>0</v>
      </c>
      <c r="BL267" s="23" t="s">
        <v>272</v>
      </c>
      <c r="BM267" s="23" t="s">
        <v>1055</v>
      </c>
    </row>
    <row r="268" spans="2:63" s="11" customFormat="1" ht="29.85" customHeight="1">
      <c r="B268" s="166"/>
      <c r="D268" s="167" t="s">
        <v>74</v>
      </c>
      <c r="E268" s="177" t="s">
        <v>645</v>
      </c>
      <c r="F268" s="177" t="s">
        <v>646</v>
      </c>
      <c r="I268" s="169"/>
      <c r="J268" s="178">
        <f>BK268</f>
        <v>0</v>
      </c>
      <c r="L268" s="166"/>
      <c r="M268" s="171"/>
      <c r="N268" s="172"/>
      <c r="O268" s="172"/>
      <c r="P268" s="173">
        <f>SUM(P269:P270)</f>
        <v>0</v>
      </c>
      <c r="Q268" s="172"/>
      <c r="R268" s="173">
        <f>SUM(R269:R270)</f>
        <v>0</v>
      </c>
      <c r="S268" s="172"/>
      <c r="T268" s="174">
        <f>SUM(T269:T270)</f>
        <v>0</v>
      </c>
      <c r="AR268" s="167" t="s">
        <v>84</v>
      </c>
      <c r="AT268" s="175" t="s">
        <v>74</v>
      </c>
      <c r="AU268" s="175" t="s">
        <v>82</v>
      </c>
      <c r="AY268" s="167" t="s">
        <v>189</v>
      </c>
      <c r="BK268" s="176">
        <f>SUM(BK269:BK270)</f>
        <v>0</v>
      </c>
    </row>
    <row r="269" spans="2:65" s="1" customFormat="1" ht="16.5" customHeight="1">
      <c r="B269" s="179"/>
      <c r="C269" s="180" t="s">
        <v>618</v>
      </c>
      <c r="D269" s="180" t="s">
        <v>191</v>
      </c>
      <c r="E269" s="181" t="s">
        <v>648</v>
      </c>
      <c r="F269" s="182" t="s">
        <v>649</v>
      </c>
      <c r="G269" s="183" t="s">
        <v>322</v>
      </c>
      <c r="H269" s="184">
        <v>1</v>
      </c>
      <c r="I269" s="185"/>
      <c r="J269" s="186">
        <f>ROUND(I269*H269,2)</f>
        <v>0</v>
      </c>
      <c r="K269" s="182" t="s">
        <v>5</v>
      </c>
      <c r="L269" s="40"/>
      <c r="M269" s="187" t="s">
        <v>5</v>
      </c>
      <c r="N269" s="188" t="s">
        <v>46</v>
      </c>
      <c r="O269" s="41"/>
      <c r="P269" s="189">
        <f>O269*H269</f>
        <v>0</v>
      </c>
      <c r="Q269" s="189">
        <v>0</v>
      </c>
      <c r="R269" s="189">
        <f>Q269*H269</f>
        <v>0</v>
      </c>
      <c r="S269" s="189">
        <v>0</v>
      </c>
      <c r="T269" s="190">
        <f>S269*H269</f>
        <v>0</v>
      </c>
      <c r="AR269" s="23" t="s">
        <v>272</v>
      </c>
      <c r="AT269" s="23" t="s">
        <v>191</v>
      </c>
      <c r="AU269" s="23" t="s">
        <v>84</v>
      </c>
      <c r="AY269" s="23" t="s">
        <v>189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23" t="s">
        <v>82</v>
      </c>
      <c r="BK269" s="191">
        <f>ROUND(I269*H269,2)</f>
        <v>0</v>
      </c>
      <c r="BL269" s="23" t="s">
        <v>272</v>
      </c>
      <c r="BM269" s="23" t="s">
        <v>1056</v>
      </c>
    </row>
    <row r="270" spans="2:65" s="1" customFormat="1" ht="16.5" customHeight="1">
      <c r="B270" s="179"/>
      <c r="C270" s="180" t="s">
        <v>625</v>
      </c>
      <c r="D270" s="180" t="s">
        <v>191</v>
      </c>
      <c r="E270" s="181" t="s">
        <v>652</v>
      </c>
      <c r="F270" s="182" t="s">
        <v>653</v>
      </c>
      <c r="G270" s="183" t="s">
        <v>243</v>
      </c>
      <c r="H270" s="184">
        <v>1</v>
      </c>
      <c r="I270" s="185"/>
      <c r="J270" s="186">
        <f>ROUND(I270*H270,2)</f>
        <v>0</v>
      </c>
      <c r="K270" s="182" t="s">
        <v>5</v>
      </c>
      <c r="L270" s="40"/>
      <c r="M270" s="187" t="s">
        <v>5</v>
      </c>
      <c r="N270" s="188" t="s">
        <v>46</v>
      </c>
      <c r="O270" s="41"/>
      <c r="P270" s="189">
        <f>O270*H270</f>
        <v>0</v>
      </c>
      <c r="Q270" s="189">
        <v>0</v>
      </c>
      <c r="R270" s="189">
        <f>Q270*H270</f>
        <v>0</v>
      </c>
      <c r="S270" s="189">
        <v>0</v>
      </c>
      <c r="T270" s="190">
        <f>S270*H270</f>
        <v>0</v>
      </c>
      <c r="AR270" s="23" t="s">
        <v>272</v>
      </c>
      <c r="AT270" s="23" t="s">
        <v>191</v>
      </c>
      <c r="AU270" s="23" t="s">
        <v>84</v>
      </c>
      <c r="AY270" s="23" t="s">
        <v>189</v>
      </c>
      <c r="BE270" s="191">
        <f>IF(N270="základní",J270,0)</f>
        <v>0</v>
      </c>
      <c r="BF270" s="191">
        <f>IF(N270="snížená",J270,0)</f>
        <v>0</v>
      </c>
      <c r="BG270" s="191">
        <f>IF(N270="zákl. přenesená",J270,0)</f>
        <v>0</v>
      </c>
      <c r="BH270" s="191">
        <f>IF(N270="sníž. přenesená",J270,0)</f>
        <v>0</v>
      </c>
      <c r="BI270" s="191">
        <f>IF(N270="nulová",J270,0)</f>
        <v>0</v>
      </c>
      <c r="BJ270" s="23" t="s">
        <v>82</v>
      </c>
      <c r="BK270" s="191">
        <f>ROUND(I270*H270,2)</f>
        <v>0</v>
      </c>
      <c r="BL270" s="23" t="s">
        <v>272</v>
      </c>
      <c r="BM270" s="23" t="s">
        <v>1057</v>
      </c>
    </row>
    <row r="271" spans="2:63" s="11" customFormat="1" ht="29.85" customHeight="1">
      <c r="B271" s="166"/>
      <c r="D271" s="167" t="s">
        <v>74</v>
      </c>
      <c r="E271" s="177" t="s">
        <v>655</v>
      </c>
      <c r="F271" s="177" t="s">
        <v>656</v>
      </c>
      <c r="I271" s="169"/>
      <c r="J271" s="178">
        <f>BK271</f>
        <v>0</v>
      </c>
      <c r="L271" s="166"/>
      <c r="M271" s="171"/>
      <c r="N271" s="172"/>
      <c r="O271" s="172"/>
      <c r="P271" s="173">
        <f>SUM(P272:P280)</f>
        <v>0</v>
      </c>
      <c r="Q271" s="172"/>
      <c r="R271" s="173">
        <f>SUM(R272:R280)</f>
        <v>9.80897336</v>
      </c>
      <c r="S271" s="172"/>
      <c r="T271" s="174">
        <f>SUM(T272:T280)</f>
        <v>0</v>
      </c>
      <c r="AR271" s="167" t="s">
        <v>84</v>
      </c>
      <c r="AT271" s="175" t="s">
        <v>74</v>
      </c>
      <c r="AU271" s="175" t="s">
        <v>82</v>
      </c>
      <c r="AY271" s="167" t="s">
        <v>189</v>
      </c>
      <c r="BK271" s="176">
        <f>SUM(BK272:BK280)</f>
        <v>0</v>
      </c>
    </row>
    <row r="272" spans="2:65" s="1" customFormat="1" ht="25.5" customHeight="1">
      <c r="B272" s="179"/>
      <c r="C272" s="180" t="s">
        <v>629</v>
      </c>
      <c r="D272" s="180" t="s">
        <v>191</v>
      </c>
      <c r="E272" s="181" t="s">
        <v>658</v>
      </c>
      <c r="F272" s="182" t="s">
        <v>659</v>
      </c>
      <c r="G272" s="183" t="s">
        <v>194</v>
      </c>
      <c r="H272" s="184">
        <v>448.92</v>
      </c>
      <c r="I272" s="185"/>
      <c r="J272" s="186">
        <f>ROUND(I272*H272,2)</f>
        <v>0</v>
      </c>
      <c r="K272" s="182" t="s">
        <v>202</v>
      </c>
      <c r="L272" s="40"/>
      <c r="M272" s="187" t="s">
        <v>5</v>
      </c>
      <c r="N272" s="188" t="s">
        <v>46</v>
      </c>
      <c r="O272" s="41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AR272" s="23" t="s">
        <v>272</v>
      </c>
      <c r="AT272" s="23" t="s">
        <v>191</v>
      </c>
      <c r="AU272" s="23" t="s">
        <v>84</v>
      </c>
      <c r="AY272" s="23" t="s">
        <v>189</v>
      </c>
      <c r="BE272" s="191">
        <f>IF(N272="základní",J272,0)</f>
        <v>0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23" t="s">
        <v>82</v>
      </c>
      <c r="BK272" s="191">
        <f>ROUND(I272*H272,2)</f>
        <v>0</v>
      </c>
      <c r="BL272" s="23" t="s">
        <v>272</v>
      </c>
      <c r="BM272" s="23" t="s">
        <v>1058</v>
      </c>
    </row>
    <row r="273" spans="2:65" s="1" customFormat="1" ht="25.5" customHeight="1">
      <c r="B273" s="179"/>
      <c r="C273" s="209" t="s">
        <v>633</v>
      </c>
      <c r="D273" s="209" t="s">
        <v>291</v>
      </c>
      <c r="E273" s="210" t="s">
        <v>662</v>
      </c>
      <c r="F273" s="211" t="s">
        <v>663</v>
      </c>
      <c r="G273" s="212" t="s">
        <v>194</v>
      </c>
      <c r="H273" s="213">
        <v>484.834</v>
      </c>
      <c r="I273" s="214"/>
      <c r="J273" s="215">
        <f>ROUND(I273*H273,2)</f>
        <v>0</v>
      </c>
      <c r="K273" s="211" t="s">
        <v>202</v>
      </c>
      <c r="L273" s="216"/>
      <c r="M273" s="217" t="s">
        <v>5</v>
      </c>
      <c r="N273" s="218" t="s">
        <v>46</v>
      </c>
      <c r="O273" s="41"/>
      <c r="P273" s="189">
        <f>O273*H273</f>
        <v>0</v>
      </c>
      <c r="Q273" s="189">
        <v>0.01064</v>
      </c>
      <c r="R273" s="189">
        <f>Q273*H273</f>
        <v>5.15863376</v>
      </c>
      <c r="S273" s="189">
        <v>0</v>
      </c>
      <c r="T273" s="190">
        <f>S273*H273</f>
        <v>0</v>
      </c>
      <c r="AR273" s="23" t="s">
        <v>358</v>
      </c>
      <c r="AT273" s="23" t="s">
        <v>291</v>
      </c>
      <c r="AU273" s="23" t="s">
        <v>84</v>
      </c>
      <c r="AY273" s="23" t="s">
        <v>189</v>
      </c>
      <c r="BE273" s="191">
        <f>IF(N273="základní",J273,0)</f>
        <v>0</v>
      </c>
      <c r="BF273" s="191">
        <f>IF(N273="snížená",J273,0)</f>
        <v>0</v>
      </c>
      <c r="BG273" s="191">
        <f>IF(N273="zákl. přenesená",J273,0)</f>
        <v>0</v>
      </c>
      <c r="BH273" s="191">
        <f>IF(N273="sníž. přenesená",J273,0)</f>
        <v>0</v>
      </c>
      <c r="BI273" s="191">
        <f>IF(N273="nulová",J273,0)</f>
        <v>0</v>
      </c>
      <c r="BJ273" s="23" t="s">
        <v>82</v>
      </c>
      <c r="BK273" s="191">
        <f>ROUND(I273*H273,2)</f>
        <v>0</v>
      </c>
      <c r="BL273" s="23" t="s">
        <v>272</v>
      </c>
      <c r="BM273" s="23" t="s">
        <v>1059</v>
      </c>
    </row>
    <row r="274" spans="2:51" s="12" customFormat="1" ht="13.5">
      <c r="B274" s="192"/>
      <c r="D274" s="193" t="s">
        <v>198</v>
      </c>
      <c r="F274" s="195" t="s">
        <v>1060</v>
      </c>
      <c r="H274" s="196">
        <v>484.834</v>
      </c>
      <c r="I274" s="197"/>
      <c r="L274" s="192"/>
      <c r="M274" s="198"/>
      <c r="N274" s="199"/>
      <c r="O274" s="199"/>
      <c r="P274" s="199"/>
      <c r="Q274" s="199"/>
      <c r="R274" s="199"/>
      <c r="S274" s="199"/>
      <c r="T274" s="200"/>
      <c r="AT274" s="194" t="s">
        <v>198</v>
      </c>
      <c r="AU274" s="194" t="s">
        <v>84</v>
      </c>
      <c r="AV274" s="12" t="s">
        <v>84</v>
      </c>
      <c r="AW274" s="12" t="s">
        <v>6</v>
      </c>
      <c r="AX274" s="12" t="s">
        <v>82</v>
      </c>
      <c r="AY274" s="194" t="s">
        <v>189</v>
      </c>
    </row>
    <row r="275" spans="2:65" s="1" customFormat="1" ht="25.5" customHeight="1">
      <c r="B275" s="179"/>
      <c r="C275" s="180" t="s">
        <v>637</v>
      </c>
      <c r="D275" s="180" t="s">
        <v>191</v>
      </c>
      <c r="E275" s="181" t="s">
        <v>667</v>
      </c>
      <c r="F275" s="182" t="s">
        <v>668</v>
      </c>
      <c r="G275" s="183" t="s">
        <v>194</v>
      </c>
      <c r="H275" s="184">
        <v>448.92</v>
      </c>
      <c r="I275" s="185"/>
      <c r="J275" s="186">
        <f>ROUND(I275*H275,2)</f>
        <v>0</v>
      </c>
      <c r="K275" s="182" t="s">
        <v>202</v>
      </c>
      <c r="L275" s="40"/>
      <c r="M275" s="187" t="s">
        <v>5</v>
      </c>
      <c r="N275" s="188" t="s">
        <v>46</v>
      </c>
      <c r="O275" s="41"/>
      <c r="P275" s="189">
        <f>O275*H275</f>
        <v>0</v>
      </c>
      <c r="Q275" s="189">
        <v>0</v>
      </c>
      <c r="R275" s="189">
        <f>Q275*H275</f>
        <v>0</v>
      </c>
      <c r="S275" s="189">
        <v>0</v>
      </c>
      <c r="T275" s="190">
        <f>S275*H275</f>
        <v>0</v>
      </c>
      <c r="AR275" s="23" t="s">
        <v>272</v>
      </c>
      <c r="AT275" s="23" t="s">
        <v>191</v>
      </c>
      <c r="AU275" s="23" t="s">
        <v>84</v>
      </c>
      <c r="AY275" s="23" t="s">
        <v>189</v>
      </c>
      <c r="BE275" s="191">
        <f>IF(N275="základní",J275,0)</f>
        <v>0</v>
      </c>
      <c r="BF275" s="191">
        <f>IF(N275="snížená",J275,0)</f>
        <v>0</v>
      </c>
      <c r="BG275" s="191">
        <f>IF(N275="zákl. přenesená",J275,0)</f>
        <v>0</v>
      </c>
      <c r="BH275" s="191">
        <f>IF(N275="sníž. přenesená",J275,0)</f>
        <v>0</v>
      </c>
      <c r="BI275" s="191">
        <f>IF(N275="nulová",J275,0)</f>
        <v>0</v>
      </c>
      <c r="BJ275" s="23" t="s">
        <v>82</v>
      </c>
      <c r="BK275" s="191">
        <f>ROUND(I275*H275,2)</f>
        <v>0</v>
      </c>
      <c r="BL275" s="23" t="s">
        <v>272</v>
      </c>
      <c r="BM275" s="23" t="s">
        <v>1061</v>
      </c>
    </row>
    <row r="276" spans="2:65" s="1" customFormat="1" ht="25.5" customHeight="1">
      <c r="B276" s="179"/>
      <c r="C276" s="209" t="s">
        <v>641</v>
      </c>
      <c r="D276" s="209" t="s">
        <v>291</v>
      </c>
      <c r="E276" s="210" t="s">
        <v>671</v>
      </c>
      <c r="F276" s="211" t="s">
        <v>672</v>
      </c>
      <c r="G276" s="212" t="s">
        <v>208</v>
      </c>
      <c r="H276" s="213">
        <v>8.145</v>
      </c>
      <c r="I276" s="214"/>
      <c r="J276" s="215">
        <f>ROUND(I276*H276,2)</f>
        <v>0</v>
      </c>
      <c r="K276" s="211" t="s">
        <v>202</v>
      </c>
      <c r="L276" s="216"/>
      <c r="M276" s="217" t="s">
        <v>5</v>
      </c>
      <c r="N276" s="218" t="s">
        <v>46</v>
      </c>
      <c r="O276" s="41"/>
      <c r="P276" s="189">
        <f>O276*H276</f>
        <v>0</v>
      </c>
      <c r="Q276" s="189">
        <v>0.55</v>
      </c>
      <c r="R276" s="189">
        <f>Q276*H276</f>
        <v>4.47975</v>
      </c>
      <c r="S276" s="189">
        <v>0</v>
      </c>
      <c r="T276" s="190">
        <f>S276*H276</f>
        <v>0</v>
      </c>
      <c r="AR276" s="23" t="s">
        <v>358</v>
      </c>
      <c r="AT276" s="23" t="s">
        <v>291</v>
      </c>
      <c r="AU276" s="23" t="s">
        <v>84</v>
      </c>
      <c r="AY276" s="23" t="s">
        <v>189</v>
      </c>
      <c r="BE276" s="191">
        <f>IF(N276="základní",J276,0)</f>
        <v>0</v>
      </c>
      <c r="BF276" s="191">
        <f>IF(N276="snížená",J276,0)</f>
        <v>0</v>
      </c>
      <c r="BG276" s="191">
        <f>IF(N276="zákl. přenesená",J276,0)</f>
        <v>0</v>
      </c>
      <c r="BH276" s="191">
        <f>IF(N276="sníž. přenesená",J276,0)</f>
        <v>0</v>
      </c>
      <c r="BI276" s="191">
        <f>IF(N276="nulová",J276,0)</f>
        <v>0</v>
      </c>
      <c r="BJ276" s="23" t="s">
        <v>82</v>
      </c>
      <c r="BK276" s="191">
        <f>ROUND(I276*H276,2)</f>
        <v>0</v>
      </c>
      <c r="BL276" s="23" t="s">
        <v>272</v>
      </c>
      <c r="BM276" s="23" t="s">
        <v>1062</v>
      </c>
    </row>
    <row r="277" spans="2:51" s="12" customFormat="1" ht="13.5">
      <c r="B277" s="192"/>
      <c r="D277" s="193" t="s">
        <v>198</v>
      </c>
      <c r="E277" s="194" t="s">
        <v>5</v>
      </c>
      <c r="F277" s="195" t="s">
        <v>1063</v>
      </c>
      <c r="H277" s="196">
        <v>8.145</v>
      </c>
      <c r="I277" s="197"/>
      <c r="L277" s="192"/>
      <c r="M277" s="198"/>
      <c r="N277" s="199"/>
      <c r="O277" s="199"/>
      <c r="P277" s="199"/>
      <c r="Q277" s="199"/>
      <c r="R277" s="199"/>
      <c r="S277" s="199"/>
      <c r="T277" s="200"/>
      <c r="AT277" s="194" t="s">
        <v>198</v>
      </c>
      <c r="AU277" s="194" t="s">
        <v>84</v>
      </c>
      <c r="AV277" s="12" t="s">
        <v>84</v>
      </c>
      <c r="AW277" s="12" t="s">
        <v>38</v>
      </c>
      <c r="AX277" s="12" t="s">
        <v>82</v>
      </c>
      <c r="AY277" s="194" t="s">
        <v>189</v>
      </c>
    </row>
    <row r="278" spans="2:65" s="1" customFormat="1" ht="16.5" customHeight="1">
      <c r="B278" s="179"/>
      <c r="C278" s="180" t="s">
        <v>647</v>
      </c>
      <c r="D278" s="180" t="s">
        <v>191</v>
      </c>
      <c r="E278" s="181" t="s">
        <v>676</v>
      </c>
      <c r="F278" s="182" t="s">
        <v>677</v>
      </c>
      <c r="G278" s="183" t="s">
        <v>194</v>
      </c>
      <c r="H278" s="184">
        <v>897.84</v>
      </c>
      <c r="I278" s="185"/>
      <c r="J278" s="186">
        <f>ROUND(I278*H278,2)</f>
        <v>0</v>
      </c>
      <c r="K278" s="182" t="s">
        <v>202</v>
      </c>
      <c r="L278" s="40"/>
      <c r="M278" s="187" t="s">
        <v>5</v>
      </c>
      <c r="N278" s="188" t="s">
        <v>46</v>
      </c>
      <c r="O278" s="41"/>
      <c r="P278" s="189">
        <f>O278*H278</f>
        <v>0</v>
      </c>
      <c r="Q278" s="189">
        <v>0.00019</v>
      </c>
      <c r="R278" s="189">
        <f>Q278*H278</f>
        <v>0.1705896</v>
      </c>
      <c r="S278" s="189">
        <v>0</v>
      </c>
      <c r="T278" s="190">
        <f>S278*H278</f>
        <v>0</v>
      </c>
      <c r="AR278" s="23" t="s">
        <v>272</v>
      </c>
      <c r="AT278" s="23" t="s">
        <v>191</v>
      </c>
      <c r="AU278" s="23" t="s">
        <v>84</v>
      </c>
      <c r="AY278" s="23" t="s">
        <v>189</v>
      </c>
      <c r="BE278" s="191">
        <f>IF(N278="základní",J278,0)</f>
        <v>0</v>
      </c>
      <c r="BF278" s="191">
        <f>IF(N278="snížená",J278,0)</f>
        <v>0</v>
      </c>
      <c r="BG278" s="191">
        <f>IF(N278="zákl. přenesená",J278,0)</f>
        <v>0</v>
      </c>
      <c r="BH278" s="191">
        <f>IF(N278="sníž. přenesená",J278,0)</f>
        <v>0</v>
      </c>
      <c r="BI278" s="191">
        <f>IF(N278="nulová",J278,0)</f>
        <v>0</v>
      </c>
      <c r="BJ278" s="23" t="s">
        <v>82</v>
      </c>
      <c r="BK278" s="191">
        <f>ROUND(I278*H278,2)</f>
        <v>0</v>
      </c>
      <c r="BL278" s="23" t="s">
        <v>272</v>
      </c>
      <c r="BM278" s="23" t="s">
        <v>1064</v>
      </c>
    </row>
    <row r="279" spans="2:51" s="12" customFormat="1" ht="13.5">
      <c r="B279" s="192"/>
      <c r="D279" s="193" t="s">
        <v>198</v>
      </c>
      <c r="E279" s="194" t="s">
        <v>5</v>
      </c>
      <c r="F279" s="195" t="s">
        <v>1065</v>
      </c>
      <c r="H279" s="196">
        <v>897.84</v>
      </c>
      <c r="I279" s="197"/>
      <c r="L279" s="192"/>
      <c r="M279" s="198"/>
      <c r="N279" s="199"/>
      <c r="O279" s="199"/>
      <c r="P279" s="199"/>
      <c r="Q279" s="199"/>
      <c r="R279" s="199"/>
      <c r="S279" s="199"/>
      <c r="T279" s="200"/>
      <c r="AT279" s="194" t="s">
        <v>198</v>
      </c>
      <c r="AU279" s="194" t="s">
        <v>84</v>
      </c>
      <c r="AV279" s="12" t="s">
        <v>84</v>
      </c>
      <c r="AW279" s="12" t="s">
        <v>38</v>
      </c>
      <c r="AX279" s="12" t="s">
        <v>82</v>
      </c>
      <c r="AY279" s="194" t="s">
        <v>189</v>
      </c>
    </row>
    <row r="280" spans="2:65" s="1" customFormat="1" ht="38.25" customHeight="1">
      <c r="B280" s="179"/>
      <c r="C280" s="180" t="s">
        <v>651</v>
      </c>
      <c r="D280" s="180" t="s">
        <v>191</v>
      </c>
      <c r="E280" s="181" t="s">
        <v>681</v>
      </c>
      <c r="F280" s="182" t="s">
        <v>682</v>
      </c>
      <c r="G280" s="183" t="s">
        <v>621</v>
      </c>
      <c r="H280" s="219"/>
      <c r="I280" s="185"/>
      <c r="J280" s="186">
        <f>ROUND(I280*H280,2)</f>
        <v>0</v>
      </c>
      <c r="K280" s="182" t="s">
        <v>202</v>
      </c>
      <c r="L280" s="40"/>
      <c r="M280" s="187" t="s">
        <v>5</v>
      </c>
      <c r="N280" s="188" t="s">
        <v>46</v>
      </c>
      <c r="O280" s="41"/>
      <c r="P280" s="189">
        <f>O280*H280</f>
        <v>0</v>
      </c>
      <c r="Q280" s="189">
        <v>0</v>
      </c>
      <c r="R280" s="189">
        <f>Q280*H280</f>
        <v>0</v>
      </c>
      <c r="S280" s="189">
        <v>0</v>
      </c>
      <c r="T280" s="190">
        <f>S280*H280</f>
        <v>0</v>
      </c>
      <c r="AR280" s="23" t="s">
        <v>272</v>
      </c>
      <c r="AT280" s="23" t="s">
        <v>191</v>
      </c>
      <c r="AU280" s="23" t="s">
        <v>84</v>
      </c>
      <c r="AY280" s="23" t="s">
        <v>189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23" t="s">
        <v>82</v>
      </c>
      <c r="BK280" s="191">
        <f>ROUND(I280*H280,2)</f>
        <v>0</v>
      </c>
      <c r="BL280" s="23" t="s">
        <v>272</v>
      </c>
      <c r="BM280" s="23" t="s">
        <v>1066</v>
      </c>
    </row>
    <row r="281" spans="2:63" s="11" customFormat="1" ht="29.85" customHeight="1">
      <c r="B281" s="166"/>
      <c r="D281" s="167" t="s">
        <v>74</v>
      </c>
      <c r="E281" s="177" t="s">
        <v>684</v>
      </c>
      <c r="F281" s="177" t="s">
        <v>685</v>
      </c>
      <c r="I281" s="169"/>
      <c r="J281" s="178">
        <f>BK281</f>
        <v>0</v>
      </c>
      <c r="L281" s="166"/>
      <c r="M281" s="171"/>
      <c r="N281" s="172"/>
      <c r="O281" s="172"/>
      <c r="P281" s="173">
        <f>SUM(P282:P298)</f>
        <v>0</v>
      </c>
      <c r="Q281" s="172"/>
      <c r="R281" s="173">
        <f>SUM(R282:R298)</f>
        <v>3.1295498999999998</v>
      </c>
      <c r="S281" s="172"/>
      <c r="T281" s="174">
        <f>SUM(T282:T298)</f>
        <v>1.5707939</v>
      </c>
      <c r="AR281" s="167" t="s">
        <v>84</v>
      </c>
      <c r="AT281" s="175" t="s">
        <v>74</v>
      </c>
      <c r="AU281" s="175" t="s">
        <v>82</v>
      </c>
      <c r="AY281" s="167" t="s">
        <v>189</v>
      </c>
      <c r="BK281" s="176">
        <f>SUM(BK282:BK298)</f>
        <v>0</v>
      </c>
    </row>
    <row r="282" spans="2:65" s="1" customFormat="1" ht="16.5" customHeight="1">
      <c r="B282" s="179"/>
      <c r="C282" s="180" t="s">
        <v>657</v>
      </c>
      <c r="D282" s="180" t="s">
        <v>191</v>
      </c>
      <c r="E282" s="181" t="s">
        <v>687</v>
      </c>
      <c r="F282" s="182" t="s">
        <v>688</v>
      </c>
      <c r="G282" s="183" t="s">
        <v>194</v>
      </c>
      <c r="H282" s="184">
        <v>25.83</v>
      </c>
      <c r="I282" s="185"/>
      <c r="J282" s="186">
        <f>ROUND(I282*H282,2)</f>
        <v>0</v>
      </c>
      <c r="K282" s="182" t="s">
        <v>202</v>
      </c>
      <c r="L282" s="40"/>
      <c r="M282" s="187" t="s">
        <v>5</v>
      </c>
      <c r="N282" s="188" t="s">
        <v>46</v>
      </c>
      <c r="O282" s="41"/>
      <c r="P282" s="189">
        <f>O282*H282</f>
        <v>0</v>
      </c>
      <c r="Q282" s="189">
        <v>0</v>
      </c>
      <c r="R282" s="189">
        <f>Q282*H282</f>
        <v>0</v>
      </c>
      <c r="S282" s="189">
        <v>0.00594</v>
      </c>
      <c r="T282" s="190">
        <f>S282*H282</f>
        <v>0.1534302</v>
      </c>
      <c r="AR282" s="23" t="s">
        <v>272</v>
      </c>
      <c r="AT282" s="23" t="s">
        <v>191</v>
      </c>
      <c r="AU282" s="23" t="s">
        <v>84</v>
      </c>
      <c r="AY282" s="23" t="s">
        <v>189</v>
      </c>
      <c r="BE282" s="191">
        <f>IF(N282="základní",J282,0)</f>
        <v>0</v>
      </c>
      <c r="BF282" s="191">
        <f>IF(N282="snížená",J282,0)</f>
        <v>0</v>
      </c>
      <c r="BG282" s="191">
        <f>IF(N282="zákl. přenesená",J282,0)</f>
        <v>0</v>
      </c>
      <c r="BH282" s="191">
        <f>IF(N282="sníž. přenesená",J282,0)</f>
        <v>0</v>
      </c>
      <c r="BI282" s="191">
        <f>IF(N282="nulová",J282,0)</f>
        <v>0</v>
      </c>
      <c r="BJ282" s="23" t="s">
        <v>82</v>
      </c>
      <c r="BK282" s="191">
        <f>ROUND(I282*H282,2)</f>
        <v>0</v>
      </c>
      <c r="BL282" s="23" t="s">
        <v>272</v>
      </c>
      <c r="BM282" s="23" t="s">
        <v>1067</v>
      </c>
    </row>
    <row r="283" spans="2:65" s="1" customFormat="1" ht="16.5" customHeight="1">
      <c r="B283" s="179"/>
      <c r="C283" s="180" t="s">
        <v>661</v>
      </c>
      <c r="D283" s="180" t="s">
        <v>191</v>
      </c>
      <c r="E283" s="181" t="s">
        <v>691</v>
      </c>
      <c r="F283" s="182" t="s">
        <v>692</v>
      </c>
      <c r="G283" s="183" t="s">
        <v>312</v>
      </c>
      <c r="H283" s="184">
        <v>102.25</v>
      </c>
      <c r="I283" s="185"/>
      <c r="J283" s="186">
        <f>ROUND(I283*H283,2)</f>
        <v>0</v>
      </c>
      <c r="K283" s="182" t="s">
        <v>202</v>
      </c>
      <c r="L283" s="40"/>
      <c r="M283" s="187" t="s">
        <v>5</v>
      </c>
      <c r="N283" s="188" t="s">
        <v>46</v>
      </c>
      <c r="O283" s="41"/>
      <c r="P283" s="189">
        <f>O283*H283</f>
        <v>0</v>
      </c>
      <c r="Q283" s="189">
        <v>0</v>
      </c>
      <c r="R283" s="189">
        <f>Q283*H283</f>
        <v>0</v>
      </c>
      <c r="S283" s="189">
        <v>0.00223</v>
      </c>
      <c r="T283" s="190">
        <f>S283*H283</f>
        <v>0.2280175</v>
      </c>
      <c r="AR283" s="23" t="s">
        <v>272</v>
      </c>
      <c r="AT283" s="23" t="s">
        <v>191</v>
      </c>
      <c r="AU283" s="23" t="s">
        <v>84</v>
      </c>
      <c r="AY283" s="23" t="s">
        <v>189</v>
      </c>
      <c r="BE283" s="191">
        <f>IF(N283="základní",J283,0)</f>
        <v>0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23" t="s">
        <v>82</v>
      </c>
      <c r="BK283" s="191">
        <f>ROUND(I283*H283,2)</f>
        <v>0</v>
      </c>
      <c r="BL283" s="23" t="s">
        <v>272</v>
      </c>
      <c r="BM283" s="23" t="s">
        <v>1068</v>
      </c>
    </row>
    <row r="284" spans="2:51" s="12" customFormat="1" ht="13.5">
      <c r="B284" s="192"/>
      <c r="D284" s="193" t="s">
        <v>198</v>
      </c>
      <c r="E284" s="194" t="s">
        <v>5</v>
      </c>
      <c r="F284" s="195" t="s">
        <v>1069</v>
      </c>
      <c r="H284" s="196">
        <v>102.25</v>
      </c>
      <c r="I284" s="197"/>
      <c r="L284" s="192"/>
      <c r="M284" s="198"/>
      <c r="N284" s="199"/>
      <c r="O284" s="199"/>
      <c r="P284" s="199"/>
      <c r="Q284" s="199"/>
      <c r="R284" s="199"/>
      <c r="S284" s="199"/>
      <c r="T284" s="200"/>
      <c r="AT284" s="194" t="s">
        <v>198</v>
      </c>
      <c r="AU284" s="194" t="s">
        <v>84</v>
      </c>
      <c r="AV284" s="12" t="s">
        <v>84</v>
      </c>
      <c r="AW284" s="12" t="s">
        <v>38</v>
      </c>
      <c r="AX284" s="12" t="s">
        <v>82</v>
      </c>
      <c r="AY284" s="194" t="s">
        <v>189</v>
      </c>
    </row>
    <row r="285" spans="2:65" s="1" customFormat="1" ht="16.5" customHeight="1">
      <c r="B285" s="179"/>
      <c r="C285" s="180" t="s">
        <v>666</v>
      </c>
      <c r="D285" s="180" t="s">
        <v>191</v>
      </c>
      <c r="E285" s="181" t="s">
        <v>696</v>
      </c>
      <c r="F285" s="182" t="s">
        <v>697</v>
      </c>
      <c r="G285" s="183" t="s">
        <v>312</v>
      </c>
      <c r="H285" s="184">
        <v>123.3</v>
      </c>
      <c r="I285" s="185"/>
      <c r="J285" s="186">
        <f>ROUND(I285*H285,2)</f>
        <v>0</v>
      </c>
      <c r="K285" s="182" t="s">
        <v>287</v>
      </c>
      <c r="L285" s="40"/>
      <c r="M285" s="187" t="s">
        <v>5</v>
      </c>
      <c r="N285" s="188" t="s">
        <v>46</v>
      </c>
      <c r="O285" s="41"/>
      <c r="P285" s="189">
        <f>O285*H285</f>
        <v>0</v>
      </c>
      <c r="Q285" s="189">
        <v>0</v>
      </c>
      <c r="R285" s="189">
        <f>Q285*H285</f>
        <v>0</v>
      </c>
      <c r="S285" s="189">
        <v>0.00605</v>
      </c>
      <c r="T285" s="190">
        <f>S285*H285</f>
        <v>0.745965</v>
      </c>
      <c r="AR285" s="23" t="s">
        <v>272</v>
      </c>
      <c r="AT285" s="23" t="s">
        <v>191</v>
      </c>
      <c r="AU285" s="23" t="s">
        <v>84</v>
      </c>
      <c r="AY285" s="23" t="s">
        <v>189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23" t="s">
        <v>82</v>
      </c>
      <c r="BK285" s="191">
        <f>ROUND(I285*H285,2)</f>
        <v>0</v>
      </c>
      <c r="BL285" s="23" t="s">
        <v>272</v>
      </c>
      <c r="BM285" s="23" t="s">
        <v>1070</v>
      </c>
    </row>
    <row r="286" spans="2:65" s="1" customFormat="1" ht="16.5" customHeight="1">
      <c r="B286" s="179"/>
      <c r="C286" s="180" t="s">
        <v>670</v>
      </c>
      <c r="D286" s="180" t="s">
        <v>191</v>
      </c>
      <c r="E286" s="181" t="s">
        <v>701</v>
      </c>
      <c r="F286" s="182" t="s">
        <v>702</v>
      </c>
      <c r="G286" s="183" t="s">
        <v>312</v>
      </c>
      <c r="H286" s="184">
        <v>61.48</v>
      </c>
      <c r="I286" s="185"/>
      <c r="J286" s="186">
        <f>ROUND(I286*H286,2)</f>
        <v>0</v>
      </c>
      <c r="K286" s="182" t="s">
        <v>202</v>
      </c>
      <c r="L286" s="40"/>
      <c r="M286" s="187" t="s">
        <v>5</v>
      </c>
      <c r="N286" s="188" t="s">
        <v>46</v>
      </c>
      <c r="O286" s="41"/>
      <c r="P286" s="189">
        <f>O286*H286</f>
        <v>0</v>
      </c>
      <c r="Q286" s="189">
        <v>0</v>
      </c>
      <c r="R286" s="189">
        <f>Q286*H286</f>
        <v>0</v>
      </c>
      <c r="S286" s="189">
        <v>0.00394</v>
      </c>
      <c r="T286" s="190">
        <f>S286*H286</f>
        <v>0.24223119999999998</v>
      </c>
      <c r="AR286" s="23" t="s">
        <v>272</v>
      </c>
      <c r="AT286" s="23" t="s">
        <v>191</v>
      </c>
      <c r="AU286" s="23" t="s">
        <v>84</v>
      </c>
      <c r="AY286" s="23" t="s">
        <v>189</v>
      </c>
      <c r="BE286" s="191">
        <f>IF(N286="základní",J286,0)</f>
        <v>0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23" t="s">
        <v>82</v>
      </c>
      <c r="BK286" s="191">
        <f>ROUND(I286*H286,2)</f>
        <v>0</v>
      </c>
      <c r="BL286" s="23" t="s">
        <v>272</v>
      </c>
      <c r="BM286" s="23" t="s">
        <v>1071</v>
      </c>
    </row>
    <row r="287" spans="2:51" s="12" customFormat="1" ht="13.5">
      <c r="B287" s="192"/>
      <c r="D287" s="193" t="s">
        <v>198</v>
      </c>
      <c r="E287" s="194" t="s">
        <v>5</v>
      </c>
      <c r="F287" s="195" t="s">
        <v>1072</v>
      </c>
      <c r="H287" s="196">
        <v>61.48</v>
      </c>
      <c r="I287" s="197"/>
      <c r="L287" s="192"/>
      <c r="M287" s="198"/>
      <c r="N287" s="199"/>
      <c r="O287" s="199"/>
      <c r="P287" s="199"/>
      <c r="Q287" s="199"/>
      <c r="R287" s="199"/>
      <c r="S287" s="199"/>
      <c r="T287" s="200"/>
      <c r="AT287" s="194" t="s">
        <v>198</v>
      </c>
      <c r="AU287" s="194" t="s">
        <v>84</v>
      </c>
      <c r="AV287" s="12" t="s">
        <v>84</v>
      </c>
      <c r="AW287" s="12" t="s">
        <v>38</v>
      </c>
      <c r="AX287" s="12" t="s">
        <v>82</v>
      </c>
      <c r="AY287" s="194" t="s">
        <v>189</v>
      </c>
    </row>
    <row r="288" spans="2:65" s="1" customFormat="1" ht="38.25" customHeight="1">
      <c r="B288" s="179"/>
      <c r="C288" s="180" t="s">
        <v>675</v>
      </c>
      <c r="D288" s="180" t="s">
        <v>191</v>
      </c>
      <c r="E288" s="181" t="s">
        <v>706</v>
      </c>
      <c r="F288" s="182" t="s">
        <v>707</v>
      </c>
      <c r="G288" s="183" t="s">
        <v>194</v>
      </c>
      <c r="H288" s="184">
        <v>25.83</v>
      </c>
      <c r="I288" s="185"/>
      <c r="J288" s="186">
        <f>ROUND(I288*H288,2)</f>
        <v>0</v>
      </c>
      <c r="K288" s="182" t="s">
        <v>202</v>
      </c>
      <c r="L288" s="40"/>
      <c r="M288" s="187" t="s">
        <v>5</v>
      </c>
      <c r="N288" s="188" t="s">
        <v>46</v>
      </c>
      <c r="O288" s="41"/>
      <c r="P288" s="189">
        <f>O288*H288</f>
        <v>0</v>
      </c>
      <c r="Q288" s="189">
        <v>0.00573</v>
      </c>
      <c r="R288" s="189">
        <f>Q288*H288</f>
        <v>0.1480059</v>
      </c>
      <c r="S288" s="189">
        <v>0</v>
      </c>
      <c r="T288" s="190">
        <f>S288*H288</f>
        <v>0</v>
      </c>
      <c r="AR288" s="23" t="s">
        <v>272</v>
      </c>
      <c r="AT288" s="23" t="s">
        <v>191</v>
      </c>
      <c r="AU288" s="23" t="s">
        <v>84</v>
      </c>
      <c r="AY288" s="23" t="s">
        <v>189</v>
      </c>
      <c r="BE288" s="191">
        <f>IF(N288="základní",J288,0)</f>
        <v>0</v>
      </c>
      <c r="BF288" s="191">
        <f>IF(N288="snížená",J288,0)</f>
        <v>0</v>
      </c>
      <c r="BG288" s="191">
        <f>IF(N288="zákl. přenesená",J288,0)</f>
        <v>0</v>
      </c>
      <c r="BH288" s="191">
        <f>IF(N288="sníž. přenesená",J288,0)</f>
        <v>0</v>
      </c>
      <c r="BI288" s="191">
        <f>IF(N288="nulová",J288,0)</f>
        <v>0</v>
      </c>
      <c r="BJ288" s="23" t="s">
        <v>82</v>
      </c>
      <c r="BK288" s="191">
        <f>ROUND(I288*H288,2)</f>
        <v>0</v>
      </c>
      <c r="BL288" s="23" t="s">
        <v>272</v>
      </c>
      <c r="BM288" s="23" t="s">
        <v>1073</v>
      </c>
    </row>
    <row r="289" spans="2:65" s="1" customFormat="1" ht="25.5" customHeight="1">
      <c r="B289" s="179"/>
      <c r="C289" s="180" t="s">
        <v>680</v>
      </c>
      <c r="D289" s="180" t="s">
        <v>191</v>
      </c>
      <c r="E289" s="181" t="s">
        <v>714</v>
      </c>
      <c r="F289" s="182" t="s">
        <v>715</v>
      </c>
      <c r="G289" s="183" t="s">
        <v>312</v>
      </c>
      <c r="H289" s="184">
        <v>123.3</v>
      </c>
      <c r="I289" s="185"/>
      <c r="J289" s="186">
        <f>ROUND(I289*H289,2)</f>
        <v>0</v>
      </c>
      <c r="K289" s="182" t="s">
        <v>287</v>
      </c>
      <c r="L289" s="40"/>
      <c r="M289" s="187" t="s">
        <v>5</v>
      </c>
      <c r="N289" s="188" t="s">
        <v>46</v>
      </c>
      <c r="O289" s="41"/>
      <c r="P289" s="189">
        <f>O289*H289</f>
        <v>0</v>
      </c>
      <c r="Q289" s="189">
        <v>0.00584</v>
      </c>
      <c r="R289" s="189">
        <f>Q289*H289</f>
        <v>0.7200719999999999</v>
      </c>
      <c r="S289" s="189">
        <v>0</v>
      </c>
      <c r="T289" s="190">
        <f>S289*H289</f>
        <v>0</v>
      </c>
      <c r="AR289" s="23" t="s">
        <v>196</v>
      </c>
      <c r="AT289" s="23" t="s">
        <v>191</v>
      </c>
      <c r="AU289" s="23" t="s">
        <v>84</v>
      </c>
      <c r="AY289" s="23" t="s">
        <v>189</v>
      </c>
      <c r="BE289" s="191">
        <f>IF(N289="základní",J289,0)</f>
        <v>0</v>
      </c>
      <c r="BF289" s="191">
        <f>IF(N289="snížená",J289,0)</f>
        <v>0</v>
      </c>
      <c r="BG289" s="191">
        <f>IF(N289="zákl. přenesená",J289,0)</f>
        <v>0</v>
      </c>
      <c r="BH289" s="191">
        <f>IF(N289="sníž. přenesená",J289,0)</f>
        <v>0</v>
      </c>
      <c r="BI289" s="191">
        <f>IF(N289="nulová",J289,0)</f>
        <v>0</v>
      </c>
      <c r="BJ289" s="23" t="s">
        <v>82</v>
      </c>
      <c r="BK289" s="191">
        <f>ROUND(I289*H289,2)</f>
        <v>0</v>
      </c>
      <c r="BL289" s="23" t="s">
        <v>196</v>
      </c>
      <c r="BM289" s="23" t="s">
        <v>1074</v>
      </c>
    </row>
    <row r="290" spans="2:65" s="1" customFormat="1" ht="25.5" customHeight="1">
      <c r="B290" s="179"/>
      <c r="C290" s="180" t="s">
        <v>686</v>
      </c>
      <c r="D290" s="180" t="s">
        <v>191</v>
      </c>
      <c r="E290" s="181" t="s">
        <v>723</v>
      </c>
      <c r="F290" s="182" t="s">
        <v>724</v>
      </c>
      <c r="G290" s="183" t="s">
        <v>312</v>
      </c>
      <c r="H290" s="184">
        <v>149</v>
      </c>
      <c r="I290" s="185"/>
      <c r="J290" s="186">
        <f>ROUND(I290*H290,2)</f>
        <v>0</v>
      </c>
      <c r="K290" s="182" t="s">
        <v>5</v>
      </c>
      <c r="L290" s="40"/>
      <c r="M290" s="187" t="s">
        <v>5</v>
      </c>
      <c r="N290" s="188" t="s">
        <v>46</v>
      </c>
      <c r="O290" s="41"/>
      <c r="P290" s="189">
        <f>O290*H290</f>
        <v>0</v>
      </c>
      <c r="Q290" s="189">
        <v>0.00358</v>
      </c>
      <c r="R290" s="189">
        <f>Q290*H290</f>
        <v>0.53342</v>
      </c>
      <c r="S290" s="189">
        <v>0</v>
      </c>
      <c r="T290" s="190">
        <f>S290*H290</f>
        <v>0</v>
      </c>
      <c r="AR290" s="23" t="s">
        <v>272</v>
      </c>
      <c r="AT290" s="23" t="s">
        <v>191</v>
      </c>
      <c r="AU290" s="23" t="s">
        <v>84</v>
      </c>
      <c r="AY290" s="23" t="s">
        <v>189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23" t="s">
        <v>82</v>
      </c>
      <c r="BK290" s="191">
        <f>ROUND(I290*H290,2)</f>
        <v>0</v>
      </c>
      <c r="BL290" s="23" t="s">
        <v>272</v>
      </c>
      <c r="BM290" s="23" t="s">
        <v>1075</v>
      </c>
    </row>
    <row r="291" spans="2:51" s="12" customFormat="1" ht="13.5">
      <c r="B291" s="192"/>
      <c r="D291" s="193" t="s">
        <v>198</v>
      </c>
      <c r="E291" s="194" t="s">
        <v>5</v>
      </c>
      <c r="F291" s="195" t="s">
        <v>1076</v>
      </c>
      <c r="H291" s="196">
        <v>149</v>
      </c>
      <c r="I291" s="197"/>
      <c r="L291" s="192"/>
      <c r="M291" s="198"/>
      <c r="N291" s="199"/>
      <c r="O291" s="199"/>
      <c r="P291" s="199"/>
      <c r="Q291" s="199"/>
      <c r="R291" s="199"/>
      <c r="S291" s="199"/>
      <c r="T291" s="200"/>
      <c r="AT291" s="194" t="s">
        <v>198</v>
      </c>
      <c r="AU291" s="194" t="s">
        <v>84</v>
      </c>
      <c r="AV291" s="12" t="s">
        <v>84</v>
      </c>
      <c r="AW291" s="12" t="s">
        <v>38</v>
      </c>
      <c r="AX291" s="12" t="s">
        <v>82</v>
      </c>
      <c r="AY291" s="194" t="s">
        <v>189</v>
      </c>
    </row>
    <row r="292" spans="2:65" s="1" customFormat="1" ht="25.5" customHeight="1">
      <c r="B292" s="179"/>
      <c r="C292" s="180" t="s">
        <v>690</v>
      </c>
      <c r="D292" s="180" t="s">
        <v>191</v>
      </c>
      <c r="E292" s="181" t="s">
        <v>718</v>
      </c>
      <c r="F292" s="182" t="s">
        <v>719</v>
      </c>
      <c r="G292" s="183" t="s">
        <v>312</v>
      </c>
      <c r="H292" s="184">
        <v>228</v>
      </c>
      <c r="I292" s="185"/>
      <c r="J292" s="186">
        <f>ROUND(I292*H292,2)</f>
        <v>0</v>
      </c>
      <c r="K292" s="182" t="s">
        <v>287</v>
      </c>
      <c r="L292" s="40"/>
      <c r="M292" s="187" t="s">
        <v>5</v>
      </c>
      <c r="N292" s="188" t="s">
        <v>46</v>
      </c>
      <c r="O292" s="41"/>
      <c r="P292" s="189">
        <f>O292*H292</f>
        <v>0</v>
      </c>
      <c r="Q292" s="189">
        <v>0.00351</v>
      </c>
      <c r="R292" s="189">
        <f>Q292*H292</f>
        <v>0.80028</v>
      </c>
      <c r="S292" s="189">
        <v>0</v>
      </c>
      <c r="T292" s="190">
        <f>S292*H292</f>
        <v>0</v>
      </c>
      <c r="AR292" s="23" t="s">
        <v>272</v>
      </c>
      <c r="AT292" s="23" t="s">
        <v>191</v>
      </c>
      <c r="AU292" s="23" t="s">
        <v>84</v>
      </c>
      <c r="AY292" s="23" t="s">
        <v>189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23" t="s">
        <v>82</v>
      </c>
      <c r="BK292" s="191">
        <f>ROUND(I292*H292,2)</f>
        <v>0</v>
      </c>
      <c r="BL292" s="23" t="s">
        <v>272</v>
      </c>
      <c r="BM292" s="23" t="s">
        <v>1077</v>
      </c>
    </row>
    <row r="293" spans="2:51" s="12" customFormat="1" ht="13.5">
      <c r="B293" s="192"/>
      <c r="D293" s="193" t="s">
        <v>198</v>
      </c>
      <c r="E293" s="194" t="s">
        <v>5</v>
      </c>
      <c r="F293" s="195" t="s">
        <v>1078</v>
      </c>
      <c r="H293" s="196">
        <v>228</v>
      </c>
      <c r="I293" s="197"/>
      <c r="L293" s="192"/>
      <c r="M293" s="198"/>
      <c r="N293" s="199"/>
      <c r="O293" s="199"/>
      <c r="P293" s="199"/>
      <c r="Q293" s="199"/>
      <c r="R293" s="199"/>
      <c r="S293" s="199"/>
      <c r="T293" s="200"/>
      <c r="AT293" s="194" t="s">
        <v>198</v>
      </c>
      <c r="AU293" s="194" t="s">
        <v>84</v>
      </c>
      <c r="AV293" s="12" t="s">
        <v>84</v>
      </c>
      <c r="AW293" s="12" t="s">
        <v>38</v>
      </c>
      <c r="AX293" s="12" t="s">
        <v>82</v>
      </c>
      <c r="AY293" s="194" t="s">
        <v>189</v>
      </c>
    </row>
    <row r="294" spans="2:65" s="1" customFormat="1" ht="16.5" customHeight="1">
      <c r="B294" s="179"/>
      <c r="C294" s="180" t="s">
        <v>695</v>
      </c>
      <c r="D294" s="180" t="s">
        <v>191</v>
      </c>
      <c r="E294" s="181" t="s">
        <v>728</v>
      </c>
      <c r="F294" s="182" t="s">
        <v>729</v>
      </c>
      <c r="G294" s="183" t="s">
        <v>312</v>
      </c>
      <c r="H294" s="184">
        <v>149</v>
      </c>
      <c r="I294" s="185"/>
      <c r="J294" s="186">
        <f>ROUND(I294*H294,2)</f>
        <v>0</v>
      </c>
      <c r="K294" s="182" t="s">
        <v>209</v>
      </c>
      <c r="L294" s="40"/>
      <c r="M294" s="187" t="s">
        <v>5</v>
      </c>
      <c r="N294" s="188" t="s">
        <v>46</v>
      </c>
      <c r="O294" s="41"/>
      <c r="P294" s="189">
        <f>O294*H294</f>
        <v>0</v>
      </c>
      <c r="Q294" s="189">
        <v>0</v>
      </c>
      <c r="R294" s="189">
        <f>Q294*H294</f>
        <v>0</v>
      </c>
      <c r="S294" s="189">
        <v>0.00135</v>
      </c>
      <c r="T294" s="190">
        <f>S294*H294</f>
        <v>0.20115000000000002</v>
      </c>
      <c r="AR294" s="23" t="s">
        <v>272</v>
      </c>
      <c r="AT294" s="23" t="s">
        <v>191</v>
      </c>
      <c r="AU294" s="23" t="s">
        <v>84</v>
      </c>
      <c r="AY294" s="23" t="s">
        <v>189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23" t="s">
        <v>82</v>
      </c>
      <c r="BK294" s="191">
        <f>ROUND(I294*H294,2)</f>
        <v>0</v>
      </c>
      <c r="BL294" s="23" t="s">
        <v>272</v>
      </c>
      <c r="BM294" s="23" t="s">
        <v>1079</v>
      </c>
    </row>
    <row r="295" spans="2:65" s="1" customFormat="1" ht="25.5" customHeight="1">
      <c r="B295" s="179"/>
      <c r="C295" s="180" t="s">
        <v>700</v>
      </c>
      <c r="D295" s="180" t="s">
        <v>191</v>
      </c>
      <c r="E295" s="181" t="s">
        <v>732</v>
      </c>
      <c r="F295" s="182" t="s">
        <v>733</v>
      </c>
      <c r="G295" s="183" t="s">
        <v>312</v>
      </c>
      <c r="H295" s="184">
        <v>123.3</v>
      </c>
      <c r="I295" s="185"/>
      <c r="J295" s="186">
        <f>ROUND(I295*H295,2)</f>
        <v>0</v>
      </c>
      <c r="K295" s="182" t="s">
        <v>5</v>
      </c>
      <c r="L295" s="40"/>
      <c r="M295" s="187" t="s">
        <v>5</v>
      </c>
      <c r="N295" s="188" t="s">
        <v>46</v>
      </c>
      <c r="O295" s="41"/>
      <c r="P295" s="189">
        <f>O295*H295</f>
        <v>0</v>
      </c>
      <c r="Q295" s="189">
        <v>0.00604</v>
      </c>
      <c r="R295" s="189">
        <f>Q295*H295</f>
        <v>0.7447320000000001</v>
      </c>
      <c r="S295" s="189">
        <v>0</v>
      </c>
      <c r="T295" s="190">
        <f>S295*H295</f>
        <v>0</v>
      </c>
      <c r="AR295" s="23" t="s">
        <v>272</v>
      </c>
      <c r="AT295" s="23" t="s">
        <v>191</v>
      </c>
      <c r="AU295" s="23" t="s">
        <v>84</v>
      </c>
      <c r="AY295" s="23" t="s">
        <v>189</v>
      </c>
      <c r="BE295" s="191">
        <f>IF(N295="základní",J295,0)</f>
        <v>0</v>
      </c>
      <c r="BF295" s="191">
        <f>IF(N295="snížená",J295,0)</f>
        <v>0</v>
      </c>
      <c r="BG295" s="191">
        <f>IF(N295="zákl. přenesená",J295,0)</f>
        <v>0</v>
      </c>
      <c r="BH295" s="191">
        <f>IF(N295="sníž. přenesená",J295,0)</f>
        <v>0</v>
      </c>
      <c r="BI295" s="191">
        <f>IF(N295="nulová",J295,0)</f>
        <v>0</v>
      </c>
      <c r="BJ295" s="23" t="s">
        <v>82</v>
      </c>
      <c r="BK295" s="191">
        <f>ROUND(I295*H295,2)</f>
        <v>0</v>
      </c>
      <c r="BL295" s="23" t="s">
        <v>272</v>
      </c>
      <c r="BM295" s="23" t="s">
        <v>1080</v>
      </c>
    </row>
    <row r="296" spans="2:51" s="12" customFormat="1" ht="13.5">
      <c r="B296" s="192"/>
      <c r="D296" s="193" t="s">
        <v>198</v>
      </c>
      <c r="E296" s="194" t="s">
        <v>5</v>
      </c>
      <c r="F296" s="195" t="s">
        <v>1081</v>
      </c>
      <c r="H296" s="196">
        <v>123.3</v>
      </c>
      <c r="I296" s="197"/>
      <c r="L296" s="192"/>
      <c r="M296" s="198"/>
      <c r="N296" s="199"/>
      <c r="O296" s="199"/>
      <c r="P296" s="199"/>
      <c r="Q296" s="199"/>
      <c r="R296" s="199"/>
      <c r="S296" s="199"/>
      <c r="T296" s="200"/>
      <c r="AT296" s="194" t="s">
        <v>198</v>
      </c>
      <c r="AU296" s="194" t="s">
        <v>84</v>
      </c>
      <c r="AV296" s="12" t="s">
        <v>84</v>
      </c>
      <c r="AW296" s="12" t="s">
        <v>38</v>
      </c>
      <c r="AX296" s="12" t="s">
        <v>82</v>
      </c>
      <c r="AY296" s="194" t="s">
        <v>189</v>
      </c>
    </row>
    <row r="297" spans="2:65" s="1" customFormat="1" ht="25.5" customHeight="1">
      <c r="B297" s="179"/>
      <c r="C297" s="180" t="s">
        <v>705</v>
      </c>
      <c r="D297" s="180" t="s">
        <v>191</v>
      </c>
      <c r="E297" s="181" t="s">
        <v>736</v>
      </c>
      <c r="F297" s="182" t="s">
        <v>737</v>
      </c>
      <c r="G297" s="183" t="s">
        <v>312</v>
      </c>
      <c r="H297" s="184">
        <v>64</v>
      </c>
      <c r="I297" s="185"/>
      <c r="J297" s="186">
        <f>ROUND(I297*H297,2)</f>
        <v>0</v>
      </c>
      <c r="K297" s="182" t="s">
        <v>5</v>
      </c>
      <c r="L297" s="40"/>
      <c r="M297" s="187" t="s">
        <v>5</v>
      </c>
      <c r="N297" s="188" t="s">
        <v>46</v>
      </c>
      <c r="O297" s="41"/>
      <c r="P297" s="189">
        <f>O297*H297</f>
        <v>0</v>
      </c>
      <c r="Q297" s="189">
        <v>0.00286</v>
      </c>
      <c r="R297" s="189">
        <f>Q297*H297</f>
        <v>0.18304</v>
      </c>
      <c r="S297" s="189">
        <v>0</v>
      </c>
      <c r="T297" s="190">
        <f>S297*H297</f>
        <v>0</v>
      </c>
      <c r="AR297" s="23" t="s">
        <v>272</v>
      </c>
      <c r="AT297" s="23" t="s">
        <v>191</v>
      </c>
      <c r="AU297" s="23" t="s">
        <v>84</v>
      </c>
      <c r="AY297" s="23" t="s">
        <v>189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23" t="s">
        <v>82</v>
      </c>
      <c r="BK297" s="191">
        <f>ROUND(I297*H297,2)</f>
        <v>0</v>
      </c>
      <c r="BL297" s="23" t="s">
        <v>272</v>
      </c>
      <c r="BM297" s="23" t="s">
        <v>1082</v>
      </c>
    </row>
    <row r="298" spans="2:65" s="1" customFormat="1" ht="38.25" customHeight="1">
      <c r="B298" s="179"/>
      <c r="C298" s="180" t="s">
        <v>709</v>
      </c>
      <c r="D298" s="180" t="s">
        <v>191</v>
      </c>
      <c r="E298" s="181" t="s">
        <v>740</v>
      </c>
      <c r="F298" s="182" t="s">
        <v>741</v>
      </c>
      <c r="G298" s="183" t="s">
        <v>621</v>
      </c>
      <c r="H298" s="219"/>
      <c r="I298" s="185"/>
      <c r="J298" s="186">
        <f>ROUND(I298*H298,2)</f>
        <v>0</v>
      </c>
      <c r="K298" s="182" t="s">
        <v>202</v>
      </c>
      <c r="L298" s="40"/>
      <c r="M298" s="187" t="s">
        <v>5</v>
      </c>
      <c r="N298" s="188" t="s">
        <v>46</v>
      </c>
      <c r="O298" s="41"/>
      <c r="P298" s="189">
        <f>O298*H298</f>
        <v>0</v>
      </c>
      <c r="Q298" s="189">
        <v>0</v>
      </c>
      <c r="R298" s="189">
        <f>Q298*H298</f>
        <v>0</v>
      </c>
      <c r="S298" s="189">
        <v>0</v>
      </c>
      <c r="T298" s="190">
        <f>S298*H298</f>
        <v>0</v>
      </c>
      <c r="AR298" s="23" t="s">
        <v>272</v>
      </c>
      <c r="AT298" s="23" t="s">
        <v>191</v>
      </c>
      <c r="AU298" s="23" t="s">
        <v>84</v>
      </c>
      <c r="AY298" s="23" t="s">
        <v>189</v>
      </c>
      <c r="BE298" s="191">
        <f>IF(N298="základní",J298,0)</f>
        <v>0</v>
      </c>
      <c r="BF298" s="191">
        <f>IF(N298="snížená",J298,0)</f>
        <v>0</v>
      </c>
      <c r="BG298" s="191">
        <f>IF(N298="zákl. přenesená",J298,0)</f>
        <v>0</v>
      </c>
      <c r="BH298" s="191">
        <f>IF(N298="sníž. přenesená",J298,0)</f>
        <v>0</v>
      </c>
      <c r="BI298" s="191">
        <f>IF(N298="nulová",J298,0)</f>
        <v>0</v>
      </c>
      <c r="BJ298" s="23" t="s">
        <v>82</v>
      </c>
      <c r="BK298" s="191">
        <f>ROUND(I298*H298,2)</f>
        <v>0</v>
      </c>
      <c r="BL298" s="23" t="s">
        <v>272</v>
      </c>
      <c r="BM298" s="23" t="s">
        <v>1083</v>
      </c>
    </row>
    <row r="299" spans="2:63" s="11" customFormat="1" ht="29.85" customHeight="1">
      <c r="B299" s="166"/>
      <c r="D299" s="167" t="s">
        <v>74</v>
      </c>
      <c r="E299" s="177" t="s">
        <v>743</v>
      </c>
      <c r="F299" s="177" t="s">
        <v>744</v>
      </c>
      <c r="I299" s="169"/>
      <c r="J299" s="178">
        <f>BK299</f>
        <v>0</v>
      </c>
      <c r="L299" s="166"/>
      <c r="M299" s="171"/>
      <c r="N299" s="172"/>
      <c r="O299" s="172"/>
      <c r="P299" s="173">
        <f>SUM(P300:P312)</f>
        <v>0</v>
      </c>
      <c r="Q299" s="172"/>
      <c r="R299" s="173">
        <f>SUM(R300:R312)</f>
        <v>0.94301</v>
      </c>
      <c r="S299" s="172"/>
      <c r="T299" s="174">
        <f>SUM(T300:T312)</f>
        <v>0.383</v>
      </c>
      <c r="AR299" s="167" t="s">
        <v>84</v>
      </c>
      <c r="AT299" s="175" t="s">
        <v>74</v>
      </c>
      <c r="AU299" s="175" t="s">
        <v>82</v>
      </c>
      <c r="AY299" s="167" t="s">
        <v>189</v>
      </c>
      <c r="BK299" s="176">
        <f>SUM(BK300:BK312)</f>
        <v>0</v>
      </c>
    </row>
    <row r="300" spans="2:65" s="1" customFormat="1" ht="25.5" customHeight="1">
      <c r="B300" s="179"/>
      <c r="C300" s="180" t="s">
        <v>713</v>
      </c>
      <c r="D300" s="180" t="s">
        <v>191</v>
      </c>
      <c r="E300" s="181" t="s">
        <v>746</v>
      </c>
      <c r="F300" s="182" t="s">
        <v>747</v>
      </c>
      <c r="G300" s="183" t="s">
        <v>322</v>
      </c>
      <c r="H300" s="184">
        <v>36</v>
      </c>
      <c r="I300" s="185"/>
      <c r="J300" s="186">
        <f>ROUND(I300*H300,2)</f>
        <v>0</v>
      </c>
      <c r="K300" s="182" t="s">
        <v>202</v>
      </c>
      <c r="L300" s="40"/>
      <c r="M300" s="187" t="s">
        <v>5</v>
      </c>
      <c r="N300" s="188" t="s">
        <v>46</v>
      </c>
      <c r="O300" s="41"/>
      <c r="P300" s="189">
        <f>O300*H300</f>
        <v>0</v>
      </c>
      <c r="Q300" s="189">
        <v>0</v>
      </c>
      <c r="R300" s="189">
        <f>Q300*H300</f>
        <v>0</v>
      </c>
      <c r="S300" s="189">
        <v>0.003</v>
      </c>
      <c r="T300" s="190">
        <f>S300*H300</f>
        <v>0.108</v>
      </c>
      <c r="AR300" s="23" t="s">
        <v>272</v>
      </c>
      <c r="AT300" s="23" t="s">
        <v>191</v>
      </c>
      <c r="AU300" s="23" t="s">
        <v>84</v>
      </c>
      <c r="AY300" s="23" t="s">
        <v>189</v>
      </c>
      <c r="BE300" s="191">
        <f>IF(N300="základní",J300,0)</f>
        <v>0</v>
      </c>
      <c r="BF300" s="191">
        <f>IF(N300="snížená",J300,0)</f>
        <v>0</v>
      </c>
      <c r="BG300" s="191">
        <f>IF(N300="zákl. přenesená",J300,0)</f>
        <v>0</v>
      </c>
      <c r="BH300" s="191">
        <f>IF(N300="sníž. přenesená",J300,0)</f>
        <v>0</v>
      </c>
      <c r="BI300" s="191">
        <f>IF(N300="nulová",J300,0)</f>
        <v>0</v>
      </c>
      <c r="BJ300" s="23" t="s">
        <v>82</v>
      </c>
      <c r="BK300" s="191">
        <f>ROUND(I300*H300,2)</f>
        <v>0</v>
      </c>
      <c r="BL300" s="23" t="s">
        <v>272</v>
      </c>
      <c r="BM300" s="23" t="s">
        <v>1084</v>
      </c>
    </row>
    <row r="301" spans="2:65" s="1" customFormat="1" ht="25.5" customHeight="1">
      <c r="B301" s="179"/>
      <c r="C301" s="180" t="s">
        <v>717</v>
      </c>
      <c r="D301" s="180" t="s">
        <v>191</v>
      </c>
      <c r="E301" s="181" t="s">
        <v>750</v>
      </c>
      <c r="F301" s="182" t="s">
        <v>751</v>
      </c>
      <c r="G301" s="183" t="s">
        <v>322</v>
      </c>
      <c r="H301" s="184">
        <v>55</v>
      </c>
      <c r="I301" s="185"/>
      <c r="J301" s="186">
        <f>ROUND(I301*H301,2)</f>
        <v>0</v>
      </c>
      <c r="K301" s="182" t="s">
        <v>202</v>
      </c>
      <c r="L301" s="40"/>
      <c r="M301" s="187" t="s">
        <v>5</v>
      </c>
      <c r="N301" s="188" t="s">
        <v>46</v>
      </c>
      <c r="O301" s="41"/>
      <c r="P301" s="189">
        <f>O301*H301</f>
        <v>0</v>
      </c>
      <c r="Q301" s="189">
        <v>0</v>
      </c>
      <c r="R301" s="189">
        <f>Q301*H301</f>
        <v>0</v>
      </c>
      <c r="S301" s="189">
        <v>0.005</v>
      </c>
      <c r="T301" s="190">
        <f>S301*H301</f>
        <v>0.275</v>
      </c>
      <c r="AR301" s="23" t="s">
        <v>272</v>
      </c>
      <c r="AT301" s="23" t="s">
        <v>191</v>
      </c>
      <c r="AU301" s="23" t="s">
        <v>84</v>
      </c>
      <c r="AY301" s="23" t="s">
        <v>189</v>
      </c>
      <c r="BE301" s="191">
        <f>IF(N301="základní",J301,0)</f>
        <v>0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23" t="s">
        <v>82</v>
      </c>
      <c r="BK301" s="191">
        <f>ROUND(I301*H301,2)</f>
        <v>0</v>
      </c>
      <c r="BL301" s="23" t="s">
        <v>272</v>
      </c>
      <c r="BM301" s="23" t="s">
        <v>1085</v>
      </c>
    </row>
    <row r="302" spans="2:51" s="12" customFormat="1" ht="13.5">
      <c r="B302" s="192"/>
      <c r="D302" s="193" t="s">
        <v>198</v>
      </c>
      <c r="E302" s="194" t="s">
        <v>5</v>
      </c>
      <c r="F302" s="195" t="s">
        <v>1086</v>
      </c>
      <c r="H302" s="196">
        <v>55</v>
      </c>
      <c r="I302" s="197"/>
      <c r="L302" s="192"/>
      <c r="M302" s="198"/>
      <c r="N302" s="199"/>
      <c r="O302" s="199"/>
      <c r="P302" s="199"/>
      <c r="Q302" s="199"/>
      <c r="R302" s="199"/>
      <c r="S302" s="199"/>
      <c r="T302" s="200"/>
      <c r="AT302" s="194" t="s">
        <v>198</v>
      </c>
      <c r="AU302" s="194" t="s">
        <v>84</v>
      </c>
      <c r="AV302" s="12" t="s">
        <v>84</v>
      </c>
      <c r="AW302" s="12" t="s">
        <v>38</v>
      </c>
      <c r="AX302" s="12" t="s">
        <v>82</v>
      </c>
      <c r="AY302" s="194" t="s">
        <v>189</v>
      </c>
    </row>
    <row r="303" spans="2:65" s="1" customFormat="1" ht="16.5" customHeight="1">
      <c r="B303" s="179"/>
      <c r="C303" s="180" t="s">
        <v>722</v>
      </c>
      <c r="D303" s="180" t="s">
        <v>191</v>
      </c>
      <c r="E303" s="181" t="s">
        <v>755</v>
      </c>
      <c r="F303" s="182" t="s">
        <v>756</v>
      </c>
      <c r="G303" s="183" t="s">
        <v>194</v>
      </c>
      <c r="H303" s="184">
        <v>212.84</v>
      </c>
      <c r="I303" s="185"/>
      <c r="J303" s="186">
        <f>ROUND(I303*H303,2)</f>
        <v>0</v>
      </c>
      <c r="K303" s="182" t="s">
        <v>5</v>
      </c>
      <c r="L303" s="40"/>
      <c r="M303" s="187" t="s">
        <v>5</v>
      </c>
      <c r="N303" s="188" t="s">
        <v>46</v>
      </c>
      <c r="O303" s="41"/>
      <c r="P303" s="189">
        <f>O303*H303</f>
        <v>0</v>
      </c>
      <c r="Q303" s="189">
        <v>0.00025</v>
      </c>
      <c r="R303" s="189">
        <f>Q303*H303</f>
        <v>0.05321</v>
      </c>
      <c r="S303" s="189">
        <v>0</v>
      </c>
      <c r="T303" s="190">
        <f>S303*H303</f>
        <v>0</v>
      </c>
      <c r="AR303" s="23" t="s">
        <v>272</v>
      </c>
      <c r="AT303" s="23" t="s">
        <v>191</v>
      </c>
      <c r="AU303" s="23" t="s">
        <v>84</v>
      </c>
      <c r="AY303" s="23" t="s">
        <v>189</v>
      </c>
      <c r="BE303" s="191">
        <f>IF(N303="základní",J303,0)</f>
        <v>0</v>
      </c>
      <c r="BF303" s="191">
        <f>IF(N303="snížená",J303,0)</f>
        <v>0</v>
      </c>
      <c r="BG303" s="191">
        <f>IF(N303="zákl. přenesená",J303,0)</f>
        <v>0</v>
      </c>
      <c r="BH303" s="191">
        <f>IF(N303="sníž. přenesená",J303,0)</f>
        <v>0</v>
      </c>
      <c r="BI303" s="191">
        <f>IF(N303="nulová",J303,0)</f>
        <v>0</v>
      </c>
      <c r="BJ303" s="23" t="s">
        <v>82</v>
      </c>
      <c r="BK303" s="191">
        <f>ROUND(I303*H303,2)</f>
        <v>0</v>
      </c>
      <c r="BL303" s="23" t="s">
        <v>272</v>
      </c>
      <c r="BM303" s="23" t="s">
        <v>1087</v>
      </c>
    </row>
    <row r="304" spans="2:51" s="12" customFormat="1" ht="13.5">
      <c r="B304" s="192"/>
      <c r="D304" s="193" t="s">
        <v>198</v>
      </c>
      <c r="E304" s="194" t="s">
        <v>5</v>
      </c>
      <c r="F304" s="195" t="s">
        <v>1000</v>
      </c>
      <c r="H304" s="196">
        <v>212.84</v>
      </c>
      <c r="I304" s="197"/>
      <c r="L304" s="192"/>
      <c r="M304" s="198"/>
      <c r="N304" s="199"/>
      <c r="O304" s="199"/>
      <c r="P304" s="199"/>
      <c r="Q304" s="199"/>
      <c r="R304" s="199"/>
      <c r="S304" s="199"/>
      <c r="T304" s="200"/>
      <c r="AT304" s="194" t="s">
        <v>198</v>
      </c>
      <c r="AU304" s="194" t="s">
        <v>84</v>
      </c>
      <c r="AV304" s="12" t="s">
        <v>84</v>
      </c>
      <c r="AW304" s="12" t="s">
        <v>38</v>
      </c>
      <c r="AX304" s="12" t="s">
        <v>82</v>
      </c>
      <c r="AY304" s="194" t="s">
        <v>189</v>
      </c>
    </row>
    <row r="305" spans="2:65" s="1" customFormat="1" ht="25.5" customHeight="1">
      <c r="B305" s="179"/>
      <c r="C305" s="180" t="s">
        <v>727</v>
      </c>
      <c r="D305" s="180" t="s">
        <v>191</v>
      </c>
      <c r="E305" s="181" t="s">
        <v>764</v>
      </c>
      <c r="F305" s="182" t="s">
        <v>765</v>
      </c>
      <c r="G305" s="183" t="s">
        <v>322</v>
      </c>
      <c r="H305" s="184">
        <v>36</v>
      </c>
      <c r="I305" s="185"/>
      <c r="J305" s="186">
        <f>ROUND(I305*H305,2)</f>
        <v>0</v>
      </c>
      <c r="K305" s="182" t="s">
        <v>202</v>
      </c>
      <c r="L305" s="40"/>
      <c r="M305" s="187" t="s">
        <v>5</v>
      </c>
      <c r="N305" s="188" t="s">
        <v>46</v>
      </c>
      <c r="O305" s="41"/>
      <c r="P305" s="189">
        <f>O305*H305</f>
        <v>0</v>
      </c>
      <c r="Q305" s="189">
        <v>0</v>
      </c>
      <c r="R305" s="189">
        <f>Q305*H305</f>
        <v>0</v>
      </c>
      <c r="S305" s="189">
        <v>0</v>
      </c>
      <c r="T305" s="190">
        <f>S305*H305</f>
        <v>0</v>
      </c>
      <c r="AR305" s="23" t="s">
        <v>272</v>
      </c>
      <c r="AT305" s="23" t="s">
        <v>191</v>
      </c>
      <c r="AU305" s="23" t="s">
        <v>84</v>
      </c>
      <c r="AY305" s="23" t="s">
        <v>189</v>
      </c>
      <c r="BE305" s="191">
        <f>IF(N305="základní",J305,0)</f>
        <v>0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23" t="s">
        <v>82</v>
      </c>
      <c r="BK305" s="191">
        <f>ROUND(I305*H305,2)</f>
        <v>0</v>
      </c>
      <c r="BL305" s="23" t="s">
        <v>272</v>
      </c>
      <c r="BM305" s="23" t="s">
        <v>1088</v>
      </c>
    </row>
    <row r="306" spans="2:65" s="1" customFormat="1" ht="25.5" customHeight="1">
      <c r="B306" s="179"/>
      <c r="C306" s="180" t="s">
        <v>731</v>
      </c>
      <c r="D306" s="180" t="s">
        <v>191</v>
      </c>
      <c r="E306" s="181" t="s">
        <v>768</v>
      </c>
      <c r="F306" s="182" t="s">
        <v>769</v>
      </c>
      <c r="G306" s="183" t="s">
        <v>322</v>
      </c>
      <c r="H306" s="184">
        <v>4</v>
      </c>
      <c r="I306" s="185"/>
      <c r="J306" s="186">
        <f>ROUND(I306*H306,2)</f>
        <v>0</v>
      </c>
      <c r="K306" s="182" t="s">
        <v>202</v>
      </c>
      <c r="L306" s="40"/>
      <c r="M306" s="187" t="s">
        <v>5</v>
      </c>
      <c r="N306" s="188" t="s">
        <v>46</v>
      </c>
      <c r="O306" s="41"/>
      <c r="P306" s="189">
        <f>O306*H306</f>
        <v>0</v>
      </c>
      <c r="Q306" s="189">
        <v>0</v>
      </c>
      <c r="R306" s="189">
        <f>Q306*H306</f>
        <v>0</v>
      </c>
      <c r="S306" s="189">
        <v>0</v>
      </c>
      <c r="T306" s="190">
        <f>S306*H306</f>
        <v>0</v>
      </c>
      <c r="AR306" s="23" t="s">
        <v>272</v>
      </c>
      <c r="AT306" s="23" t="s">
        <v>191</v>
      </c>
      <c r="AU306" s="23" t="s">
        <v>84</v>
      </c>
      <c r="AY306" s="23" t="s">
        <v>189</v>
      </c>
      <c r="BE306" s="191">
        <f>IF(N306="základní",J306,0)</f>
        <v>0</v>
      </c>
      <c r="BF306" s="191">
        <f>IF(N306="snížená",J306,0)</f>
        <v>0</v>
      </c>
      <c r="BG306" s="191">
        <f>IF(N306="zákl. přenesená",J306,0)</f>
        <v>0</v>
      </c>
      <c r="BH306" s="191">
        <f>IF(N306="sníž. přenesená",J306,0)</f>
        <v>0</v>
      </c>
      <c r="BI306" s="191">
        <f>IF(N306="nulová",J306,0)</f>
        <v>0</v>
      </c>
      <c r="BJ306" s="23" t="s">
        <v>82</v>
      </c>
      <c r="BK306" s="191">
        <f>ROUND(I306*H306,2)</f>
        <v>0</v>
      </c>
      <c r="BL306" s="23" t="s">
        <v>272</v>
      </c>
      <c r="BM306" s="23" t="s">
        <v>1089</v>
      </c>
    </row>
    <row r="307" spans="2:51" s="12" customFormat="1" ht="13.5">
      <c r="B307" s="192"/>
      <c r="D307" s="193" t="s">
        <v>198</v>
      </c>
      <c r="E307" s="194" t="s">
        <v>5</v>
      </c>
      <c r="F307" s="195" t="s">
        <v>1090</v>
      </c>
      <c r="H307" s="196">
        <v>4</v>
      </c>
      <c r="I307" s="197"/>
      <c r="L307" s="192"/>
      <c r="M307" s="198"/>
      <c r="N307" s="199"/>
      <c r="O307" s="199"/>
      <c r="P307" s="199"/>
      <c r="Q307" s="199"/>
      <c r="R307" s="199"/>
      <c r="S307" s="199"/>
      <c r="T307" s="200"/>
      <c r="AT307" s="194" t="s">
        <v>198</v>
      </c>
      <c r="AU307" s="194" t="s">
        <v>84</v>
      </c>
      <c r="AV307" s="12" t="s">
        <v>84</v>
      </c>
      <c r="AW307" s="12" t="s">
        <v>38</v>
      </c>
      <c r="AX307" s="12" t="s">
        <v>82</v>
      </c>
      <c r="AY307" s="194" t="s">
        <v>189</v>
      </c>
    </row>
    <row r="308" spans="2:65" s="1" customFormat="1" ht="25.5" customHeight="1">
      <c r="B308" s="179"/>
      <c r="C308" s="180" t="s">
        <v>735</v>
      </c>
      <c r="D308" s="180" t="s">
        <v>191</v>
      </c>
      <c r="E308" s="181" t="s">
        <v>772</v>
      </c>
      <c r="F308" s="182" t="s">
        <v>773</v>
      </c>
      <c r="G308" s="183" t="s">
        <v>322</v>
      </c>
      <c r="H308" s="184">
        <v>51</v>
      </c>
      <c r="I308" s="185"/>
      <c r="J308" s="186">
        <f>ROUND(I308*H308,2)</f>
        <v>0</v>
      </c>
      <c r="K308" s="182" t="s">
        <v>202</v>
      </c>
      <c r="L308" s="40"/>
      <c r="M308" s="187" t="s">
        <v>5</v>
      </c>
      <c r="N308" s="188" t="s">
        <v>46</v>
      </c>
      <c r="O308" s="41"/>
      <c r="P308" s="189">
        <f>O308*H308</f>
        <v>0</v>
      </c>
      <c r="Q308" s="189">
        <v>0</v>
      </c>
      <c r="R308" s="189">
        <f>Q308*H308</f>
        <v>0</v>
      </c>
      <c r="S308" s="189">
        <v>0</v>
      </c>
      <c r="T308" s="190">
        <f>S308*H308</f>
        <v>0</v>
      </c>
      <c r="AR308" s="23" t="s">
        <v>272</v>
      </c>
      <c r="AT308" s="23" t="s">
        <v>191</v>
      </c>
      <c r="AU308" s="23" t="s">
        <v>84</v>
      </c>
      <c r="AY308" s="23" t="s">
        <v>189</v>
      </c>
      <c r="BE308" s="191">
        <f>IF(N308="základní",J308,0)</f>
        <v>0</v>
      </c>
      <c r="BF308" s="191">
        <f>IF(N308="snížená",J308,0)</f>
        <v>0</v>
      </c>
      <c r="BG308" s="191">
        <f>IF(N308="zákl. přenesená",J308,0)</f>
        <v>0</v>
      </c>
      <c r="BH308" s="191">
        <f>IF(N308="sníž. přenesená",J308,0)</f>
        <v>0</v>
      </c>
      <c r="BI308" s="191">
        <f>IF(N308="nulová",J308,0)</f>
        <v>0</v>
      </c>
      <c r="BJ308" s="23" t="s">
        <v>82</v>
      </c>
      <c r="BK308" s="191">
        <f>ROUND(I308*H308,2)</f>
        <v>0</v>
      </c>
      <c r="BL308" s="23" t="s">
        <v>272</v>
      </c>
      <c r="BM308" s="23" t="s">
        <v>1091</v>
      </c>
    </row>
    <row r="309" spans="2:51" s="12" customFormat="1" ht="13.5">
      <c r="B309" s="192"/>
      <c r="D309" s="193" t="s">
        <v>198</v>
      </c>
      <c r="E309" s="194" t="s">
        <v>5</v>
      </c>
      <c r="F309" s="195" t="s">
        <v>1092</v>
      </c>
      <c r="H309" s="196">
        <v>51</v>
      </c>
      <c r="I309" s="197"/>
      <c r="L309" s="192"/>
      <c r="M309" s="198"/>
      <c r="N309" s="199"/>
      <c r="O309" s="199"/>
      <c r="P309" s="199"/>
      <c r="Q309" s="199"/>
      <c r="R309" s="199"/>
      <c r="S309" s="199"/>
      <c r="T309" s="200"/>
      <c r="AT309" s="194" t="s">
        <v>198</v>
      </c>
      <c r="AU309" s="194" t="s">
        <v>84</v>
      </c>
      <c r="AV309" s="12" t="s">
        <v>84</v>
      </c>
      <c r="AW309" s="12" t="s">
        <v>38</v>
      </c>
      <c r="AX309" s="12" t="s">
        <v>82</v>
      </c>
      <c r="AY309" s="194" t="s">
        <v>189</v>
      </c>
    </row>
    <row r="310" spans="2:65" s="1" customFormat="1" ht="25.5" customHeight="1">
      <c r="B310" s="179"/>
      <c r="C310" s="209" t="s">
        <v>739</v>
      </c>
      <c r="D310" s="209" t="s">
        <v>291</v>
      </c>
      <c r="E310" s="210" t="s">
        <v>776</v>
      </c>
      <c r="F310" s="211" t="s">
        <v>1093</v>
      </c>
      <c r="G310" s="212" t="s">
        <v>312</v>
      </c>
      <c r="H310" s="213">
        <v>148.3</v>
      </c>
      <c r="I310" s="214"/>
      <c r="J310" s="215">
        <f>ROUND(I310*H310,2)</f>
        <v>0</v>
      </c>
      <c r="K310" s="211" t="s">
        <v>202</v>
      </c>
      <c r="L310" s="216"/>
      <c r="M310" s="217" t="s">
        <v>5</v>
      </c>
      <c r="N310" s="218" t="s">
        <v>46</v>
      </c>
      <c r="O310" s="41"/>
      <c r="P310" s="189">
        <f>O310*H310</f>
        <v>0</v>
      </c>
      <c r="Q310" s="189">
        <v>0.006</v>
      </c>
      <c r="R310" s="189">
        <f>Q310*H310</f>
        <v>0.8898</v>
      </c>
      <c r="S310" s="189">
        <v>0</v>
      </c>
      <c r="T310" s="190">
        <f>S310*H310</f>
        <v>0</v>
      </c>
      <c r="AR310" s="23" t="s">
        <v>358</v>
      </c>
      <c r="AT310" s="23" t="s">
        <v>291</v>
      </c>
      <c r="AU310" s="23" t="s">
        <v>84</v>
      </c>
      <c r="AY310" s="23" t="s">
        <v>189</v>
      </c>
      <c r="BE310" s="191">
        <f>IF(N310="základní",J310,0)</f>
        <v>0</v>
      </c>
      <c r="BF310" s="191">
        <f>IF(N310="snížená",J310,0)</f>
        <v>0</v>
      </c>
      <c r="BG310" s="191">
        <f>IF(N310="zákl. přenesená",J310,0)</f>
        <v>0</v>
      </c>
      <c r="BH310" s="191">
        <f>IF(N310="sníž. přenesená",J310,0)</f>
        <v>0</v>
      </c>
      <c r="BI310" s="191">
        <f>IF(N310="nulová",J310,0)</f>
        <v>0</v>
      </c>
      <c r="BJ310" s="23" t="s">
        <v>82</v>
      </c>
      <c r="BK310" s="191">
        <f>ROUND(I310*H310,2)</f>
        <v>0</v>
      </c>
      <c r="BL310" s="23" t="s">
        <v>272</v>
      </c>
      <c r="BM310" s="23" t="s">
        <v>1094</v>
      </c>
    </row>
    <row r="311" spans="2:51" s="12" customFormat="1" ht="13.5">
      <c r="B311" s="192"/>
      <c r="D311" s="193" t="s">
        <v>198</v>
      </c>
      <c r="E311" s="194" t="s">
        <v>5</v>
      </c>
      <c r="F311" s="195" t="s">
        <v>1095</v>
      </c>
      <c r="H311" s="196">
        <v>148.3</v>
      </c>
      <c r="I311" s="197"/>
      <c r="L311" s="192"/>
      <c r="M311" s="198"/>
      <c r="N311" s="199"/>
      <c r="O311" s="199"/>
      <c r="P311" s="199"/>
      <c r="Q311" s="199"/>
      <c r="R311" s="199"/>
      <c r="S311" s="199"/>
      <c r="T311" s="200"/>
      <c r="AT311" s="194" t="s">
        <v>198</v>
      </c>
      <c r="AU311" s="194" t="s">
        <v>84</v>
      </c>
      <c r="AV311" s="12" t="s">
        <v>84</v>
      </c>
      <c r="AW311" s="12" t="s">
        <v>38</v>
      </c>
      <c r="AX311" s="12" t="s">
        <v>82</v>
      </c>
      <c r="AY311" s="194" t="s">
        <v>189</v>
      </c>
    </row>
    <row r="312" spans="2:65" s="1" customFormat="1" ht="38.25" customHeight="1">
      <c r="B312" s="179"/>
      <c r="C312" s="180" t="s">
        <v>745</v>
      </c>
      <c r="D312" s="180" t="s">
        <v>191</v>
      </c>
      <c r="E312" s="181" t="s">
        <v>781</v>
      </c>
      <c r="F312" s="182" t="s">
        <v>782</v>
      </c>
      <c r="G312" s="183" t="s">
        <v>621</v>
      </c>
      <c r="H312" s="219"/>
      <c r="I312" s="185"/>
      <c r="J312" s="186">
        <f>ROUND(I312*H312,2)</f>
        <v>0</v>
      </c>
      <c r="K312" s="182" t="s">
        <v>376</v>
      </c>
      <c r="L312" s="40"/>
      <c r="M312" s="187" t="s">
        <v>5</v>
      </c>
      <c r="N312" s="188" t="s">
        <v>46</v>
      </c>
      <c r="O312" s="41"/>
      <c r="P312" s="189">
        <f>O312*H312</f>
        <v>0</v>
      </c>
      <c r="Q312" s="189">
        <v>0</v>
      </c>
      <c r="R312" s="189">
        <f>Q312*H312</f>
        <v>0</v>
      </c>
      <c r="S312" s="189">
        <v>0</v>
      </c>
      <c r="T312" s="190">
        <f>S312*H312</f>
        <v>0</v>
      </c>
      <c r="AR312" s="23" t="s">
        <v>272</v>
      </c>
      <c r="AT312" s="23" t="s">
        <v>191</v>
      </c>
      <c r="AU312" s="23" t="s">
        <v>84</v>
      </c>
      <c r="AY312" s="23" t="s">
        <v>189</v>
      </c>
      <c r="BE312" s="191">
        <f>IF(N312="základní",J312,0)</f>
        <v>0</v>
      </c>
      <c r="BF312" s="191">
        <f>IF(N312="snížená",J312,0)</f>
        <v>0</v>
      </c>
      <c r="BG312" s="191">
        <f>IF(N312="zákl. přenesená",J312,0)</f>
        <v>0</v>
      </c>
      <c r="BH312" s="191">
        <f>IF(N312="sníž. přenesená",J312,0)</f>
        <v>0</v>
      </c>
      <c r="BI312" s="191">
        <f>IF(N312="nulová",J312,0)</f>
        <v>0</v>
      </c>
      <c r="BJ312" s="23" t="s">
        <v>82</v>
      </c>
      <c r="BK312" s="191">
        <f>ROUND(I312*H312,2)</f>
        <v>0</v>
      </c>
      <c r="BL312" s="23" t="s">
        <v>272</v>
      </c>
      <c r="BM312" s="23" t="s">
        <v>1096</v>
      </c>
    </row>
    <row r="313" spans="2:63" s="11" customFormat="1" ht="29.85" customHeight="1">
      <c r="B313" s="166"/>
      <c r="D313" s="167" t="s">
        <v>74</v>
      </c>
      <c r="E313" s="177" t="s">
        <v>784</v>
      </c>
      <c r="F313" s="177" t="s">
        <v>785</v>
      </c>
      <c r="I313" s="169"/>
      <c r="J313" s="178">
        <f>BK313</f>
        <v>0</v>
      </c>
      <c r="L313" s="166"/>
      <c r="M313" s="171"/>
      <c r="N313" s="172"/>
      <c r="O313" s="172"/>
      <c r="P313" s="173">
        <f>SUM(P314:P322)</f>
        <v>0</v>
      </c>
      <c r="Q313" s="172"/>
      <c r="R313" s="173">
        <f>SUM(R314:R322)</f>
        <v>0.013803999999999999</v>
      </c>
      <c r="S313" s="172"/>
      <c r="T313" s="174">
        <f>SUM(T314:T322)</f>
        <v>0.10200000000000001</v>
      </c>
      <c r="AR313" s="167" t="s">
        <v>84</v>
      </c>
      <c r="AT313" s="175" t="s">
        <v>74</v>
      </c>
      <c r="AU313" s="175" t="s">
        <v>82</v>
      </c>
      <c r="AY313" s="167" t="s">
        <v>189</v>
      </c>
      <c r="BK313" s="176">
        <f>SUM(BK314:BK322)</f>
        <v>0</v>
      </c>
    </row>
    <row r="314" spans="2:65" s="1" customFormat="1" ht="25.5" customHeight="1">
      <c r="B314" s="179"/>
      <c r="C314" s="180" t="s">
        <v>749</v>
      </c>
      <c r="D314" s="180" t="s">
        <v>191</v>
      </c>
      <c r="E314" s="181" t="s">
        <v>1097</v>
      </c>
      <c r="F314" s="182" t="s">
        <v>1098</v>
      </c>
      <c r="G314" s="183" t="s">
        <v>322</v>
      </c>
      <c r="H314" s="184">
        <v>1</v>
      </c>
      <c r="I314" s="185"/>
      <c r="J314" s="186">
        <f aca="true" t="shared" si="10" ref="J314:J320">ROUND(I314*H314,2)</f>
        <v>0</v>
      </c>
      <c r="K314" s="182" t="s">
        <v>5</v>
      </c>
      <c r="L314" s="40"/>
      <c r="M314" s="187" t="s">
        <v>5</v>
      </c>
      <c r="N314" s="188" t="s">
        <v>46</v>
      </c>
      <c r="O314" s="41"/>
      <c r="P314" s="189">
        <f aca="true" t="shared" si="11" ref="P314:P320">O314*H314</f>
        <v>0</v>
      </c>
      <c r="Q314" s="189">
        <v>0</v>
      </c>
      <c r="R314" s="189">
        <f aca="true" t="shared" si="12" ref="R314:R320">Q314*H314</f>
        <v>0</v>
      </c>
      <c r="S314" s="189">
        <v>0</v>
      </c>
      <c r="T314" s="190">
        <f aca="true" t="shared" si="13" ref="T314:T320">S314*H314</f>
        <v>0</v>
      </c>
      <c r="AR314" s="23" t="s">
        <v>272</v>
      </c>
      <c r="AT314" s="23" t="s">
        <v>191</v>
      </c>
      <c r="AU314" s="23" t="s">
        <v>84</v>
      </c>
      <c r="AY314" s="23" t="s">
        <v>189</v>
      </c>
      <c r="BE314" s="191">
        <f aca="true" t="shared" si="14" ref="BE314:BE320">IF(N314="základní",J314,0)</f>
        <v>0</v>
      </c>
      <c r="BF314" s="191">
        <f aca="true" t="shared" si="15" ref="BF314:BF320">IF(N314="snížená",J314,0)</f>
        <v>0</v>
      </c>
      <c r="BG314" s="191">
        <f aca="true" t="shared" si="16" ref="BG314:BG320">IF(N314="zákl. přenesená",J314,0)</f>
        <v>0</v>
      </c>
      <c r="BH314" s="191">
        <f aca="true" t="shared" si="17" ref="BH314:BH320">IF(N314="sníž. přenesená",J314,0)</f>
        <v>0</v>
      </c>
      <c r="BI314" s="191">
        <f aca="true" t="shared" si="18" ref="BI314:BI320">IF(N314="nulová",J314,0)</f>
        <v>0</v>
      </c>
      <c r="BJ314" s="23" t="s">
        <v>82</v>
      </c>
      <c r="BK314" s="191">
        <f aca="true" t="shared" si="19" ref="BK314:BK320">ROUND(I314*H314,2)</f>
        <v>0</v>
      </c>
      <c r="BL314" s="23" t="s">
        <v>272</v>
      </c>
      <c r="BM314" s="23" t="s">
        <v>1099</v>
      </c>
    </row>
    <row r="315" spans="2:65" s="1" customFormat="1" ht="25.5" customHeight="1">
      <c r="B315" s="179"/>
      <c r="C315" s="180" t="s">
        <v>754</v>
      </c>
      <c r="D315" s="180" t="s">
        <v>191</v>
      </c>
      <c r="E315" s="181" t="s">
        <v>1100</v>
      </c>
      <c r="F315" s="182" t="s">
        <v>1101</v>
      </c>
      <c r="G315" s="183" t="s">
        <v>322</v>
      </c>
      <c r="H315" s="184">
        <v>1</v>
      </c>
      <c r="I315" s="185"/>
      <c r="J315" s="186">
        <f t="shared" si="10"/>
        <v>0</v>
      </c>
      <c r="K315" s="182" t="s">
        <v>5</v>
      </c>
      <c r="L315" s="40"/>
      <c r="M315" s="187" t="s">
        <v>5</v>
      </c>
      <c r="N315" s="188" t="s">
        <v>46</v>
      </c>
      <c r="O315" s="41"/>
      <c r="P315" s="189">
        <f t="shared" si="11"/>
        <v>0</v>
      </c>
      <c r="Q315" s="189">
        <v>0</v>
      </c>
      <c r="R315" s="189">
        <f t="shared" si="12"/>
        <v>0</v>
      </c>
      <c r="S315" s="189">
        <v>0</v>
      </c>
      <c r="T315" s="190">
        <f t="shared" si="13"/>
        <v>0</v>
      </c>
      <c r="AR315" s="23" t="s">
        <v>272</v>
      </c>
      <c r="AT315" s="23" t="s">
        <v>191</v>
      </c>
      <c r="AU315" s="23" t="s">
        <v>84</v>
      </c>
      <c r="AY315" s="23" t="s">
        <v>189</v>
      </c>
      <c r="BE315" s="191">
        <f t="shared" si="14"/>
        <v>0</v>
      </c>
      <c r="BF315" s="191">
        <f t="shared" si="15"/>
        <v>0</v>
      </c>
      <c r="BG315" s="191">
        <f t="shared" si="16"/>
        <v>0</v>
      </c>
      <c r="BH315" s="191">
        <f t="shared" si="17"/>
        <v>0</v>
      </c>
      <c r="BI315" s="191">
        <f t="shared" si="18"/>
        <v>0</v>
      </c>
      <c r="BJ315" s="23" t="s">
        <v>82</v>
      </c>
      <c r="BK315" s="191">
        <f t="shared" si="19"/>
        <v>0</v>
      </c>
      <c r="BL315" s="23" t="s">
        <v>272</v>
      </c>
      <c r="BM315" s="23" t="s">
        <v>1102</v>
      </c>
    </row>
    <row r="316" spans="2:65" s="1" customFormat="1" ht="16.5" customHeight="1">
      <c r="B316" s="179"/>
      <c r="C316" s="180" t="s">
        <v>759</v>
      </c>
      <c r="D316" s="180" t="s">
        <v>191</v>
      </c>
      <c r="E316" s="181" t="s">
        <v>1103</v>
      </c>
      <c r="F316" s="182" t="s">
        <v>1104</v>
      </c>
      <c r="G316" s="183" t="s">
        <v>322</v>
      </c>
      <c r="H316" s="184">
        <v>6</v>
      </c>
      <c r="I316" s="185"/>
      <c r="J316" s="186">
        <f t="shared" si="10"/>
        <v>0</v>
      </c>
      <c r="K316" s="182" t="s">
        <v>5</v>
      </c>
      <c r="L316" s="40"/>
      <c r="M316" s="187" t="s">
        <v>5</v>
      </c>
      <c r="N316" s="188" t="s">
        <v>46</v>
      </c>
      <c r="O316" s="41"/>
      <c r="P316" s="189">
        <f t="shared" si="11"/>
        <v>0</v>
      </c>
      <c r="Q316" s="189">
        <v>0</v>
      </c>
      <c r="R316" s="189">
        <f t="shared" si="12"/>
        <v>0</v>
      </c>
      <c r="S316" s="189">
        <v>0</v>
      </c>
      <c r="T316" s="190">
        <f t="shared" si="13"/>
        <v>0</v>
      </c>
      <c r="AR316" s="23" t="s">
        <v>272</v>
      </c>
      <c r="AT316" s="23" t="s">
        <v>191</v>
      </c>
      <c r="AU316" s="23" t="s">
        <v>84</v>
      </c>
      <c r="AY316" s="23" t="s">
        <v>189</v>
      </c>
      <c r="BE316" s="191">
        <f t="shared" si="14"/>
        <v>0</v>
      </c>
      <c r="BF316" s="191">
        <f t="shared" si="15"/>
        <v>0</v>
      </c>
      <c r="BG316" s="191">
        <f t="shared" si="16"/>
        <v>0</v>
      </c>
      <c r="BH316" s="191">
        <f t="shared" si="17"/>
        <v>0</v>
      </c>
      <c r="BI316" s="191">
        <f t="shared" si="18"/>
        <v>0</v>
      </c>
      <c r="BJ316" s="23" t="s">
        <v>82</v>
      </c>
      <c r="BK316" s="191">
        <f t="shared" si="19"/>
        <v>0</v>
      </c>
      <c r="BL316" s="23" t="s">
        <v>272</v>
      </c>
      <c r="BM316" s="23" t="s">
        <v>1105</v>
      </c>
    </row>
    <row r="317" spans="2:65" s="1" customFormat="1" ht="25.5" customHeight="1">
      <c r="B317" s="179"/>
      <c r="C317" s="180" t="s">
        <v>763</v>
      </c>
      <c r="D317" s="180" t="s">
        <v>191</v>
      </c>
      <c r="E317" s="181" t="s">
        <v>787</v>
      </c>
      <c r="F317" s="182" t="s">
        <v>1106</v>
      </c>
      <c r="G317" s="183" t="s">
        <v>322</v>
      </c>
      <c r="H317" s="184">
        <v>1</v>
      </c>
      <c r="I317" s="185"/>
      <c r="J317" s="186">
        <f t="shared" si="10"/>
        <v>0</v>
      </c>
      <c r="K317" s="182" t="s">
        <v>5</v>
      </c>
      <c r="L317" s="40"/>
      <c r="M317" s="187" t="s">
        <v>5</v>
      </c>
      <c r="N317" s="188" t="s">
        <v>46</v>
      </c>
      <c r="O317" s="41"/>
      <c r="P317" s="189">
        <f t="shared" si="11"/>
        <v>0</v>
      </c>
      <c r="Q317" s="189">
        <v>0</v>
      </c>
      <c r="R317" s="189">
        <f t="shared" si="12"/>
        <v>0</v>
      </c>
      <c r="S317" s="189">
        <v>0</v>
      </c>
      <c r="T317" s="190">
        <f t="shared" si="13"/>
        <v>0</v>
      </c>
      <c r="AR317" s="23" t="s">
        <v>272</v>
      </c>
      <c r="AT317" s="23" t="s">
        <v>191</v>
      </c>
      <c r="AU317" s="23" t="s">
        <v>84</v>
      </c>
      <c r="AY317" s="23" t="s">
        <v>189</v>
      </c>
      <c r="BE317" s="191">
        <f t="shared" si="14"/>
        <v>0</v>
      </c>
      <c r="BF317" s="191">
        <f t="shared" si="15"/>
        <v>0</v>
      </c>
      <c r="BG317" s="191">
        <f t="shared" si="16"/>
        <v>0</v>
      </c>
      <c r="BH317" s="191">
        <f t="shared" si="17"/>
        <v>0</v>
      </c>
      <c r="BI317" s="191">
        <f t="shared" si="18"/>
        <v>0</v>
      </c>
      <c r="BJ317" s="23" t="s">
        <v>82</v>
      </c>
      <c r="BK317" s="191">
        <f t="shared" si="19"/>
        <v>0</v>
      </c>
      <c r="BL317" s="23" t="s">
        <v>272</v>
      </c>
      <c r="BM317" s="23" t="s">
        <v>1107</v>
      </c>
    </row>
    <row r="318" spans="2:65" s="1" customFormat="1" ht="25.5" customHeight="1">
      <c r="B318" s="179"/>
      <c r="C318" s="180" t="s">
        <v>767</v>
      </c>
      <c r="D318" s="180" t="s">
        <v>191</v>
      </c>
      <c r="E318" s="181" t="s">
        <v>791</v>
      </c>
      <c r="F318" s="182" t="s">
        <v>792</v>
      </c>
      <c r="G318" s="183" t="s">
        <v>312</v>
      </c>
      <c r="H318" s="184">
        <v>3.4</v>
      </c>
      <c r="I318" s="185"/>
      <c r="J318" s="186">
        <f t="shared" si="10"/>
        <v>0</v>
      </c>
      <c r="K318" s="182" t="s">
        <v>287</v>
      </c>
      <c r="L318" s="40"/>
      <c r="M318" s="187" t="s">
        <v>5</v>
      </c>
      <c r="N318" s="188" t="s">
        <v>46</v>
      </c>
      <c r="O318" s="41"/>
      <c r="P318" s="189">
        <f t="shared" si="11"/>
        <v>0</v>
      </c>
      <c r="Q318" s="189">
        <v>6E-05</v>
      </c>
      <c r="R318" s="189">
        <f t="shared" si="12"/>
        <v>0.000204</v>
      </c>
      <c r="S318" s="189">
        <v>0</v>
      </c>
      <c r="T318" s="190">
        <f t="shared" si="13"/>
        <v>0</v>
      </c>
      <c r="AR318" s="23" t="s">
        <v>196</v>
      </c>
      <c r="AT318" s="23" t="s">
        <v>191</v>
      </c>
      <c r="AU318" s="23" t="s">
        <v>84</v>
      </c>
      <c r="AY318" s="23" t="s">
        <v>189</v>
      </c>
      <c r="BE318" s="191">
        <f t="shared" si="14"/>
        <v>0</v>
      </c>
      <c r="BF318" s="191">
        <f t="shared" si="15"/>
        <v>0</v>
      </c>
      <c r="BG318" s="191">
        <f t="shared" si="16"/>
        <v>0</v>
      </c>
      <c r="BH318" s="191">
        <f t="shared" si="17"/>
        <v>0</v>
      </c>
      <c r="BI318" s="191">
        <f t="shared" si="18"/>
        <v>0</v>
      </c>
      <c r="BJ318" s="23" t="s">
        <v>82</v>
      </c>
      <c r="BK318" s="191">
        <f t="shared" si="19"/>
        <v>0</v>
      </c>
      <c r="BL318" s="23" t="s">
        <v>196</v>
      </c>
      <c r="BM318" s="23" t="s">
        <v>1108</v>
      </c>
    </row>
    <row r="319" spans="2:65" s="1" customFormat="1" ht="16.5" customHeight="1">
      <c r="B319" s="179"/>
      <c r="C319" s="209" t="s">
        <v>771</v>
      </c>
      <c r="D319" s="209" t="s">
        <v>291</v>
      </c>
      <c r="E319" s="210" t="s">
        <v>795</v>
      </c>
      <c r="F319" s="211" t="s">
        <v>796</v>
      </c>
      <c r="G319" s="212" t="s">
        <v>312</v>
      </c>
      <c r="H319" s="213">
        <v>3.4</v>
      </c>
      <c r="I319" s="214"/>
      <c r="J319" s="215">
        <f t="shared" si="10"/>
        <v>0</v>
      </c>
      <c r="K319" s="211" t="s">
        <v>287</v>
      </c>
      <c r="L319" s="216"/>
      <c r="M319" s="217" t="s">
        <v>5</v>
      </c>
      <c r="N319" s="218" t="s">
        <v>46</v>
      </c>
      <c r="O319" s="41"/>
      <c r="P319" s="189">
        <f t="shared" si="11"/>
        <v>0</v>
      </c>
      <c r="Q319" s="189">
        <v>0.004</v>
      </c>
      <c r="R319" s="189">
        <f t="shared" si="12"/>
        <v>0.0136</v>
      </c>
      <c r="S319" s="189">
        <v>0</v>
      </c>
      <c r="T319" s="190">
        <f t="shared" si="13"/>
        <v>0</v>
      </c>
      <c r="AR319" s="23" t="s">
        <v>229</v>
      </c>
      <c r="AT319" s="23" t="s">
        <v>291</v>
      </c>
      <c r="AU319" s="23" t="s">
        <v>84</v>
      </c>
      <c r="AY319" s="23" t="s">
        <v>189</v>
      </c>
      <c r="BE319" s="191">
        <f t="shared" si="14"/>
        <v>0</v>
      </c>
      <c r="BF319" s="191">
        <f t="shared" si="15"/>
        <v>0</v>
      </c>
      <c r="BG319" s="191">
        <f t="shared" si="16"/>
        <v>0</v>
      </c>
      <c r="BH319" s="191">
        <f t="shared" si="17"/>
        <v>0</v>
      </c>
      <c r="BI319" s="191">
        <f t="shared" si="18"/>
        <v>0</v>
      </c>
      <c r="BJ319" s="23" t="s">
        <v>82</v>
      </c>
      <c r="BK319" s="191">
        <f t="shared" si="19"/>
        <v>0</v>
      </c>
      <c r="BL319" s="23" t="s">
        <v>196</v>
      </c>
      <c r="BM319" s="23" t="s">
        <v>1109</v>
      </c>
    </row>
    <row r="320" spans="2:65" s="1" customFormat="1" ht="25.5" customHeight="1">
      <c r="B320" s="179"/>
      <c r="C320" s="180" t="s">
        <v>775</v>
      </c>
      <c r="D320" s="180" t="s">
        <v>191</v>
      </c>
      <c r="E320" s="181" t="s">
        <v>799</v>
      </c>
      <c r="F320" s="182" t="s">
        <v>800</v>
      </c>
      <c r="G320" s="183" t="s">
        <v>801</v>
      </c>
      <c r="H320" s="184">
        <v>102</v>
      </c>
      <c r="I320" s="185"/>
      <c r="J320" s="186">
        <f t="shared" si="10"/>
        <v>0</v>
      </c>
      <c r="K320" s="182" t="s">
        <v>202</v>
      </c>
      <c r="L320" s="40"/>
      <c r="M320" s="187" t="s">
        <v>5</v>
      </c>
      <c r="N320" s="188" t="s">
        <v>46</v>
      </c>
      <c r="O320" s="41"/>
      <c r="P320" s="189">
        <f t="shared" si="11"/>
        <v>0</v>
      </c>
      <c r="Q320" s="189">
        <v>0</v>
      </c>
      <c r="R320" s="189">
        <f t="shared" si="12"/>
        <v>0</v>
      </c>
      <c r="S320" s="189">
        <v>0.001</v>
      </c>
      <c r="T320" s="190">
        <f t="shared" si="13"/>
        <v>0.10200000000000001</v>
      </c>
      <c r="AR320" s="23" t="s">
        <v>272</v>
      </c>
      <c r="AT320" s="23" t="s">
        <v>191</v>
      </c>
      <c r="AU320" s="23" t="s">
        <v>84</v>
      </c>
      <c r="AY320" s="23" t="s">
        <v>189</v>
      </c>
      <c r="BE320" s="191">
        <f t="shared" si="14"/>
        <v>0</v>
      </c>
      <c r="BF320" s="191">
        <f t="shared" si="15"/>
        <v>0</v>
      </c>
      <c r="BG320" s="191">
        <f t="shared" si="16"/>
        <v>0</v>
      </c>
      <c r="BH320" s="191">
        <f t="shared" si="17"/>
        <v>0</v>
      </c>
      <c r="BI320" s="191">
        <f t="shared" si="18"/>
        <v>0</v>
      </c>
      <c r="BJ320" s="23" t="s">
        <v>82</v>
      </c>
      <c r="BK320" s="191">
        <f t="shared" si="19"/>
        <v>0</v>
      </c>
      <c r="BL320" s="23" t="s">
        <v>272</v>
      </c>
      <c r="BM320" s="23" t="s">
        <v>1110</v>
      </c>
    </row>
    <row r="321" spans="2:51" s="12" customFormat="1" ht="13.5">
      <c r="B321" s="192"/>
      <c r="D321" s="193" t="s">
        <v>198</v>
      </c>
      <c r="E321" s="194" t="s">
        <v>5</v>
      </c>
      <c r="F321" s="195" t="s">
        <v>1111</v>
      </c>
      <c r="H321" s="196">
        <v>102</v>
      </c>
      <c r="I321" s="197"/>
      <c r="L321" s="192"/>
      <c r="M321" s="198"/>
      <c r="N321" s="199"/>
      <c r="O321" s="199"/>
      <c r="P321" s="199"/>
      <c r="Q321" s="199"/>
      <c r="R321" s="199"/>
      <c r="S321" s="199"/>
      <c r="T321" s="200"/>
      <c r="AT321" s="194" t="s">
        <v>198</v>
      </c>
      <c r="AU321" s="194" t="s">
        <v>84</v>
      </c>
      <c r="AV321" s="12" t="s">
        <v>84</v>
      </c>
      <c r="AW321" s="12" t="s">
        <v>38</v>
      </c>
      <c r="AX321" s="12" t="s">
        <v>82</v>
      </c>
      <c r="AY321" s="194" t="s">
        <v>189</v>
      </c>
    </row>
    <row r="322" spans="2:65" s="1" customFormat="1" ht="38.25" customHeight="1">
      <c r="B322" s="179"/>
      <c r="C322" s="180" t="s">
        <v>780</v>
      </c>
      <c r="D322" s="180" t="s">
        <v>191</v>
      </c>
      <c r="E322" s="181" t="s">
        <v>804</v>
      </c>
      <c r="F322" s="182" t="s">
        <v>805</v>
      </c>
      <c r="G322" s="183" t="s">
        <v>621</v>
      </c>
      <c r="H322" s="219"/>
      <c r="I322" s="185"/>
      <c r="J322" s="186">
        <f>ROUND(I322*H322,2)</f>
        <v>0</v>
      </c>
      <c r="K322" s="182" t="s">
        <v>287</v>
      </c>
      <c r="L322" s="40"/>
      <c r="M322" s="187" t="s">
        <v>5</v>
      </c>
      <c r="N322" s="188" t="s">
        <v>46</v>
      </c>
      <c r="O322" s="41"/>
      <c r="P322" s="189">
        <f>O322*H322</f>
        <v>0</v>
      </c>
      <c r="Q322" s="189">
        <v>0</v>
      </c>
      <c r="R322" s="189">
        <f>Q322*H322</f>
        <v>0</v>
      </c>
      <c r="S322" s="189">
        <v>0</v>
      </c>
      <c r="T322" s="190">
        <f>S322*H322</f>
        <v>0</v>
      </c>
      <c r="AR322" s="23" t="s">
        <v>272</v>
      </c>
      <c r="AT322" s="23" t="s">
        <v>191</v>
      </c>
      <c r="AU322" s="23" t="s">
        <v>84</v>
      </c>
      <c r="AY322" s="23" t="s">
        <v>189</v>
      </c>
      <c r="BE322" s="191">
        <f>IF(N322="základní",J322,0)</f>
        <v>0</v>
      </c>
      <c r="BF322" s="191">
        <f>IF(N322="snížená",J322,0)</f>
        <v>0</v>
      </c>
      <c r="BG322" s="191">
        <f>IF(N322="zákl. přenesená",J322,0)</f>
        <v>0</v>
      </c>
      <c r="BH322" s="191">
        <f>IF(N322="sníž. přenesená",J322,0)</f>
        <v>0</v>
      </c>
      <c r="BI322" s="191">
        <f>IF(N322="nulová",J322,0)</f>
        <v>0</v>
      </c>
      <c r="BJ322" s="23" t="s">
        <v>82</v>
      </c>
      <c r="BK322" s="191">
        <f>ROUND(I322*H322,2)</f>
        <v>0</v>
      </c>
      <c r="BL322" s="23" t="s">
        <v>272</v>
      </c>
      <c r="BM322" s="23" t="s">
        <v>1112</v>
      </c>
    </row>
    <row r="323" spans="2:63" s="11" customFormat="1" ht="29.85" customHeight="1">
      <c r="B323" s="166"/>
      <c r="D323" s="167" t="s">
        <v>74</v>
      </c>
      <c r="E323" s="177" t="s">
        <v>807</v>
      </c>
      <c r="F323" s="177" t="s">
        <v>808</v>
      </c>
      <c r="I323" s="169"/>
      <c r="J323" s="178">
        <f>BK323</f>
        <v>0</v>
      </c>
      <c r="L323" s="166"/>
      <c r="M323" s="171"/>
      <c r="N323" s="172"/>
      <c r="O323" s="172"/>
      <c r="P323" s="173">
        <f>SUM(P324:P328)</f>
        <v>0</v>
      </c>
      <c r="Q323" s="172"/>
      <c r="R323" s="173">
        <f>SUM(R324:R328)</f>
        <v>0.027709030000000003</v>
      </c>
      <c r="S323" s="172"/>
      <c r="T323" s="174">
        <f>SUM(T324:T328)</f>
        <v>0</v>
      </c>
      <c r="AR323" s="167" t="s">
        <v>84</v>
      </c>
      <c r="AT323" s="175" t="s">
        <v>74</v>
      </c>
      <c r="AU323" s="175" t="s">
        <v>82</v>
      </c>
      <c r="AY323" s="167" t="s">
        <v>189</v>
      </c>
      <c r="BK323" s="176">
        <f>SUM(BK324:BK328)</f>
        <v>0</v>
      </c>
    </row>
    <row r="324" spans="2:65" s="1" customFormat="1" ht="25.5" customHeight="1">
      <c r="B324" s="179"/>
      <c r="C324" s="180" t="s">
        <v>786</v>
      </c>
      <c r="D324" s="180" t="s">
        <v>191</v>
      </c>
      <c r="E324" s="181" t="s">
        <v>810</v>
      </c>
      <c r="F324" s="182" t="s">
        <v>811</v>
      </c>
      <c r="G324" s="183" t="s">
        <v>194</v>
      </c>
      <c r="H324" s="184">
        <v>0.514</v>
      </c>
      <c r="I324" s="185"/>
      <c r="J324" s="186">
        <f>ROUND(I324*H324,2)</f>
        <v>0</v>
      </c>
      <c r="K324" s="182" t="s">
        <v>287</v>
      </c>
      <c r="L324" s="40"/>
      <c r="M324" s="187" t="s">
        <v>5</v>
      </c>
      <c r="N324" s="188" t="s">
        <v>46</v>
      </c>
      <c r="O324" s="41"/>
      <c r="P324" s="189">
        <f>O324*H324</f>
        <v>0</v>
      </c>
      <c r="Q324" s="189">
        <v>0.00014</v>
      </c>
      <c r="R324" s="189">
        <f>Q324*H324</f>
        <v>7.196E-05</v>
      </c>
      <c r="S324" s="189">
        <v>0</v>
      </c>
      <c r="T324" s="190">
        <f>S324*H324</f>
        <v>0</v>
      </c>
      <c r="AR324" s="23" t="s">
        <v>272</v>
      </c>
      <c r="AT324" s="23" t="s">
        <v>191</v>
      </c>
      <c r="AU324" s="23" t="s">
        <v>84</v>
      </c>
      <c r="AY324" s="23" t="s">
        <v>189</v>
      </c>
      <c r="BE324" s="191">
        <f>IF(N324="základní",J324,0)</f>
        <v>0</v>
      </c>
      <c r="BF324" s="191">
        <f>IF(N324="snížená",J324,0)</f>
        <v>0</v>
      </c>
      <c r="BG324" s="191">
        <f>IF(N324="zákl. přenesená",J324,0)</f>
        <v>0</v>
      </c>
      <c r="BH324" s="191">
        <f>IF(N324="sníž. přenesená",J324,0)</f>
        <v>0</v>
      </c>
      <c r="BI324" s="191">
        <f>IF(N324="nulová",J324,0)</f>
        <v>0</v>
      </c>
      <c r="BJ324" s="23" t="s">
        <v>82</v>
      </c>
      <c r="BK324" s="191">
        <f>ROUND(I324*H324,2)</f>
        <v>0</v>
      </c>
      <c r="BL324" s="23" t="s">
        <v>272</v>
      </c>
      <c r="BM324" s="23" t="s">
        <v>1113</v>
      </c>
    </row>
    <row r="325" spans="2:51" s="12" customFormat="1" ht="13.5">
      <c r="B325" s="192"/>
      <c r="D325" s="193" t="s">
        <v>198</v>
      </c>
      <c r="E325" s="194" t="s">
        <v>5</v>
      </c>
      <c r="F325" s="195" t="s">
        <v>1114</v>
      </c>
      <c r="H325" s="196">
        <v>0.514</v>
      </c>
      <c r="I325" s="197"/>
      <c r="L325" s="192"/>
      <c r="M325" s="198"/>
      <c r="N325" s="199"/>
      <c r="O325" s="199"/>
      <c r="P325" s="199"/>
      <c r="Q325" s="199"/>
      <c r="R325" s="199"/>
      <c r="S325" s="199"/>
      <c r="T325" s="200"/>
      <c r="AT325" s="194" t="s">
        <v>198</v>
      </c>
      <c r="AU325" s="194" t="s">
        <v>84</v>
      </c>
      <c r="AV325" s="12" t="s">
        <v>84</v>
      </c>
      <c r="AW325" s="12" t="s">
        <v>38</v>
      </c>
      <c r="AX325" s="12" t="s">
        <v>82</v>
      </c>
      <c r="AY325" s="194" t="s">
        <v>189</v>
      </c>
    </row>
    <row r="326" spans="2:65" s="1" customFormat="1" ht="25.5" customHeight="1">
      <c r="B326" s="179"/>
      <c r="C326" s="180" t="s">
        <v>790</v>
      </c>
      <c r="D326" s="180" t="s">
        <v>191</v>
      </c>
      <c r="E326" s="181" t="s">
        <v>815</v>
      </c>
      <c r="F326" s="182" t="s">
        <v>816</v>
      </c>
      <c r="G326" s="183" t="s">
        <v>194</v>
      </c>
      <c r="H326" s="184">
        <v>0.514</v>
      </c>
      <c r="I326" s="185"/>
      <c r="J326" s="186">
        <f>ROUND(I326*H326,2)</f>
        <v>0</v>
      </c>
      <c r="K326" s="182" t="s">
        <v>287</v>
      </c>
      <c r="L326" s="40"/>
      <c r="M326" s="187" t="s">
        <v>5</v>
      </c>
      <c r="N326" s="188" t="s">
        <v>46</v>
      </c>
      <c r="O326" s="41"/>
      <c r="P326" s="189">
        <f>O326*H326</f>
        <v>0</v>
      </c>
      <c r="Q326" s="189">
        <v>0.00023</v>
      </c>
      <c r="R326" s="189">
        <f>Q326*H326</f>
        <v>0.00011822</v>
      </c>
      <c r="S326" s="189">
        <v>0</v>
      </c>
      <c r="T326" s="190">
        <f>S326*H326</f>
        <v>0</v>
      </c>
      <c r="AR326" s="23" t="s">
        <v>272</v>
      </c>
      <c r="AT326" s="23" t="s">
        <v>191</v>
      </c>
      <c r="AU326" s="23" t="s">
        <v>84</v>
      </c>
      <c r="AY326" s="23" t="s">
        <v>189</v>
      </c>
      <c r="BE326" s="191">
        <f>IF(N326="základní",J326,0)</f>
        <v>0</v>
      </c>
      <c r="BF326" s="191">
        <f>IF(N326="snížená",J326,0)</f>
        <v>0</v>
      </c>
      <c r="BG326" s="191">
        <f>IF(N326="zákl. přenesená",J326,0)</f>
        <v>0</v>
      </c>
      <c r="BH326" s="191">
        <f>IF(N326="sníž. přenesená",J326,0)</f>
        <v>0</v>
      </c>
      <c r="BI326" s="191">
        <f>IF(N326="nulová",J326,0)</f>
        <v>0</v>
      </c>
      <c r="BJ326" s="23" t="s">
        <v>82</v>
      </c>
      <c r="BK326" s="191">
        <f>ROUND(I326*H326,2)</f>
        <v>0</v>
      </c>
      <c r="BL326" s="23" t="s">
        <v>272</v>
      </c>
      <c r="BM326" s="23" t="s">
        <v>1115</v>
      </c>
    </row>
    <row r="327" spans="2:65" s="1" customFormat="1" ht="25.5" customHeight="1">
      <c r="B327" s="179"/>
      <c r="C327" s="180" t="s">
        <v>794</v>
      </c>
      <c r="D327" s="180" t="s">
        <v>191</v>
      </c>
      <c r="E327" s="181" t="s">
        <v>819</v>
      </c>
      <c r="F327" s="182" t="s">
        <v>820</v>
      </c>
      <c r="G327" s="183" t="s">
        <v>194</v>
      </c>
      <c r="H327" s="184">
        <v>917.295</v>
      </c>
      <c r="I327" s="185"/>
      <c r="J327" s="186">
        <f>ROUND(I327*H327,2)</f>
        <v>0</v>
      </c>
      <c r="K327" s="182" t="s">
        <v>202</v>
      </c>
      <c r="L327" s="40"/>
      <c r="M327" s="187" t="s">
        <v>5</v>
      </c>
      <c r="N327" s="188" t="s">
        <v>46</v>
      </c>
      <c r="O327" s="41"/>
      <c r="P327" s="189">
        <f>O327*H327</f>
        <v>0</v>
      </c>
      <c r="Q327" s="189">
        <v>3E-05</v>
      </c>
      <c r="R327" s="189">
        <f>Q327*H327</f>
        <v>0.02751885</v>
      </c>
      <c r="S327" s="189">
        <v>0</v>
      </c>
      <c r="T327" s="190">
        <f>S327*H327</f>
        <v>0</v>
      </c>
      <c r="AR327" s="23" t="s">
        <v>272</v>
      </c>
      <c r="AT327" s="23" t="s">
        <v>191</v>
      </c>
      <c r="AU327" s="23" t="s">
        <v>84</v>
      </c>
      <c r="AY327" s="23" t="s">
        <v>189</v>
      </c>
      <c r="BE327" s="191">
        <f>IF(N327="základní",J327,0)</f>
        <v>0</v>
      </c>
      <c r="BF327" s="191">
        <f>IF(N327="snížená",J327,0)</f>
        <v>0</v>
      </c>
      <c r="BG327" s="191">
        <f>IF(N327="zákl. přenesená",J327,0)</f>
        <v>0</v>
      </c>
      <c r="BH327" s="191">
        <f>IF(N327="sníž. přenesená",J327,0)</f>
        <v>0</v>
      </c>
      <c r="BI327" s="191">
        <f>IF(N327="nulová",J327,0)</f>
        <v>0</v>
      </c>
      <c r="BJ327" s="23" t="s">
        <v>82</v>
      </c>
      <c r="BK327" s="191">
        <f>ROUND(I327*H327,2)</f>
        <v>0</v>
      </c>
      <c r="BL327" s="23" t="s">
        <v>272</v>
      </c>
      <c r="BM327" s="23" t="s">
        <v>1116</v>
      </c>
    </row>
    <row r="328" spans="2:51" s="12" customFormat="1" ht="13.5">
      <c r="B328" s="192"/>
      <c r="D328" s="193" t="s">
        <v>198</v>
      </c>
      <c r="E328" s="194" t="s">
        <v>5</v>
      </c>
      <c r="F328" s="195" t="s">
        <v>1117</v>
      </c>
      <c r="H328" s="196">
        <v>917.295</v>
      </c>
      <c r="I328" s="197"/>
      <c r="L328" s="192"/>
      <c r="M328" s="198"/>
      <c r="N328" s="199"/>
      <c r="O328" s="199"/>
      <c r="P328" s="199"/>
      <c r="Q328" s="199"/>
      <c r="R328" s="199"/>
      <c r="S328" s="199"/>
      <c r="T328" s="200"/>
      <c r="AT328" s="194" t="s">
        <v>198</v>
      </c>
      <c r="AU328" s="194" t="s">
        <v>84</v>
      </c>
      <c r="AV328" s="12" t="s">
        <v>84</v>
      </c>
      <c r="AW328" s="12" t="s">
        <v>38</v>
      </c>
      <c r="AX328" s="12" t="s">
        <v>82</v>
      </c>
      <c r="AY328" s="194" t="s">
        <v>189</v>
      </c>
    </row>
    <row r="329" spans="2:63" s="11" customFormat="1" ht="29.85" customHeight="1">
      <c r="B329" s="166"/>
      <c r="D329" s="167" t="s">
        <v>74</v>
      </c>
      <c r="E329" s="177" t="s">
        <v>823</v>
      </c>
      <c r="F329" s="177" t="s">
        <v>824</v>
      </c>
      <c r="I329" s="169"/>
      <c r="J329" s="178">
        <f>BK329</f>
        <v>0</v>
      </c>
      <c r="L329" s="166"/>
      <c r="M329" s="171"/>
      <c r="N329" s="172"/>
      <c r="O329" s="172"/>
      <c r="P329" s="173">
        <f>SUM(P330:P337)</f>
        <v>0</v>
      </c>
      <c r="Q329" s="172"/>
      <c r="R329" s="173">
        <f>SUM(R330:R337)</f>
        <v>0.08652933</v>
      </c>
      <c r="S329" s="172"/>
      <c r="T329" s="174">
        <f>SUM(T330:T337)</f>
        <v>0</v>
      </c>
      <c r="AR329" s="167" t="s">
        <v>84</v>
      </c>
      <c r="AT329" s="175" t="s">
        <v>74</v>
      </c>
      <c r="AU329" s="175" t="s">
        <v>82</v>
      </c>
      <c r="AY329" s="167" t="s">
        <v>189</v>
      </c>
      <c r="BK329" s="176">
        <f>SUM(BK330:BK337)</f>
        <v>0</v>
      </c>
    </row>
    <row r="330" spans="2:65" s="1" customFormat="1" ht="25.5" customHeight="1">
      <c r="B330" s="179"/>
      <c r="C330" s="180" t="s">
        <v>798</v>
      </c>
      <c r="D330" s="180" t="s">
        <v>191</v>
      </c>
      <c r="E330" s="181" t="s">
        <v>826</v>
      </c>
      <c r="F330" s="182" t="s">
        <v>827</v>
      </c>
      <c r="G330" s="183" t="s">
        <v>194</v>
      </c>
      <c r="H330" s="184">
        <v>212.08</v>
      </c>
      <c r="I330" s="185"/>
      <c r="J330" s="186">
        <f>ROUND(I330*H330,2)</f>
        <v>0</v>
      </c>
      <c r="K330" s="182" t="s">
        <v>202</v>
      </c>
      <c r="L330" s="40"/>
      <c r="M330" s="187" t="s">
        <v>5</v>
      </c>
      <c r="N330" s="188" t="s">
        <v>46</v>
      </c>
      <c r="O330" s="41"/>
      <c r="P330" s="189">
        <f>O330*H330</f>
        <v>0</v>
      </c>
      <c r="Q330" s="189">
        <v>0</v>
      </c>
      <c r="R330" s="189">
        <f>Q330*H330</f>
        <v>0</v>
      </c>
      <c r="S330" s="189">
        <v>0</v>
      </c>
      <c r="T330" s="190">
        <f>S330*H330</f>
        <v>0</v>
      </c>
      <c r="AR330" s="23" t="s">
        <v>272</v>
      </c>
      <c r="AT330" s="23" t="s">
        <v>191</v>
      </c>
      <c r="AU330" s="23" t="s">
        <v>84</v>
      </c>
      <c r="AY330" s="23" t="s">
        <v>189</v>
      </c>
      <c r="BE330" s="191">
        <f>IF(N330="základní",J330,0)</f>
        <v>0</v>
      </c>
      <c r="BF330" s="191">
        <f>IF(N330="snížená",J330,0)</f>
        <v>0</v>
      </c>
      <c r="BG330" s="191">
        <f>IF(N330="zákl. přenesená",J330,0)</f>
        <v>0</v>
      </c>
      <c r="BH330" s="191">
        <f>IF(N330="sníž. přenesená",J330,0)</f>
        <v>0</v>
      </c>
      <c r="BI330" s="191">
        <f>IF(N330="nulová",J330,0)</f>
        <v>0</v>
      </c>
      <c r="BJ330" s="23" t="s">
        <v>82</v>
      </c>
      <c r="BK330" s="191">
        <f>ROUND(I330*H330,2)</f>
        <v>0</v>
      </c>
      <c r="BL330" s="23" t="s">
        <v>272</v>
      </c>
      <c r="BM330" s="23" t="s">
        <v>1118</v>
      </c>
    </row>
    <row r="331" spans="2:51" s="12" customFormat="1" ht="13.5">
      <c r="B331" s="192"/>
      <c r="D331" s="193" t="s">
        <v>198</v>
      </c>
      <c r="E331" s="194" t="s">
        <v>5</v>
      </c>
      <c r="F331" s="195" t="s">
        <v>1119</v>
      </c>
      <c r="H331" s="196">
        <v>212.08</v>
      </c>
      <c r="I331" s="197"/>
      <c r="L331" s="192"/>
      <c r="M331" s="198"/>
      <c r="N331" s="199"/>
      <c r="O331" s="199"/>
      <c r="P331" s="199"/>
      <c r="Q331" s="199"/>
      <c r="R331" s="199"/>
      <c r="S331" s="199"/>
      <c r="T331" s="200"/>
      <c r="AT331" s="194" t="s">
        <v>198</v>
      </c>
      <c r="AU331" s="194" t="s">
        <v>84</v>
      </c>
      <c r="AV331" s="12" t="s">
        <v>84</v>
      </c>
      <c r="AW331" s="12" t="s">
        <v>38</v>
      </c>
      <c r="AX331" s="12" t="s">
        <v>82</v>
      </c>
      <c r="AY331" s="194" t="s">
        <v>189</v>
      </c>
    </row>
    <row r="332" spans="2:65" s="1" customFormat="1" ht="38.25" customHeight="1">
      <c r="B332" s="179"/>
      <c r="C332" s="209" t="s">
        <v>803</v>
      </c>
      <c r="D332" s="209" t="s">
        <v>291</v>
      </c>
      <c r="E332" s="210" t="s">
        <v>830</v>
      </c>
      <c r="F332" s="211" t="s">
        <v>831</v>
      </c>
      <c r="G332" s="212" t="s">
        <v>194</v>
      </c>
      <c r="H332" s="213">
        <v>222.684</v>
      </c>
      <c r="I332" s="214"/>
      <c r="J332" s="215">
        <f>ROUND(I332*H332,2)</f>
        <v>0</v>
      </c>
      <c r="K332" s="211" t="s">
        <v>202</v>
      </c>
      <c r="L332" s="216"/>
      <c r="M332" s="217" t="s">
        <v>5</v>
      </c>
      <c r="N332" s="218" t="s">
        <v>46</v>
      </c>
      <c r="O332" s="41"/>
      <c r="P332" s="189">
        <f>O332*H332</f>
        <v>0</v>
      </c>
      <c r="Q332" s="189">
        <v>0</v>
      </c>
      <c r="R332" s="189">
        <f>Q332*H332</f>
        <v>0</v>
      </c>
      <c r="S332" s="189">
        <v>0</v>
      </c>
      <c r="T332" s="190">
        <f>S332*H332</f>
        <v>0</v>
      </c>
      <c r="AR332" s="23" t="s">
        <v>358</v>
      </c>
      <c r="AT332" s="23" t="s">
        <v>291</v>
      </c>
      <c r="AU332" s="23" t="s">
        <v>84</v>
      </c>
      <c r="AY332" s="23" t="s">
        <v>189</v>
      </c>
      <c r="BE332" s="191">
        <f>IF(N332="základní",J332,0)</f>
        <v>0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23" t="s">
        <v>82</v>
      </c>
      <c r="BK332" s="191">
        <f>ROUND(I332*H332,2)</f>
        <v>0</v>
      </c>
      <c r="BL332" s="23" t="s">
        <v>272</v>
      </c>
      <c r="BM332" s="23" t="s">
        <v>1120</v>
      </c>
    </row>
    <row r="333" spans="2:51" s="12" customFormat="1" ht="13.5">
      <c r="B333" s="192"/>
      <c r="D333" s="193" t="s">
        <v>198</v>
      </c>
      <c r="F333" s="195" t="s">
        <v>1121</v>
      </c>
      <c r="H333" s="196">
        <v>222.684</v>
      </c>
      <c r="I333" s="197"/>
      <c r="L333" s="192"/>
      <c r="M333" s="198"/>
      <c r="N333" s="199"/>
      <c r="O333" s="199"/>
      <c r="P333" s="199"/>
      <c r="Q333" s="199"/>
      <c r="R333" s="199"/>
      <c r="S333" s="199"/>
      <c r="T333" s="200"/>
      <c r="AT333" s="194" t="s">
        <v>198</v>
      </c>
      <c r="AU333" s="194" t="s">
        <v>84</v>
      </c>
      <c r="AV333" s="12" t="s">
        <v>84</v>
      </c>
      <c r="AW333" s="12" t="s">
        <v>6</v>
      </c>
      <c r="AX333" s="12" t="s">
        <v>82</v>
      </c>
      <c r="AY333" s="194" t="s">
        <v>189</v>
      </c>
    </row>
    <row r="334" spans="2:65" s="1" customFormat="1" ht="25.5" customHeight="1">
      <c r="B334" s="179"/>
      <c r="C334" s="180" t="s">
        <v>809</v>
      </c>
      <c r="D334" s="180" t="s">
        <v>191</v>
      </c>
      <c r="E334" s="181" t="s">
        <v>835</v>
      </c>
      <c r="F334" s="182" t="s">
        <v>836</v>
      </c>
      <c r="G334" s="183" t="s">
        <v>194</v>
      </c>
      <c r="H334" s="184">
        <v>298.377</v>
      </c>
      <c r="I334" s="185"/>
      <c r="J334" s="186">
        <f>ROUND(I334*H334,2)</f>
        <v>0</v>
      </c>
      <c r="K334" s="182" t="s">
        <v>202</v>
      </c>
      <c r="L334" s="40"/>
      <c r="M334" s="187" t="s">
        <v>5</v>
      </c>
      <c r="N334" s="188" t="s">
        <v>46</v>
      </c>
      <c r="O334" s="41"/>
      <c r="P334" s="189">
        <f>O334*H334</f>
        <v>0</v>
      </c>
      <c r="Q334" s="189">
        <v>0.00029</v>
      </c>
      <c r="R334" s="189">
        <f>Q334*H334</f>
        <v>0.08652933</v>
      </c>
      <c r="S334" s="189">
        <v>0</v>
      </c>
      <c r="T334" s="190">
        <f>S334*H334</f>
        <v>0</v>
      </c>
      <c r="AR334" s="23" t="s">
        <v>272</v>
      </c>
      <c r="AT334" s="23" t="s">
        <v>191</v>
      </c>
      <c r="AU334" s="23" t="s">
        <v>84</v>
      </c>
      <c r="AY334" s="23" t="s">
        <v>189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23" t="s">
        <v>82</v>
      </c>
      <c r="BK334" s="191">
        <f>ROUND(I334*H334,2)</f>
        <v>0</v>
      </c>
      <c r="BL334" s="23" t="s">
        <v>272</v>
      </c>
      <c r="BM334" s="23" t="s">
        <v>1122</v>
      </c>
    </row>
    <row r="335" spans="2:51" s="12" customFormat="1" ht="13.5">
      <c r="B335" s="192"/>
      <c r="D335" s="193" t="s">
        <v>198</v>
      </c>
      <c r="E335" s="194" t="s">
        <v>5</v>
      </c>
      <c r="F335" s="195" t="s">
        <v>838</v>
      </c>
      <c r="H335" s="196">
        <v>251.877</v>
      </c>
      <c r="I335" s="197"/>
      <c r="L335" s="192"/>
      <c r="M335" s="198"/>
      <c r="N335" s="199"/>
      <c r="O335" s="199"/>
      <c r="P335" s="199"/>
      <c r="Q335" s="199"/>
      <c r="R335" s="199"/>
      <c r="S335" s="199"/>
      <c r="T335" s="200"/>
      <c r="AT335" s="194" t="s">
        <v>198</v>
      </c>
      <c r="AU335" s="194" t="s">
        <v>84</v>
      </c>
      <c r="AV335" s="12" t="s">
        <v>84</v>
      </c>
      <c r="AW335" s="12" t="s">
        <v>38</v>
      </c>
      <c r="AX335" s="12" t="s">
        <v>75</v>
      </c>
      <c r="AY335" s="194" t="s">
        <v>189</v>
      </c>
    </row>
    <row r="336" spans="2:51" s="12" customFormat="1" ht="13.5">
      <c r="B336" s="192"/>
      <c r="D336" s="193" t="s">
        <v>198</v>
      </c>
      <c r="E336" s="194" t="s">
        <v>5</v>
      </c>
      <c r="F336" s="195" t="s">
        <v>1123</v>
      </c>
      <c r="H336" s="196">
        <v>46.5</v>
      </c>
      <c r="I336" s="197"/>
      <c r="L336" s="192"/>
      <c r="M336" s="198"/>
      <c r="N336" s="199"/>
      <c r="O336" s="199"/>
      <c r="P336" s="199"/>
      <c r="Q336" s="199"/>
      <c r="R336" s="199"/>
      <c r="S336" s="199"/>
      <c r="T336" s="200"/>
      <c r="AT336" s="194" t="s">
        <v>198</v>
      </c>
      <c r="AU336" s="194" t="s">
        <v>84</v>
      </c>
      <c r="AV336" s="12" t="s">
        <v>84</v>
      </c>
      <c r="AW336" s="12" t="s">
        <v>38</v>
      </c>
      <c r="AX336" s="12" t="s">
        <v>75</v>
      </c>
      <c r="AY336" s="194" t="s">
        <v>189</v>
      </c>
    </row>
    <row r="337" spans="2:51" s="13" customFormat="1" ht="13.5">
      <c r="B337" s="201"/>
      <c r="D337" s="193" t="s">
        <v>198</v>
      </c>
      <c r="E337" s="202" t="s">
        <v>5</v>
      </c>
      <c r="F337" s="203" t="s">
        <v>216</v>
      </c>
      <c r="H337" s="204">
        <v>298.377</v>
      </c>
      <c r="I337" s="205"/>
      <c r="L337" s="201"/>
      <c r="M337" s="220"/>
      <c r="N337" s="221"/>
      <c r="O337" s="221"/>
      <c r="P337" s="221"/>
      <c r="Q337" s="221"/>
      <c r="R337" s="221"/>
      <c r="S337" s="221"/>
      <c r="T337" s="222"/>
      <c r="AT337" s="202" t="s">
        <v>198</v>
      </c>
      <c r="AU337" s="202" t="s">
        <v>84</v>
      </c>
      <c r="AV337" s="13" t="s">
        <v>196</v>
      </c>
      <c r="AW337" s="13" t="s">
        <v>38</v>
      </c>
      <c r="AX337" s="13" t="s">
        <v>82</v>
      </c>
      <c r="AY337" s="202" t="s">
        <v>189</v>
      </c>
    </row>
    <row r="338" spans="2:12" s="1" customFormat="1" ht="6.95" customHeight="1">
      <c r="B338" s="55"/>
      <c r="C338" s="56"/>
      <c r="D338" s="56"/>
      <c r="E338" s="56"/>
      <c r="F338" s="56"/>
      <c r="G338" s="56"/>
      <c r="H338" s="56"/>
      <c r="I338" s="133"/>
      <c r="J338" s="56"/>
      <c r="K338" s="56"/>
      <c r="L338" s="40"/>
    </row>
  </sheetData>
  <autoFilter ref="C98:K337"/>
  <mergeCells count="13">
    <mergeCell ref="E91:H91"/>
    <mergeCell ref="G1:H1"/>
    <mergeCell ref="L2:V2"/>
    <mergeCell ref="E49:H49"/>
    <mergeCell ref="E51:H51"/>
    <mergeCell ref="J55:J56"/>
    <mergeCell ref="E87:H87"/>
    <mergeCell ref="E89:H8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5"/>
  <sheetViews>
    <sheetView showGridLines="0" workbookViewId="0" topLeftCell="A1">
      <pane ySplit="1" topLeftCell="A166" activePane="bottomLeft" state="frozen"/>
      <selection pane="bottomLeft" activeCell="F97" sqref="F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892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1124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ROUND(J94,2)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ROUND(SUM(BE94:BE184),2)</f>
        <v>0</v>
      </c>
      <c r="G32" s="41"/>
      <c r="H32" s="41"/>
      <c r="I32" s="125">
        <v>0.21</v>
      </c>
      <c r="J32" s="124">
        <f>ROUND(ROUND((SUM(BE94:BE184)),2)*I32,2)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ROUND(SUM(BF94:BF184),2)</f>
        <v>0</v>
      </c>
      <c r="G33" s="41"/>
      <c r="H33" s="41"/>
      <c r="I33" s="125">
        <v>0.15</v>
      </c>
      <c r="J33" s="124">
        <f>ROUND(ROUND((SUM(BF94:BF184)),2)*I33,2)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ROUND(SUM(BG94:BG184),2)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ROUND(SUM(BH94:BH184),2)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ROUND(SUM(BI94:BI184),2)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892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1715b2 - Přípomoce vytápění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J94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156</v>
      </c>
      <c r="E61" s="144"/>
      <c r="F61" s="144"/>
      <c r="G61" s="144"/>
      <c r="H61" s="144"/>
      <c r="I61" s="145"/>
      <c r="J61" s="146">
        <f>J95</f>
        <v>0</v>
      </c>
      <c r="K61" s="147"/>
    </row>
    <row r="62" spans="2:11" s="9" customFormat="1" ht="19.9" customHeight="1">
      <c r="B62" s="148"/>
      <c r="C62" s="149"/>
      <c r="D62" s="150" t="s">
        <v>841</v>
      </c>
      <c r="E62" s="151"/>
      <c r="F62" s="151"/>
      <c r="G62" s="151"/>
      <c r="H62" s="151"/>
      <c r="I62" s="152"/>
      <c r="J62" s="153">
        <f>J96</f>
        <v>0</v>
      </c>
      <c r="K62" s="154"/>
    </row>
    <row r="63" spans="2:11" s="9" customFormat="1" ht="19.9" customHeight="1">
      <c r="B63" s="148"/>
      <c r="C63" s="149"/>
      <c r="D63" s="150" t="s">
        <v>1125</v>
      </c>
      <c r="E63" s="151"/>
      <c r="F63" s="151"/>
      <c r="G63" s="151"/>
      <c r="H63" s="151"/>
      <c r="I63" s="152"/>
      <c r="J63" s="153">
        <f>J110</f>
        <v>0</v>
      </c>
      <c r="K63" s="154"/>
    </row>
    <row r="64" spans="2:11" s="9" customFormat="1" ht="19.9" customHeight="1">
      <c r="B64" s="148"/>
      <c r="C64" s="149"/>
      <c r="D64" s="150" t="s">
        <v>159</v>
      </c>
      <c r="E64" s="151"/>
      <c r="F64" s="151"/>
      <c r="G64" s="151"/>
      <c r="H64" s="151"/>
      <c r="I64" s="152"/>
      <c r="J64" s="153">
        <f>J115</f>
        <v>0</v>
      </c>
      <c r="K64" s="154"/>
    </row>
    <row r="65" spans="2:11" s="9" customFormat="1" ht="19.9" customHeight="1">
      <c r="B65" s="148"/>
      <c r="C65" s="149"/>
      <c r="D65" s="150" t="s">
        <v>842</v>
      </c>
      <c r="E65" s="151"/>
      <c r="F65" s="151"/>
      <c r="G65" s="151"/>
      <c r="H65" s="151"/>
      <c r="I65" s="152"/>
      <c r="J65" s="153">
        <f>J124</f>
        <v>0</v>
      </c>
      <c r="K65" s="154"/>
    </row>
    <row r="66" spans="2:11" s="9" customFormat="1" ht="19.9" customHeight="1">
      <c r="B66" s="148"/>
      <c r="C66" s="149"/>
      <c r="D66" s="150" t="s">
        <v>161</v>
      </c>
      <c r="E66" s="151"/>
      <c r="F66" s="151"/>
      <c r="G66" s="151"/>
      <c r="H66" s="151"/>
      <c r="I66" s="152"/>
      <c r="J66" s="153">
        <f>J143</f>
        <v>0</v>
      </c>
      <c r="K66" s="154"/>
    </row>
    <row r="67" spans="2:11" s="9" customFormat="1" ht="19.9" customHeight="1">
      <c r="B67" s="148"/>
      <c r="C67" s="149"/>
      <c r="D67" s="150" t="s">
        <v>162</v>
      </c>
      <c r="E67" s="151"/>
      <c r="F67" s="151"/>
      <c r="G67" s="151"/>
      <c r="H67" s="151"/>
      <c r="I67" s="152"/>
      <c r="J67" s="153">
        <f>J151</f>
        <v>0</v>
      </c>
      <c r="K67" s="154"/>
    </row>
    <row r="68" spans="2:11" s="8" customFormat="1" ht="24.95" customHeight="1">
      <c r="B68" s="141"/>
      <c r="C68" s="142"/>
      <c r="D68" s="143" t="s">
        <v>163</v>
      </c>
      <c r="E68" s="144"/>
      <c r="F68" s="144"/>
      <c r="G68" s="144"/>
      <c r="H68" s="144"/>
      <c r="I68" s="145"/>
      <c r="J68" s="146">
        <f>J153</f>
        <v>0</v>
      </c>
      <c r="K68" s="147"/>
    </row>
    <row r="69" spans="2:11" s="9" customFormat="1" ht="19.9" customHeight="1">
      <c r="B69" s="148"/>
      <c r="C69" s="149"/>
      <c r="D69" s="150" t="s">
        <v>1126</v>
      </c>
      <c r="E69" s="151"/>
      <c r="F69" s="151"/>
      <c r="G69" s="151"/>
      <c r="H69" s="151"/>
      <c r="I69" s="152"/>
      <c r="J69" s="153">
        <f>J154</f>
        <v>0</v>
      </c>
      <c r="K69" s="154"/>
    </row>
    <row r="70" spans="2:11" s="9" customFormat="1" ht="19.9" customHeight="1">
      <c r="B70" s="148"/>
      <c r="C70" s="149"/>
      <c r="D70" s="150" t="s">
        <v>843</v>
      </c>
      <c r="E70" s="151"/>
      <c r="F70" s="151"/>
      <c r="G70" s="151"/>
      <c r="H70" s="151"/>
      <c r="I70" s="152"/>
      <c r="J70" s="153">
        <f>J172</f>
        <v>0</v>
      </c>
      <c r="K70" s="154"/>
    </row>
    <row r="71" spans="2:11" s="9" customFormat="1" ht="19.9" customHeight="1">
      <c r="B71" s="148"/>
      <c r="C71" s="149"/>
      <c r="D71" s="150" t="s">
        <v>170</v>
      </c>
      <c r="E71" s="151"/>
      <c r="F71" s="151"/>
      <c r="G71" s="151"/>
      <c r="H71" s="151"/>
      <c r="I71" s="152"/>
      <c r="J71" s="153">
        <f>J174</f>
        <v>0</v>
      </c>
      <c r="K71" s="154"/>
    </row>
    <row r="72" spans="2:11" s="9" customFormat="1" ht="19.9" customHeight="1">
      <c r="B72" s="148"/>
      <c r="C72" s="149"/>
      <c r="D72" s="150" t="s">
        <v>1127</v>
      </c>
      <c r="E72" s="151"/>
      <c r="F72" s="151"/>
      <c r="G72" s="151"/>
      <c r="H72" s="151"/>
      <c r="I72" s="152"/>
      <c r="J72" s="153">
        <f>J180</f>
        <v>0</v>
      </c>
      <c r="K72" s="154"/>
    </row>
    <row r="73" spans="2:11" s="1" customFormat="1" ht="21.75" customHeight="1">
      <c r="B73" s="40"/>
      <c r="C73" s="41"/>
      <c r="D73" s="41"/>
      <c r="E73" s="41"/>
      <c r="F73" s="41"/>
      <c r="G73" s="41"/>
      <c r="H73" s="41"/>
      <c r="I73" s="112"/>
      <c r="J73" s="41"/>
      <c r="K73" s="44"/>
    </row>
    <row r="74" spans="2:11" s="1" customFormat="1" ht="6.95" customHeight="1">
      <c r="B74" s="55"/>
      <c r="C74" s="56"/>
      <c r="D74" s="56"/>
      <c r="E74" s="56"/>
      <c r="F74" s="56"/>
      <c r="G74" s="56"/>
      <c r="H74" s="56"/>
      <c r="I74" s="133"/>
      <c r="J74" s="56"/>
      <c r="K74" s="57"/>
    </row>
    <row r="78" spans="2:12" s="1" customFormat="1" ht="6.95" customHeight="1">
      <c r="B78" s="58"/>
      <c r="C78" s="59"/>
      <c r="D78" s="59"/>
      <c r="E78" s="59"/>
      <c r="F78" s="59"/>
      <c r="G78" s="59"/>
      <c r="H78" s="59"/>
      <c r="I78" s="134"/>
      <c r="J78" s="59"/>
      <c r="K78" s="59"/>
      <c r="L78" s="40"/>
    </row>
    <row r="79" spans="2:12" s="1" customFormat="1" ht="36.95" customHeight="1">
      <c r="B79" s="40"/>
      <c r="C79" s="60" t="s">
        <v>173</v>
      </c>
      <c r="L79" s="40"/>
    </row>
    <row r="80" spans="2:12" s="1" customFormat="1" ht="6.95" customHeight="1">
      <c r="B80" s="40"/>
      <c r="L80" s="40"/>
    </row>
    <row r="81" spans="2:12" s="1" customFormat="1" ht="14.45" customHeight="1">
      <c r="B81" s="40"/>
      <c r="C81" s="62" t="s">
        <v>19</v>
      </c>
      <c r="L81" s="40"/>
    </row>
    <row r="82" spans="2:12" s="1" customFormat="1" ht="16.5" customHeight="1">
      <c r="B82" s="40"/>
      <c r="E82" s="361" t="str">
        <f>E7</f>
        <v>Zateplení budovy SOŠ a SOU dopravní Čáslav (22.6.)</v>
      </c>
      <c r="F82" s="362"/>
      <c r="G82" s="362"/>
      <c r="H82" s="362"/>
      <c r="L82" s="40"/>
    </row>
    <row r="83" spans="2:12" ht="15">
      <c r="B83" s="27"/>
      <c r="C83" s="62" t="s">
        <v>147</v>
      </c>
      <c r="L83" s="27"/>
    </row>
    <row r="84" spans="2:12" s="1" customFormat="1" ht="16.5" customHeight="1">
      <c r="B84" s="40"/>
      <c r="E84" s="361" t="s">
        <v>892</v>
      </c>
      <c r="F84" s="355"/>
      <c r="G84" s="355"/>
      <c r="H84" s="355"/>
      <c r="L84" s="40"/>
    </row>
    <row r="85" spans="2:12" s="1" customFormat="1" ht="14.45" customHeight="1">
      <c r="B85" s="40"/>
      <c r="C85" s="62" t="s">
        <v>149</v>
      </c>
      <c r="L85" s="40"/>
    </row>
    <row r="86" spans="2:12" s="1" customFormat="1" ht="17.25" customHeight="1">
      <c r="B86" s="40"/>
      <c r="E86" s="329" t="str">
        <f>E11</f>
        <v>1715b2 - Přípomoce vytápění</v>
      </c>
      <c r="F86" s="355"/>
      <c r="G86" s="355"/>
      <c r="H86" s="355"/>
      <c r="L86" s="40"/>
    </row>
    <row r="87" spans="2:12" s="1" customFormat="1" ht="6.95" customHeight="1">
      <c r="B87" s="40"/>
      <c r="L87" s="40"/>
    </row>
    <row r="88" spans="2:12" s="1" customFormat="1" ht="18" customHeight="1">
      <c r="B88" s="40"/>
      <c r="C88" s="62" t="s">
        <v>23</v>
      </c>
      <c r="F88" s="155" t="str">
        <f>F14</f>
        <v>Čáslav, Aug. Sedláčka 1145</v>
      </c>
      <c r="I88" s="156" t="s">
        <v>25</v>
      </c>
      <c r="J88" s="66" t="str">
        <f>IF(J14="","",J14)</f>
        <v>16. 3. 2017</v>
      </c>
      <c r="L88" s="40"/>
    </row>
    <row r="89" spans="2:12" s="1" customFormat="1" ht="6.95" customHeight="1">
      <c r="B89" s="40"/>
      <c r="L89" s="40"/>
    </row>
    <row r="90" spans="2:12" s="1" customFormat="1" ht="15">
      <c r="B90" s="40"/>
      <c r="C90" s="62" t="s">
        <v>27</v>
      </c>
      <c r="F90" s="155" t="str">
        <f>E17</f>
        <v>SOŠ a SOU doprav. Čáslav, A. Sedláčka 1145,Čáslav</v>
      </c>
      <c r="I90" s="156" t="s">
        <v>34</v>
      </c>
      <c r="J90" s="155" t="str">
        <f>E23</f>
        <v>AZ PROJECT spol. s r.o., Plynárenská 830, Kolín</v>
      </c>
      <c r="L90" s="40"/>
    </row>
    <row r="91" spans="2:12" s="1" customFormat="1" ht="14.45" customHeight="1">
      <c r="B91" s="40"/>
      <c r="C91" s="62" t="s">
        <v>32</v>
      </c>
      <c r="F91" s="155" t="str">
        <f>IF(E20="","",E20)</f>
        <v/>
      </c>
      <c r="L91" s="40"/>
    </row>
    <row r="92" spans="2:12" s="1" customFormat="1" ht="10.35" customHeight="1">
      <c r="B92" s="40"/>
      <c r="L92" s="40"/>
    </row>
    <row r="93" spans="2:20" s="10" customFormat="1" ht="29.25" customHeight="1">
      <c r="B93" s="157"/>
      <c r="C93" s="158" t="s">
        <v>174</v>
      </c>
      <c r="D93" s="159" t="s">
        <v>60</v>
      </c>
      <c r="E93" s="159" t="s">
        <v>56</v>
      </c>
      <c r="F93" s="159" t="s">
        <v>175</v>
      </c>
      <c r="G93" s="159" t="s">
        <v>176</v>
      </c>
      <c r="H93" s="159" t="s">
        <v>177</v>
      </c>
      <c r="I93" s="160" t="s">
        <v>178</v>
      </c>
      <c r="J93" s="159" t="s">
        <v>153</v>
      </c>
      <c r="K93" s="161" t="s">
        <v>179</v>
      </c>
      <c r="L93" s="157"/>
      <c r="M93" s="72" t="s">
        <v>180</v>
      </c>
      <c r="N93" s="73" t="s">
        <v>45</v>
      </c>
      <c r="O93" s="73" t="s">
        <v>181</v>
      </c>
      <c r="P93" s="73" t="s">
        <v>182</v>
      </c>
      <c r="Q93" s="73" t="s">
        <v>183</v>
      </c>
      <c r="R93" s="73" t="s">
        <v>184</v>
      </c>
      <c r="S93" s="73" t="s">
        <v>185</v>
      </c>
      <c r="T93" s="74" t="s">
        <v>186</v>
      </c>
    </row>
    <row r="94" spans="2:63" s="1" customFormat="1" ht="29.25" customHeight="1">
      <c r="B94" s="40"/>
      <c r="C94" s="76" t="s">
        <v>154</v>
      </c>
      <c r="J94" s="162">
        <f>BK94</f>
        <v>0</v>
      </c>
      <c r="L94" s="40"/>
      <c r="M94" s="75"/>
      <c r="N94" s="67"/>
      <c r="O94" s="67"/>
      <c r="P94" s="163">
        <f>P95+P153</f>
        <v>0</v>
      </c>
      <c r="Q94" s="67"/>
      <c r="R94" s="163">
        <f>R95+R153</f>
        <v>120.552324446864</v>
      </c>
      <c r="S94" s="67"/>
      <c r="T94" s="164">
        <f>T95+T153</f>
        <v>114.040593</v>
      </c>
      <c r="AT94" s="23" t="s">
        <v>74</v>
      </c>
      <c r="AU94" s="23" t="s">
        <v>155</v>
      </c>
      <c r="BK94" s="165">
        <f>BK95+BK153</f>
        <v>0</v>
      </c>
    </row>
    <row r="95" spans="2:63" s="11" customFormat="1" ht="37.35" customHeight="1">
      <c r="B95" s="166"/>
      <c r="D95" s="167" t="s">
        <v>74</v>
      </c>
      <c r="E95" s="168" t="s">
        <v>187</v>
      </c>
      <c r="F95" s="168" t="s">
        <v>188</v>
      </c>
      <c r="I95" s="169"/>
      <c r="J95" s="170">
        <f>BK95</f>
        <v>0</v>
      </c>
      <c r="L95" s="166"/>
      <c r="M95" s="171"/>
      <c r="N95" s="172"/>
      <c r="O95" s="172"/>
      <c r="P95" s="173">
        <f>P96+P110+P115+P124+P143+P151</f>
        <v>0</v>
      </c>
      <c r="Q95" s="172"/>
      <c r="R95" s="173">
        <f>R96+R110+R115+R124+R143+R151</f>
        <v>117.955893796864</v>
      </c>
      <c r="S95" s="172"/>
      <c r="T95" s="174">
        <f>T96+T110+T115+T124+T143+T151</f>
        <v>114.040593</v>
      </c>
      <c r="AR95" s="167" t="s">
        <v>82</v>
      </c>
      <c r="AT95" s="175" t="s">
        <v>74</v>
      </c>
      <c r="AU95" s="175" t="s">
        <v>75</v>
      </c>
      <c r="AY95" s="167" t="s">
        <v>189</v>
      </c>
      <c r="BK95" s="176">
        <f>BK96+BK110+BK115+BK124+BK143+BK151</f>
        <v>0</v>
      </c>
    </row>
    <row r="96" spans="2:63" s="11" customFormat="1" ht="19.9" customHeight="1">
      <c r="B96" s="166"/>
      <c r="D96" s="167" t="s">
        <v>74</v>
      </c>
      <c r="E96" s="177" t="s">
        <v>84</v>
      </c>
      <c r="F96" s="177" t="s">
        <v>844</v>
      </c>
      <c r="I96" s="169"/>
      <c r="J96" s="178">
        <f>BK96</f>
        <v>0</v>
      </c>
      <c r="L96" s="166"/>
      <c r="M96" s="171"/>
      <c r="N96" s="172"/>
      <c r="O96" s="172"/>
      <c r="P96" s="173">
        <f>SUM(P97:P109)</f>
        <v>0</v>
      </c>
      <c r="Q96" s="172"/>
      <c r="R96" s="173">
        <f>SUM(R97:R109)</f>
        <v>42.437192586864</v>
      </c>
      <c r="S96" s="172"/>
      <c r="T96" s="174">
        <f>SUM(T97:T109)</f>
        <v>0</v>
      </c>
      <c r="AR96" s="167" t="s">
        <v>82</v>
      </c>
      <c r="AT96" s="175" t="s">
        <v>74</v>
      </c>
      <c r="AU96" s="175" t="s">
        <v>82</v>
      </c>
      <c r="AY96" s="167" t="s">
        <v>189</v>
      </c>
      <c r="BK96" s="176">
        <f>SUM(BK97:BK109)</f>
        <v>0</v>
      </c>
    </row>
    <row r="97" spans="2:65" s="1" customFormat="1" ht="25.5" customHeight="1">
      <c r="B97" s="179"/>
      <c r="C97" s="180" t="s">
        <v>82</v>
      </c>
      <c r="D97" s="180" t="s">
        <v>191</v>
      </c>
      <c r="E97" s="181" t="s">
        <v>1128</v>
      </c>
      <c r="F97" s="182" t="s">
        <v>1129</v>
      </c>
      <c r="G97" s="183" t="s">
        <v>208</v>
      </c>
      <c r="H97" s="184">
        <v>9.031</v>
      </c>
      <c r="I97" s="185"/>
      <c r="J97" s="186">
        <f>ROUND(I97*H97,2)</f>
        <v>0</v>
      </c>
      <c r="K97" s="182" t="s">
        <v>287</v>
      </c>
      <c r="L97" s="40"/>
      <c r="M97" s="187" t="s">
        <v>5</v>
      </c>
      <c r="N97" s="188" t="s">
        <v>46</v>
      </c>
      <c r="O97" s="41"/>
      <c r="P97" s="189">
        <f>O97*H97</f>
        <v>0</v>
      </c>
      <c r="Q97" s="189">
        <v>1.98</v>
      </c>
      <c r="R97" s="189">
        <f>Q97*H97</f>
        <v>17.88138</v>
      </c>
      <c r="S97" s="189">
        <v>0</v>
      </c>
      <c r="T97" s="190">
        <f>S97*H97</f>
        <v>0</v>
      </c>
      <c r="AR97" s="23" t="s">
        <v>196</v>
      </c>
      <c r="AT97" s="23" t="s">
        <v>191</v>
      </c>
      <c r="AU97" s="23" t="s">
        <v>84</v>
      </c>
      <c r="AY97" s="23" t="s">
        <v>189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82</v>
      </c>
      <c r="BK97" s="191">
        <f>ROUND(I97*H97,2)</f>
        <v>0</v>
      </c>
      <c r="BL97" s="23" t="s">
        <v>196</v>
      </c>
      <c r="BM97" s="23" t="s">
        <v>1130</v>
      </c>
    </row>
    <row r="98" spans="2:51" s="12" customFormat="1" ht="13.5">
      <c r="B98" s="192"/>
      <c r="D98" s="193" t="s">
        <v>198</v>
      </c>
      <c r="E98" s="194" t="s">
        <v>5</v>
      </c>
      <c r="F98" s="195" t="s">
        <v>1131</v>
      </c>
      <c r="H98" s="196">
        <v>9.031</v>
      </c>
      <c r="I98" s="197"/>
      <c r="L98" s="192"/>
      <c r="M98" s="198"/>
      <c r="N98" s="199"/>
      <c r="O98" s="199"/>
      <c r="P98" s="199"/>
      <c r="Q98" s="199"/>
      <c r="R98" s="199"/>
      <c r="S98" s="199"/>
      <c r="T98" s="200"/>
      <c r="AT98" s="194" t="s">
        <v>198</v>
      </c>
      <c r="AU98" s="194" t="s">
        <v>84</v>
      </c>
      <c r="AV98" s="12" t="s">
        <v>84</v>
      </c>
      <c r="AW98" s="12" t="s">
        <v>38</v>
      </c>
      <c r="AX98" s="12" t="s">
        <v>82</v>
      </c>
      <c r="AY98" s="194" t="s">
        <v>189</v>
      </c>
    </row>
    <row r="99" spans="2:65" s="1" customFormat="1" ht="16.5" customHeight="1">
      <c r="B99" s="179"/>
      <c r="C99" s="180" t="s">
        <v>84</v>
      </c>
      <c r="D99" s="180" t="s">
        <v>191</v>
      </c>
      <c r="E99" s="181" t="s">
        <v>845</v>
      </c>
      <c r="F99" s="182" t="s">
        <v>1132</v>
      </c>
      <c r="G99" s="183" t="s">
        <v>312</v>
      </c>
      <c r="H99" s="184">
        <v>15.2</v>
      </c>
      <c r="I99" s="185"/>
      <c r="J99" s="186">
        <f>ROUND(I99*H99,2)</f>
        <v>0</v>
      </c>
      <c r="K99" s="182" t="s">
        <v>5</v>
      </c>
      <c r="L99" s="40"/>
      <c r="M99" s="187" t="s">
        <v>5</v>
      </c>
      <c r="N99" s="188" t="s">
        <v>46</v>
      </c>
      <c r="O99" s="41"/>
      <c r="P99" s="189">
        <f>O99*H99</f>
        <v>0</v>
      </c>
      <c r="Q99" s="189">
        <v>0.0004</v>
      </c>
      <c r="R99" s="189">
        <f>Q99*H99</f>
        <v>0.00608</v>
      </c>
      <c r="S99" s="189">
        <v>0</v>
      </c>
      <c r="T99" s="190">
        <f>S99*H99</f>
        <v>0</v>
      </c>
      <c r="AR99" s="23" t="s">
        <v>196</v>
      </c>
      <c r="AT99" s="23" t="s">
        <v>191</v>
      </c>
      <c r="AU99" s="23" t="s">
        <v>84</v>
      </c>
      <c r="AY99" s="23" t="s">
        <v>189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82</v>
      </c>
      <c r="BK99" s="191">
        <f>ROUND(I99*H99,2)</f>
        <v>0</v>
      </c>
      <c r="BL99" s="23" t="s">
        <v>196</v>
      </c>
      <c r="BM99" s="23" t="s">
        <v>1133</v>
      </c>
    </row>
    <row r="100" spans="2:51" s="12" customFormat="1" ht="13.5">
      <c r="B100" s="192"/>
      <c r="D100" s="193" t="s">
        <v>198</v>
      </c>
      <c r="E100" s="194" t="s">
        <v>5</v>
      </c>
      <c r="F100" s="195" t="s">
        <v>1134</v>
      </c>
      <c r="H100" s="196">
        <v>15.2</v>
      </c>
      <c r="I100" s="197"/>
      <c r="L100" s="192"/>
      <c r="M100" s="198"/>
      <c r="N100" s="199"/>
      <c r="O100" s="199"/>
      <c r="P100" s="199"/>
      <c r="Q100" s="199"/>
      <c r="R100" s="199"/>
      <c r="S100" s="199"/>
      <c r="T100" s="200"/>
      <c r="AT100" s="194" t="s">
        <v>198</v>
      </c>
      <c r="AU100" s="194" t="s">
        <v>84</v>
      </c>
      <c r="AV100" s="12" t="s">
        <v>84</v>
      </c>
      <c r="AW100" s="12" t="s">
        <v>38</v>
      </c>
      <c r="AX100" s="12" t="s">
        <v>82</v>
      </c>
      <c r="AY100" s="194" t="s">
        <v>189</v>
      </c>
    </row>
    <row r="101" spans="2:65" s="1" customFormat="1" ht="25.5" customHeight="1">
      <c r="B101" s="179"/>
      <c r="C101" s="180" t="s">
        <v>205</v>
      </c>
      <c r="D101" s="180" t="s">
        <v>191</v>
      </c>
      <c r="E101" s="181" t="s">
        <v>1135</v>
      </c>
      <c r="F101" s="182" t="s">
        <v>1136</v>
      </c>
      <c r="G101" s="183" t="s">
        <v>208</v>
      </c>
      <c r="H101" s="184">
        <v>5.926</v>
      </c>
      <c r="I101" s="185"/>
      <c r="J101" s="186">
        <f>ROUND(I101*H101,2)</f>
        <v>0</v>
      </c>
      <c r="K101" s="182" t="s">
        <v>287</v>
      </c>
      <c r="L101" s="40"/>
      <c r="M101" s="187" t="s">
        <v>5</v>
      </c>
      <c r="N101" s="188" t="s">
        <v>46</v>
      </c>
      <c r="O101" s="41"/>
      <c r="P101" s="189">
        <f>O101*H101</f>
        <v>0</v>
      </c>
      <c r="Q101" s="189">
        <v>2.25634</v>
      </c>
      <c r="R101" s="189">
        <f>Q101*H101</f>
        <v>13.37107084</v>
      </c>
      <c r="S101" s="189">
        <v>0</v>
      </c>
      <c r="T101" s="190">
        <f>S101*H101</f>
        <v>0</v>
      </c>
      <c r="AR101" s="23" t="s">
        <v>196</v>
      </c>
      <c r="AT101" s="23" t="s">
        <v>191</v>
      </c>
      <c r="AU101" s="23" t="s">
        <v>84</v>
      </c>
      <c r="AY101" s="23" t="s">
        <v>189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82</v>
      </c>
      <c r="BK101" s="191">
        <f>ROUND(I101*H101,2)</f>
        <v>0</v>
      </c>
      <c r="BL101" s="23" t="s">
        <v>196</v>
      </c>
      <c r="BM101" s="23" t="s">
        <v>1137</v>
      </c>
    </row>
    <row r="102" spans="2:51" s="12" customFormat="1" ht="13.5">
      <c r="B102" s="192"/>
      <c r="D102" s="193" t="s">
        <v>198</v>
      </c>
      <c r="E102" s="194" t="s">
        <v>5</v>
      </c>
      <c r="F102" s="195" t="s">
        <v>1138</v>
      </c>
      <c r="H102" s="196">
        <v>5.926</v>
      </c>
      <c r="I102" s="197"/>
      <c r="L102" s="192"/>
      <c r="M102" s="198"/>
      <c r="N102" s="199"/>
      <c r="O102" s="199"/>
      <c r="P102" s="199"/>
      <c r="Q102" s="199"/>
      <c r="R102" s="199"/>
      <c r="S102" s="199"/>
      <c r="T102" s="200"/>
      <c r="AT102" s="194" t="s">
        <v>198</v>
      </c>
      <c r="AU102" s="194" t="s">
        <v>84</v>
      </c>
      <c r="AV102" s="12" t="s">
        <v>84</v>
      </c>
      <c r="AW102" s="12" t="s">
        <v>38</v>
      </c>
      <c r="AX102" s="12" t="s">
        <v>82</v>
      </c>
      <c r="AY102" s="194" t="s">
        <v>189</v>
      </c>
    </row>
    <row r="103" spans="2:65" s="1" customFormat="1" ht="25.5" customHeight="1">
      <c r="B103" s="179"/>
      <c r="C103" s="180" t="s">
        <v>196</v>
      </c>
      <c r="D103" s="180" t="s">
        <v>191</v>
      </c>
      <c r="E103" s="181" t="s">
        <v>1139</v>
      </c>
      <c r="F103" s="182" t="s">
        <v>1140</v>
      </c>
      <c r="G103" s="183" t="s">
        <v>208</v>
      </c>
      <c r="H103" s="184">
        <v>4.877</v>
      </c>
      <c r="I103" s="185"/>
      <c r="J103" s="186">
        <f>ROUND(I103*H103,2)</f>
        <v>0</v>
      </c>
      <c r="K103" s="182" t="s">
        <v>1141</v>
      </c>
      <c r="L103" s="40"/>
      <c r="M103" s="187" t="s">
        <v>5</v>
      </c>
      <c r="N103" s="188" t="s">
        <v>46</v>
      </c>
      <c r="O103" s="41"/>
      <c r="P103" s="189">
        <f>O103*H103</f>
        <v>0</v>
      </c>
      <c r="Q103" s="189">
        <v>2.256342204</v>
      </c>
      <c r="R103" s="189">
        <f>Q103*H103</f>
        <v>11.004180928908</v>
      </c>
      <c r="S103" s="189">
        <v>0</v>
      </c>
      <c r="T103" s="190">
        <f>S103*H103</f>
        <v>0</v>
      </c>
      <c r="AR103" s="23" t="s">
        <v>196</v>
      </c>
      <c r="AT103" s="23" t="s">
        <v>191</v>
      </c>
      <c r="AU103" s="23" t="s">
        <v>84</v>
      </c>
      <c r="AY103" s="23" t="s">
        <v>189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3" t="s">
        <v>82</v>
      </c>
      <c r="BK103" s="191">
        <f>ROUND(I103*H103,2)</f>
        <v>0</v>
      </c>
      <c r="BL103" s="23" t="s">
        <v>196</v>
      </c>
      <c r="BM103" s="23" t="s">
        <v>1142</v>
      </c>
    </row>
    <row r="104" spans="2:51" s="12" customFormat="1" ht="13.5">
      <c r="B104" s="192"/>
      <c r="D104" s="193" t="s">
        <v>198</v>
      </c>
      <c r="E104" s="194" t="s">
        <v>5</v>
      </c>
      <c r="F104" s="195" t="s">
        <v>1143</v>
      </c>
      <c r="H104" s="196">
        <v>4.877</v>
      </c>
      <c r="I104" s="197"/>
      <c r="L104" s="192"/>
      <c r="M104" s="198"/>
      <c r="N104" s="199"/>
      <c r="O104" s="199"/>
      <c r="P104" s="199"/>
      <c r="Q104" s="199"/>
      <c r="R104" s="199"/>
      <c r="S104" s="199"/>
      <c r="T104" s="200"/>
      <c r="AT104" s="194" t="s">
        <v>198</v>
      </c>
      <c r="AU104" s="194" t="s">
        <v>84</v>
      </c>
      <c r="AV104" s="12" t="s">
        <v>84</v>
      </c>
      <c r="AW104" s="12" t="s">
        <v>38</v>
      </c>
      <c r="AX104" s="12" t="s">
        <v>82</v>
      </c>
      <c r="AY104" s="194" t="s">
        <v>189</v>
      </c>
    </row>
    <row r="105" spans="2:65" s="1" customFormat="1" ht="38.25" customHeight="1">
      <c r="B105" s="179"/>
      <c r="C105" s="180" t="s">
        <v>217</v>
      </c>
      <c r="D105" s="180" t="s">
        <v>191</v>
      </c>
      <c r="E105" s="181" t="s">
        <v>1144</v>
      </c>
      <c r="F105" s="182" t="s">
        <v>1145</v>
      </c>
      <c r="G105" s="183" t="s">
        <v>194</v>
      </c>
      <c r="H105" s="184">
        <v>10.973</v>
      </c>
      <c r="I105" s="185"/>
      <c r="J105" s="186">
        <f>ROUND(I105*H105,2)</f>
        <v>0</v>
      </c>
      <c r="K105" s="182" t="s">
        <v>1141</v>
      </c>
      <c r="L105" s="40"/>
      <c r="M105" s="187" t="s">
        <v>5</v>
      </c>
      <c r="N105" s="188" t="s">
        <v>46</v>
      </c>
      <c r="O105" s="41"/>
      <c r="P105" s="189">
        <f>O105*H105</f>
        <v>0</v>
      </c>
      <c r="Q105" s="189">
        <v>0.0010259</v>
      </c>
      <c r="R105" s="189">
        <f>Q105*H105</f>
        <v>0.0112572007</v>
      </c>
      <c r="S105" s="189">
        <v>0</v>
      </c>
      <c r="T105" s="190">
        <f>S105*H105</f>
        <v>0</v>
      </c>
      <c r="AR105" s="23" t="s">
        <v>196</v>
      </c>
      <c r="AT105" s="23" t="s">
        <v>191</v>
      </c>
      <c r="AU105" s="23" t="s">
        <v>84</v>
      </c>
      <c r="AY105" s="23" t="s">
        <v>189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82</v>
      </c>
      <c r="BK105" s="191">
        <f>ROUND(I105*H105,2)</f>
        <v>0</v>
      </c>
      <c r="BL105" s="23" t="s">
        <v>196</v>
      </c>
      <c r="BM105" s="23" t="s">
        <v>1146</v>
      </c>
    </row>
    <row r="106" spans="2:51" s="12" customFormat="1" ht="13.5">
      <c r="B106" s="192"/>
      <c r="D106" s="193" t="s">
        <v>198</v>
      </c>
      <c r="E106" s="194" t="s">
        <v>5</v>
      </c>
      <c r="F106" s="195" t="s">
        <v>1147</v>
      </c>
      <c r="H106" s="196">
        <v>10.973</v>
      </c>
      <c r="I106" s="197"/>
      <c r="L106" s="192"/>
      <c r="M106" s="198"/>
      <c r="N106" s="199"/>
      <c r="O106" s="199"/>
      <c r="P106" s="199"/>
      <c r="Q106" s="199"/>
      <c r="R106" s="199"/>
      <c r="S106" s="199"/>
      <c r="T106" s="200"/>
      <c r="AT106" s="194" t="s">
        <v>198</v>
      </c>
      <c r="AU106" s="194" t="s">
        <v>84</v>
      </c>
      <c r="AV106" s="12" t="s">
        <v>84</v>
      </c>
      <c r="AW106" s="12" t="s">
        <v>38</v>
      </c>
      <c r="AX106" s="12" t="s">
        <v>82</v>
      </c>
      <c r="AY106" s="194" t="s">
        <v>189</v>
      </c>
    </row>
    <row r="107" spans="2:65" s="1" customFormat="1" ht="38.25" customHeight="1">
      <c r="B107" s="179"/>
      <c r="C107" s="180" t="s">
        <v>221</v>
      </c>
      <c r="D107" s="180" t="s">
        <v>191</v>
      </c>
      <c r="E107" s="181" t="s">
        <v>1148</v>
      </c>
      <c r="F107" s="182" t="s">
        <v>1149</v>
      </c>
      <c r="G107" s="183" t="s">
        <v>194</v>
      </c>
      <c r="H107" s="184">
        <v>10.973</v>
      </c>
      <c r="I107" s="185"/>
      <c r="J107" s="186">
        <f>ROUND(I107*H107,2)</f>
        <v>0</v>
      </c>
      <c r="K107" s="182" t="s">
        <v>1141</v>
      </c>
      <c r="L107" s="40"/>
      <c r="M107" s="187" t="s">
        <v>5</v>
      </c>
      <c r="N107" s="188" t="s">
        <v>46</v>
      </c>
      <c r="O107" s="41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23" t="s">
        <v>196</v>
      </c>
      <c r="AT107" s="23" t="s">
        <v>191</v>
      </c>
      <c r="AU107" s="23" t="s">
        <v>84</v>
      </c>
      <c r="AY107" s="23" t="s">
        <v>189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82</v>
      </c>
      <c r="BK107" s="191">
        <f>ROUND(I107*H107,2)</f>
        <v>0</v>
      </c>
      <c r="BL107" s="23" t="s">
        <v>196</v>
      </c>
      <c r="BM107" s="23" t="s">
        <v>1150</v>
      </c>
    </row>
    <row r="108" spans="2:65" s="1" customFormat="1" ht="16.5" customHeight="1">
      <c r="B108" s="179"/>
      <c r="C108" s="180" t="s">
        <v>225</v>
      </c>
      <c r="D108" s="180" t="s">
        <v>191</v>
      </c>
      <c r="E108" s="181" t="s">
        <v>1151</v>
      </c>
      <c r="F108" s="182" t="s">
        <v>1152</v>
      </c>
      <c r="G108" s="183" t="s">
        <v>232</v>
      </c>
      <c r="H108" s="184">
        <v>0.155</v>
      </c>
      <c r="I108" s="185"/>
      <c r="J108" s="186">
        <f>ROUND(I108*H108,2)</f>
        <v>0</v>
      </c>
      <c r="K108" s="182" t="s">
        <v>1141</v>
      </c>
      <c r="L108" s="40"/>
      <c r="M108" s="187" t="s">
        <v>5</v>
      </c>
      <c r="N108" s="188" t="s">
        <v>46</v>
      </c>
      <c r="O108" s="41"/>
      <c r="P108" s="189">
        <f>O108*H108</f>
        <v>0</v>
      </c>
      <c r="Q108" s="189">
        <v>1.0530555952</v>
      </c>
      <c r="R108" s="189">
        <f>Q108*H108</f>
        <v>0.16322361725600001</v>
      </c>
      <c r="S108" s="189">
        <v>0</v>
      </c>
      <c r="T108" s="190">
        <f>S108*H108</f>
        <v>0</v>
      </c>
      <c r="AR108" s="23" t="s">
        <v>196</v>
      </c>
      <c r="AT108" s="23" t="s">
        <v>191</v>
      </c>
      <c r="AU108" s="23" t="s">
        <v>84</v>
      </c>
      <c r="AY108" s="23" t="s">
        <v>189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82</v>
      </c>
      <c r="BK108" s="191">
        <f>ROUND(I108*H108,2)</f>
        <v>0</v>
      </c>
      <c r="BL108" s="23" t="s">
        <v>196</v>
      </c>
      <c r="BM108" s="23" t="s">
        <v>1153</v>
      </c>
    </row>
    <row r="109" spans="2:51" s="12" customFormat="1" ht="13.5">
      <c r="B109" s="192"/>
      <c r="D109" s="193" t="s">
        <v>198</v>
      </c>
      <c r="E109" s="194" t="s">
        <v>5</v>
      </c>
      <c r="F109" s="195" t="s">
        <v>1154</v>
      </c>
      <c r="H109" s="196">
        <v>0.155</v>
      </c>
      <c r="I109" s="197"/>
      <c r="L109" s="192"/>
      <c r="M109" s="198"/>
      <c r="N109" s="199"/>
      <c r="O109" s="199"/>
      <c r="P109" s="199"/>
      <c r="Q109" s="199"/>
      <c r="R109" s="199"/>
      <c r="S109" s="199"/>
      <c r="T109" s="200"/>
      <c r="AT109" s="194" t="s">
        <v>198</v>
      </c>
      <c r="AU109" s="194" t="s">
        <v>84</v>
      </c>
      <c r="AV109" s="12" t="s">
        <v>84</v>
      </c>
      <c r="AW109" s="12" t="s">
        <v>38</v>
      </c>
      <c r="AX109" s="12" t="s">
        <v>82</v>
      </c>
      <c r="AY109" s="194" t="s">
        <v>189</v>
      </c>
    </row>
    <row r="110" spans="2:63" s="11" customFormat="1" ht="29.85" customHeight="1">
      <c r="B110" s="166"/>
      <c r="D110" s="167" t="s">
        <v>74</v>
      </c>
      <c r="E110" s="177" t="s">
        <v>205</v>
      </c>
      <c r="F110" s="177" t="s">
        <v>1155</v>
      </c>
      <c r="I110" s="169"/>
      <c r="J110" s="178">
        <f>BK110</f>
        <v>0</v>
      </c>
      <c r="L110" s="166"/>
      <c r="M110" s="171"/>
      <c r="N110" s="172"/>
      <c r="O110" s="172"/>
      <c r="P110" s="173">
        <f>SUM(P111:P114)</f>
        <v>0</v>
      </c>
      <c r="Q110" s="172"/>
      <c r="R110" s="173">
        <f>SUM(R111:R114)</f>
        <v>49.06494</v>
      </c>
      <c r="S110" s="172"/>
      <c r="T110" s="174">
        <f>SUM(T111:T114)</f>
        <v>0</v>
      </c>
      <c r="AR110" s="167" t="s">
        <v>82</v>
      </c>
      <c r="AT110" s="175" t="s">
        <v>74</v>
      </c>
      <c r="AU110" s="175" t="s">
        <v>82</v>
      </c>
      <c r="AY110" s="167" t="s">
        <v>189</v>
      </c>
      <c r="BK110" s="176">
        <f>SUM(BK111:BK114)</f>
        <v>0</v>
      </c>
    </row>
    <row r="111" spans="2:65" s="1" customFormat="1" ht="25.5" customHeight="1">
      <c r="B111" s="179"/>
      <c r="C111" s="180" t="s">
        <v>229</v>
      </c>
      <c r="D111" s="180" t="s">
        <v>191</v>
      </c>
      <c r="E111" s="181" t="s">
        <v>1156</v>
      </c>
      <c r="F111" s="182" t="s">
        <v>1157</v>
      </c>
      <c r="G111" s="183" t="s">
        <v>322</v>
      </c>
      <c r="H111" s="184">
        <v>62</v>
      </c>
      <c r="I111" s="185"/>
      <c r="J111" s="186">
        <f>ROUND(I111*H111,2)</f>
        <v>0</v>
      </c>
      <c r="K111" s="182" t="s">
        <v>287</v>
      </c>
      <c r="L111" s="40"/>
      <c r="M111" s="187" t="s">
        <v>5</v>
      </c>
      <c r="N111" s="188" t="s">
        <v>46</v>
      </c>
      <c r="O111" s="41"/>
      <c r="P111" s="189">
        <f>O111*H111</f>
        <v>0</v>
      </c>
      <c r="Q111" s="189">
        <v>0.14737</v>
      </c>
      <c r="R111" s="189">
        <f>Q111*H111</f>
        <v>9.13694</v>
      </c>
      <c r="S111" s="189">
        <v>0</v>
      </c>
      <c r="T111" s="190">
        <f>S111*H111</f>
        <v>0</v>
      </c>
      <c r="AR111" s="23" t="s">
        <v>196</v>
      </c>
      <c r="AT111" s="23" t="s">
        <v>191</v>
      </c>
      <c r="AU111" s="23" t="s">
        <v>84</v>
      </c>
      <c r="AY111" s="23" t="s">
        <v>189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82</v>
      </c>
      <c r="BK111" s="191">
        <f>ROUND(I111*H111,2)</f>
        <v>0</v>
      </c>
      <c r="BL111" s="23" t="s">
        <v>196</v>
      </c>
      <c r="BM111" s="23" t="s">
        <v>1158</v>
      </c>
    </row>
    <row r="112" spans="2:51" s="12" customFormat="1" ht="13.5">
      <c r="B112" s="192"/>
      <c r="D112" s="193" t="s">
        <v>198</v>
      </c>
      <c r="E112" s="194" t="s">
        <v>5</v>
      </c>
      <c r="F112" s="195" t="s">
        <v>1159</v>
      </c>
      <c r="H112" s="196">
        <v>62</v>
      </c>
      <c r="I112" s="197"/>
      <c r="L112" s="192"/>
      <c r="M112" s="198"/>
      <c r="N112" s="199"/>
      <c r="O112" s="199"/>
      <c r="P112" s="199"/>
      <c r="Q112" s="199"/>
      <c r="R112" s="199"/>
      <c r="S112" s="199"/>
      <c r="T112" s="200"/>
      <c r="AT112" s="194" t="s">
        <v>198</v>
      </c>
      <c r="AU112" s="194" t="s">
        <v>84</v>
      </c>
      <c r="AV112" s="12" t="s">
        <v>84</v>
      </c>
      <c r="AW112" s="12" t="s">
        <v>38</v>
      </c>
      <c r="AX112" s="12" t="s">
        <v>82</v>
      </c>
      <c r="AY112" s="194" t="s">
        <v>189</v>
      </c>
    </row>
    <row r="113" spans="2:65" s="1" customFormat="1" ht="16.5" customHeight="1">
      <c r="B113" s="179"/>
      <c r="C113" s="209" t="s">
        <v>235</v>
      </c>
      <c r="D113" s="209" t="s">
        <v>291</v>
      </c>
      <c r="E113" s="210" t="s">
        <v>1160</v>
      </c>
      <c r="F113" s="211" t="s">
        <v>1161</v>
      </c>
      <c r="G113" s="212" t="s">
        <v>322</v>
      </c>
      <c r="H113" s="213">
        <v>62</v>
      </c>
      <c r="I113" s="214"/>
      <c r="J113" s="215">
        <f>ROUND(I113*H113,2)</f>
        <v>0</v>
      </c>
      <c r="K113" s="211" t="s">
        <v>287</v>
      </c>
      <c r="L113" s="216"/>
      <c r="M113" s="217" t="s">
        <v>5</v>
      </c>
      <c r="N113" s="218" t="s">
        <v>46</v>
      </c>
      <c r="O113" s="41"/>
      <c r="P113" s="189">
        <f>O113*H113</f>
        <v>0</v>
      </c>
      <c r="Q113" s="189">
        <v>0.451</v>
      </c>
      <c r="R113" s="189">
        <f>Q113*H113</f>
        <v>27.962</v>
      </c>
      <c r="S113" s="189">
        <v>0</v>
      </c>
      <c r="T113" s="190">
        <f>S113*H113</f>
        <v>0</v>
      </c>
      <c r="AR113" s="23" t="s">
        <v>229</v>
      </c>
      <c r="AT113" s="23" t="s">
        <v>291</v>
      </c>
      <c r="AU113" s="23" t="s">
        <v>84</v>
      </c>
      <c r="AY113" s="23" t="s">
        <v>189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82</v>
      </c>
      <c r="BK113" s="191">
        <f>ROUND(I113*H113,2)</f>
        <v>0</v>
      </c>
      <c r="BL113" s="23" t="s">
        <v>196</v>
      </c>
      <c r="BM113" s="23" t="s">
        <v>1162</v>
      </c>
    </row>
    <row r="114" spans="2:65" s="1" customFormat="1" ht="16.5" customHeight="1">
      <c r="B114" s="179"/>
      <c r="C114" s="209" t="s">
        <v>240</v>
      </c>
      <c r="D114" s="209" t="s">
        <v>291</v>
      </c>
      <c r="E114" s="210" t="s">
        <v>1163</v>
      </c>
      <c r="F114" s="211" t="s">
        <v>1164</v>
      </c>
      <c r="G114" s="212" t="s">
        <v>322</v>
      </c>
      <c r="H114" s="213">
        <v>62</v>
      </c>
      <c r="I114" s="214"/>
      <c r="J114" s="215">
        <f>ROUND(I114*H114,2)</f>
        <v>0</v>
      </c>
      <c r="K114" s="211" t="s">
        <v>287</v>
      </c>
      <c r="L114" s="216"/>
      <c r="M114" s="217" t="s">
        <v>5</v>
      </c>
      <c r="N114" s="218" t="s">
        <v>46</v>
      </c>
      <c r="O114" s="41"/>
      <c r="P114" s="189">
        <f>O114*H114</f>
        <v>0</v>
      </c>
      <c r="Q114" s="189">
        <v>0.193</v>
      </c>
      <c r="R114" s="189">
        <f>Q114*H114</f>
        <v>11.966000000000001</v>
      </c>
      <c r="S114" s="189">
        <v>0</v>
      </c>
      <c r="T114" s="190">
        <f>S114*H114</f>
        <v>0</v>
      </c>
      <c r="AR114" s="23" t="s">
        <v>229</v>
      </c>
      <c r="AT114" s="23" t="s">
        <v>291</v>
      </c>
      <c r="AU114" s="23" t="s">
        <v>84</v>
      </c>
      <c r="AY114" s="23" t="s">
        <v>189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82</v>
      </c>
      <c r="BK114" s="191">
        <f>ROUND(I114*H114,2)</f>
        <v>0</v>
      </c>
      <c r="BL114" s="23" t="s">
        <v>196</v>
      </c>
      <c r="BM114" s="23" t="s">
        <v>1165</v>
      </c>
    </row>
    <row r="115" spans="2:63" s="11" customFormat="1" ht="29.85" customHeight="1">
      <c r="B115" s="166"/>
      <c r="D115" s="167" t="s">
        <v>74</v>
      </c>
      <c r="E115" s="177" t="s">
        <v>221</v>
      </c>
      <c r="F115" s="177" t="s">
        <v>256</v>
      </c>
      <c r="I115" s="169"/>
      <c r="J115" s="178">
        <f>BK115</f>
        <v>0</v>
      </c>
      <c r="L115" s="166"/>
      <c r="M115" s="171"/>
      <c r="N115" s="172"/>
      <c r="O115" s="172"/>
      <c r="P115" s="173">
        <f>SUM(P116:P123)</f>
        <v>0</v>
      </c>
      <c r="Q115" s="172"/>
      <c r="R115" s="173">
        <f>SUM(R116:R123)</f>
        <v>25.924012809999997</v>
      </c>
      <c r="S115" s="172"/>
      <c r="T115" s="174">
        <f>SUM(T116:T123)</f>
        <v>0</v>
      </c>
      <c r="AR115" s="167" t="s">
        <v>82</v>
      </c>
      <c r="AT115" s="175" t="s">
        <v>74</v>
      </c>
      <c r="AU115" s="175" t="s">
        <v>82</v>
      </c>
      <c r="AY115" s="167" t="s">
        <v>189</v>
      </c>
      <c r="BK115" s="176">
        <f>SUM(BK116:BK123)</f>
        <v>0</v>
      </c>
    </row>
    <row r="116" spans="2:65" s="1" customFormat="1" ht="25.5" customHeight="1">
      <c r="B116" s="179"/>
      <c r="C116" s="180" t="s">
        <v>246</v>
      </c>
      <c r="D116" s="180" t="s">
        <v>191</v>
      </c>
      <c r="E116" s="181" t="s">
        <v>849</v>
      </c>
      <c r="F116" s="182" t="s">
        <v>850</v>
      </c>
      <c r="G116" s="183" t="s">
        <v>322</v>
      </c>
      <c r="H116" s="184">
        <v>31</v>
      </c>
      <c r="I116" s="185"/>
      <c r="J116" s="186">
        <f>ROUND(I116*H116,2)</f>
        <v>0</v>
      </c>
      <c r="K116" s="182" t="s">
        <v>287</v>
      </c>
      <c r="L116" s="40"/>
      <c r="M116" s="187" t="s">
        <v>5</v>
      </c>
      <c r="N116" s="188" t="s">
        <v>46</v>
      </c>
      <c r="O116" s="41"/>
      <c r="P116" s="189">
        <f>O116*H116</f>
        <v>0</v>
      </c>
      <c r="Q116" s="189">
        <v>0.0037</v>
      </c>
      <c r="R116" s="189">
        <f>Q116*H116</f>
        <v>0.11470000000000001</v>
      </c>
      <c r="S116" s="189">
        <v>0</v>
      </c>
      <c r="T116" s="190">
        <f>S116*H116</f>
        <v>0</v>
      </c>
      <c r="AR116" s="23" t="s">
        <v>196</v>
      </c>
      <c r="AT116" s="23" t="s">
        <v>191</v>
      </c>
      <c r="AU116" s="23" t="s">
        <v>84</v>
      </c>
      <c r="AY116" s="23" t="s">
        <v>189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82</v>
      </c>
      <c r="BK116" s="191">
        <f>ROUND(I116*H116,2)</f>
        <v>0</v>
      </c>
      <c r="BL116" s="23" t="s">
        <v>196</v>
      </c>
      <c r="BM116" s="23" t="s">
        <v>1166</v>
      </c>
    </row>
    <row r="117" spans="2:65" s="1" customFormat="1" ht="25.5" customHeight="1">
      <c r="B117" s="179"/>
      <c r="C117" s="180" t="s">
        <v>251</v>
      </c>
      <c r="D117" s="180" t="s">
        <v>191</v>
      </c>
      <c r="E117" s="181" t="s">
        <v>852</v>
      </c>
      <c r="F117" s="182" t="s">
        <v>853</v>
      </c>
      <c r="G117" s="183" t="s">
        <v>194</v>
      </c>
      <c r="H117" s="184">
        <v>30.838</v>
      </c>
      <c r="I117" s="185"/>
      <c r="J117" s="186">
        <f>ROUND(I117*H117,2)</f>
        <v>0</v>
      </c>
      <c r="K117" s="182" t="s">
        <v>287</v>
      </c>
      <c r="L117" s="40"/>
      <c r="M117" s="187" t="s">
        <v>5</v>
      </c>
      <c r="N117" s="188" t="s">
        <v>46</v>
      </c>
      <c r="O117" s="41"/>
      <c r="P117" s="189">
        <f>O117*H117</f>
        <v>0</v>
      </c>
      <c r="Q117" s="189">
        <v>0.04153</v>
      </c>
      <c r="R117" s="189">
        <f>Q117*H117</f>
        <v>1.28070214</v>
      </c>
      <c r="S117" s="189">
        <v>0</v>
      </c>
      <c r="T117" s="190">
        <f>S117*H117</f>
        <v>0</v>
      </c>
      <c r="AR117" s="23" t="s">
        <v>196</v>
      </c>
      <c r="AT117" s="23" t="s">
        <v>191</v>
      </c>
      <c r="AU117" s="23" t="s">
        <v>84</v>
      </c>
      <c r="AY117" s="23" t="s">
        <v>189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82</v>
      </c>
      <c r="BK117" s="191">
        <f>ROUND(I117*H117,2)</f>
        <v>0</v>
      </c>
      <c r="BL117" s="23" t="s">
        <v>196</v>
      </c>
      <c r="BM117" s="23" t="s">
        <v>1167</v>
      </c>
    </row>
    <row r="118" spans="2:51" s="12" customFormat="1" ht="13.5">
      <c r="B118" s="192"/>
      <c r="D118" s="193" t="s">
        <v>198</v>
      </c>
      <c r="E118" s="194" t="s">
        <v>5</v>
      </c>
      <c r="F118" s="195" t="s">
        <v>1168</v>
      </c>
      <c r="H118" s="196">
        <v>30.838</v>
      </c>
      <c r="I118" s="197"/>
      <c r="L118" s="192"/>
      <c r="M118" s="198"/>
      <c r="N118" s="199"/>
      <c r="O118" s="199"/>
      <c r="P118" s="199"/>
      <c r="Q118" s="199"/>
      <c r="R118" s="199"/>
      <c r="S118" s="199"/>
      <c r="T118" s="200"/>
      <c r="AT118" s="194" t="s">
        <v>198</v>
      </c>
      <c r="AU118" s="194" t="s">
        <v>84</v>
      </c>
      <c r="AV118" s="12" t="s">
        <v>84</v>
      </c>
      <c r="AW118" s="12" t="s">
        <v>38</v>
      </c>
      <c r="AX118" s="12" t="s">
        <v>82</v>
      </c>
      <c r="AY118" s="194" t="s">
        <v>189</v>
      </c>
    </row>
    <row r="119" spans="2:65" s="1" customFormat="1" ht="25.5" customHeight="1">
      <c r="B119" s="179"/>
      <c r="C119" s="180" t="s">
        <v>257</v>
      </c>
      <c r="D119" s="180" t="s">
        <v>191</v>
      </c>
      <c r="E119" s="181" t="s">
        <v>856</v>
      </c>
      <c r="F119" s="182" t="s">
        <v>857</v>
      </c>
      <c r="G119" s="183" t="s">
        <v>322</v>
      </c>
      <c r="H119" s="184">
        <v>36</v>
      </c>
      <c r="I119" s="185"/>
      <c r="J119" s="186">
        <f>ROUND(I119*H119,2)</f>
        <v>0</v>
      </c>
      <c r="K119" s="182" t="s">
        <v>287</v>
      </c>
      <c r="L119" s="40"/>
      <c r="M119" s="187" t="s">
        <v>5</v>
      </c>
      <c r="N119" s="188" t="s">
        <v>46</v>
      </c>
      <c r="O119" s="41"/>
      <c r="P119" s="189">
        <f>O119*H119</f>
        <v>0</v>
      </c>
      <c r="Q119" s="189">
        <v>0.00376</v>
      </c>
      <c r="R119" s="189">
        <f>Q119*H119</f>
        <v>0.13536</v>
      </c>
      <c r="S119" s="189">
        <v>0</v>
      </c>
      <c r="T119" s="190">
        <f>S119*H119</f>
        <v>0</v>
      </c>
      <c r="AR119" s="23" t="s">
        <v>196</v>
      </c>
      <c r="AT119" s="23" t="s">
        <v>191</v>
      </c>
      <c r="AU119" s="23" t="s">
        <v>84</v>
      </c>
      <c r="AY119" s="23" t="s">
        <v>189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82</v>
      </c>
      <c r="BK119" s="191">
        <f>ROUND(I119*H119,2)</f>
        <v>0</v>
      </c>
      <c r="BL119" s="23" t="s">
        <v>196</v>
      </c>
      <c r="BM119" s="23" t="s">
        <v>1169</v>
      </c>
    </row>
    <row r="120" spans="2:65" s="1" customFormat="1" ht="25.5" customHeight="1">
      <c r="B120" s="179"/>
      <c r="C120" s="180" t="s">
        <v>262</v>
      </c>
      <c r="D120" s="180" t="s">
        <v>191</v>
      </c>
      <c r="E120" s="181" t="s">
        <v>1170</v>
      </c>
      <c r="F120" s="182" t="s">
        <v>1171</v>
      </c>
      <c r="G120" s="183" t="s">
        <v>208</v>
      </c>
      <c r="H120" s="184">
        <v>8.267</v>
      </c>
      <c r="I120" s="185"/>
      <c r="J120" s="186">
        <f>ROUND(I120*H120,2)</f>
        <v>0</v>
      </c>
      <c r="K120" s="182" t="s">
        <v>287</v>
      </c>
      <c r="L120" s="40"/>
      <c r="M120" s="187" t="s">
        <v>5</v>
      </c>
      <c r="N120" s="188" t="s">
        <v>46</v>
      </c>
      <c r="O120" s="41"/>
      <c r="P120" s="189">
        <f>O120*H120</f>
        <v>0</v>
      </c>
      <c r="Q120" s="189">
        <v>2.45329</v>
      </c>
      <c r="R120" s="189">
        <f>Q120*H120</f>
        <v>20.281348429999998</v>
      </c>
      <c r="S120" s="189">
        <v>0</v>
      </c>
      <c r="T120" s="190">
        <f>S120*H120</f>
        <v>0</v>
      </c>
      <c r="AR120" s="23" t="s">
        <v>196</v>
      </c>
      <c r="AT120" s="23" t="s">
        <v>191</v>
      </c>
      <c r="AU120" s="23" t="s">
        <v>84</v>
      </c>
      <c r="AY120" s="23" t="s">
        <v>189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82</v>
      </c>
      <c r="BK120" s="191">
        <f>ROUND(I120*H120,2)</f>
        <v>0</v>
      </c>
      <c r="BL120" s="23" t="s">
        <v>196</v>
      </c>
      <c r="BM120" s="23" t="s">
        <v>1172</v>
      </c>
    </row>
    <row r="121" spans="2:51" s="12" customFormat="1" ht="13.5">
      <c r="B121" s="192"/>
      <c r="D121" s="193" t="s">
        <v>198</v>
      </c>
      <c r="E121" s="194" t="s">
        <v>5</v>
      </c>
      <c r="F121" s="195" t="s">
        <v>1173</v>
      </c>
      <c r="H121" s="196">
        <v>8.267</v>
      </c>
      <c r="I121" s="197"/>
      <c r="L121" s="192"/>
      <c r="M121" s="198"/>
      <c r="N121" s="199"/>
      <c r="O121" s="199"/>
      <c r="P121" s="199"/>
      <c r="Q121" s="199"/>
      <c r="R121" s="199"/>
      <c r="S121" s="199"/>
      <c r="T121" s="200"/>
      <c r="AT121" s="194" t="s">
        <v>198</v>
      </c>
      <c r="AU121" s="194" t="s">
        <v>84</v>
      </c>
      <c r="AV121" s="12" t="s">
        <v>84</v>
      </c>
      <c r="AW121" s="12" t="s">
        <v>38</v>
      </c>
      <c r="AX121" s="12" t="s">
        <v>82</v>
      </c>
      <c r="AY121" s="194" t="s">
        <v>189</v>
      </c>
    </row>
    <row r="122" spans="2:65" s="1" customFormat="1" ht="25.5" customHeight="1">
      <c r="B122" s="179"/>
      <c r="C122" s="180" t="s">
        <v>11</v>
      </c>
      <c r="D122" s="180" t="s">
        <v>191</v>
      </c>
      <c r="E122" s="181" t="s">
        <v>1174</v>
      </c>
      <c r="F122" s="182" t="s">
        <v>1175</v>
      </c>
      <c r="G122" s="183" t="s">
        <v>208</v>
      </c>
      <c r="H122" s="184">
        <v>8.267</v>
      </c>
      <c r="I122" s="185"/>
      <c r="J122" s="186">
        <f>ROUND(I122*H122,2)</f>
        <v>0</v>
      </c>
      <c r="K122" s="182" t="s">
        <v>287</v>
      </c>
      <c r="L122" s="40"/>
      <c r="M122" s="187" t="s">
        <v>5</v>
      </c>
      <c r="N122" s="188" t="s">
        <v>46</v>
      </c>
      <c r="O122" s="41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23" t="s">
        <v>196</v>
      </c>
      <c r="AT122" s="23" t="s">
        <v>191</v>
      </c>
      <c r="AU122" s="23" t="s">
        <v>84</v>
      </c>
      <c r="AY122" s="23" t="s">
        <v>189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3" t="s">
        <v>82</v>
      </c>
      <c r="BK122" s="191">
        <f>ROUND(I122*H122,2)</f>
        <v>0</v>
      </c>
      <c r="BL122" s="23" t="s">
        <v>196</v>
      </c>
      <c r="BM122" s="23" t="s">
        <v>1176</v>
      </c>
    </row>
    <row r="123" spans="2:65" s="1" customFormat="1" ht="38.25" customHeight="1">
      <c r="B123" s="179"/>
      <c r="C123" s="180" t="s">
        <v>272</v>
      </c>
      <c r="D123" s="180" t="s">
        <v>191</v>
      </c>
      <c r="E123" s="181" t="s">
        <v>1177</v>
      </c>
      <c r="F123" s="182" t="s">
        <v>1178</v>
      </c>
      <c r="G123" s="183" t="s">
        <v>194</v>
      </c>
      <c r="H123" s="184">
        <v>84.468</v>
      </c>
      <c r="I123" s="185"/>
      <c r="J123" s="186">
        <f>ROUND(I123*H123,2)</f>
        <v>0</v>
      </c>
      <c r="K123" s="182" t="s">
        <v>287</v>
      </c>
      <c r="L123" s="40"/>
      <c r="M123" s="187" t="s">
        <v>5</v>
      </c>
      <c r="N123" s="188" t="s">
        <v>46</v>
      </c>
      <c r="O123" s="41"/>
      <c r="P123" s="189">
        <f>O123*H123</f>
        <v>0</v>
      </c>
      <c r="Q123" s="189">
        <v>0.04868</v>
      </c>
      <c r="R123" s="189">
        <f>Q123*H123</f>
        <v>4.11190224</v>
      </c>
      <c r="S123" s="189">
        <v>0</v>
      </c>
      <c r="T123" s="190">
        <f>S123*H123</f>
        <v>0</v>
      </c>
      <c r="AR123" s="23" t="s">
        <v>196</v>
      </c>
      <c r="AT123" s="23" t="s">
        <v>191</v>
      </c>
      <c r="AU123" s="23" t="s">
        <v>84</v>
      </c>
      <c r="AY123" s="23" t="s">
        <v>189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3" t="s">
        <v>82</v>
      </c>
      <c r="BK123" s="191">
        <f>ROUND(I123*H123,2)</f>
        <v>0</v>
      </c>
      <c r="BL123" s="23" t="s">
        <v>196</v>
      </c>
      <c r="BM123" s="23" t="s">
        <v>1179</v>
      </c>
    </row>
    <row r="124" spans="2:63" s="11" customFormat="1" ht="29.85" customHeight="1">
      <c r="B124" s="166"/>
      <c r="D124" s="167" t="s">
        <v>74</v>
      </c>
      <c r="E124" s="177" t="s">
        <v>235</v>
      </c>
      <c r="F124" s="177" t="s">
        <v>859</v>
      </c>
      <c r="I124" s="169"/>
      <c r="J124" s="178">
        <f>BK124</f>
        <v>0</v>
      </c>
      <c r="L124" s="166"/>
      <c r="M124" s="171"/>
      <c r="N124" s="172"/>
      <c r="O124" s="172"/>
      <c r="P124" s="173">
        <f>SUM(P125:P142)</f>
        <v>0</v>
      </c>
      <c r="Q124" s="172"/>
      <c r="R124" s="173">
        <f>SUM(R125:R142)</f>
        <v>0.5297484</v>
      </c>
      <c r="S124" s="172"/>
      <c r="T124" s="174">
        <f>SUM(T125:T142)</f>
        <v>114.040593</v>
      </c>
      <c r="AR124" s="167" t="s">
        <v>82</v>
      </c>
      <c r="AT124" s="175" t="s">
        <v>74</v>
      </c>
      <c r="AU124" s="175" t="s">
        <v>82</v>
      </c>
      <c r="AY124" s="167" t="s">
        <v>189</v>
      </c>
      <c r="BK124" s="176">
        <f>SUM(BK125:BK142)</f>
        <v>0</v>
      </c>
    </row>
    <row r="125" spans="2:65" s="1" customFormat="1" ht="25.5" customHeight="1">
      <c r="B125" s="179"/>
      <c r="C125" s="180" t="s">
        <v>279</v>
      </c>
      <c r="D125" s="180" t="s">
        <v>191</v>
      </c>
      <c r="E125" s="181" t="s">
        <v>1180</v>
      </c>
      <c r="F125" s="182" t="s">
        <v>1181</v>
      </c>
      <c r="G125" s="183" t="s">
        <v>312</v>
      </c>
      <c r="H125" s="184">
        <v>157.06</v>
      </c>
      <c r="I125" s="185"/>
      <c r="J125" s="186">
        <f>ROUND(I125*H125,2)</f>
        <v>0</v>
      </c>
      <c r="K125" s="182" t="s">
        <v>287</v>
      </c>
      <c r="L125" s="40"/>
      <c r="M125" s="187" t="s">
        <v>5</v>
      </c>
      <c r="N125" s="188" t="s">
        <v>46</v>
      </c>
      <c r="O125" s="41"/>
      <c r="P125" s="189">
        <f>O125*H125</f>
        <v>0</v>
      </c>
      <c r="Q125" s="189">
        <v>0.00014</v>
      </c>
      <c r="R125" s="189">
        <f>Q125*H125</f>
        <v>0.021988399999999998</v>
      </c>
      <c r="S125" s="189">
        <v>0</v>
      </c>
      <c r="T125" s="190">
        <f>S125*H125</f>
        <v>0</v>
      </c>
      <c r="AR125" s="23" t="s">
        <v>196</v>
      </c>
      <c r="AT125" s="23" t="s">
        <v>191</v>
      </c>
      <c r="AU125" s="23" t="s">
        <v>84</v>
      </c>
      <c r="AY125" s="23" t="s">
        <v>189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23" t="s">
        <v>82</v>
      </c>
      <c r="BK125" s="191">
        <f>ROUND(I125*H125,2)</f>
        <v>0</v>
      </c>
      <c r="BL125" s="23" t="s">
        <v>196</v>
      </c>
      <c r="BM125" s="23" t="s">
        <v>1182</v>
      </c>
    </row>
    <row r="126" spans="2:51" s="12" customFormat="1" ht="13.5">
      <c r="B126" s="192"/>
      <c r="D126" s="193" t="s">
        <v>198</v>
      </c>
      <c r="E126" s="194" t="s">
        <v>5</v>
      </c>
      <c r="F126" s="195" t="s">
        <v>1183</v>
      </c>
      <c r="H126" s="196">
        <v>157.06</v>
      </c>
      <c r="I126" s="197"/>
      <c r="L126" s="192"/>
      <c r="M126" s="198"/>
      <c r="N126" s="199"/>
      <c r="O126" s="199"/>
      <c r="P126" s="199"/>
      <c r="Q126" s="199"/>
      <c r="R126" s="199"/>
      <c r="S126" s="199"/>
      <c r="T126" s="200"/>
      <c r="AT126" s="194" t="s">
        <v>198</v>
      </c>
      <c r="AU126" s="194" t="s">
        <v>84</v>
      </c>
      <c r="AV126" s="12" t="s">
        <v>84</v>
      </c>
      <c r="AW126" s="12" t="s">
        <v>38</v>
      </c>
      <c r="AX126" s="12" t="s">
        <v>82</v>
      </c>
      <c r="AY126" s="194" t="s">
        <v>189</v>
      </c>
    </row>
    <row r="127" spans="2:65" s="1" customFormat="1" ht="38.25" customHeight="1">
      <c r="B127" s="179"/>
      <c r="C127" s="180" t="s">
        <v>284</v>
      </c>
      <c r="D127" s="180" t="s">
        <v>191</v>
      </c>
      <c r="E127" s="181" t="s">
        <v>1184</v>
      </c>
      <c r="F127" s="182" t="s">
        <v>1185</v>
      </c>
      <c r="G127" s="183" t="s">
        <v>322</v>
      </c>
      <c r="H127" s="184">
        <v>8</v>
      </c>
      <c r="I127" s="185"/>
      <c r="J127" s="186">
        <f>ROUND(I127*H127,2)</f>
        <v>0</v>
      </c>
      <c r="K127" s="182" t="s">
        <v>287</v>
      </c>
      <c r="L127" s="40"/>
      <c r="M127" s="187" t="s">
        <v>5</v>
      </c>
      <c r="N127" s="188" t="s">
        <v>46</v>
      </c>
      <c r="O127" s="41"/>
      <c r="P127" s="189">
        <f>O127*H127</f>
        <v>0</v>
      </c>
      <c r="Q127" s="189">
        <v>0.04597</v>
      </c>
      <c r="R127" s="189">
        <f>Q127*H127</f>
        <v>0.36776</v>
      </c>
      <c r="S127" s="189">
        <v>0</v>
      </c>
      <c r="T127" s="190">
        <f>S127*H127</f>
        <v>0</v>
      </c>
      <c r="AR127" s="23" t="s">
        <v>196</v>
      </c>
      <c r="AT127" s="23" t="s">
        <v>191</v>
      </c>
      <c r="AU127" s="23" t="s">
        <v>84</v>
      </c>
      <c r="AY127" s="23" t="s">
        <v>189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23" t="s">
        <v>82</v>
      </c>
      <c r="BK127" s="191">
        <f>ROUND(I127*H127,2)</f>
        <v>0</v>
      </c>
      <c r="BL127" s="23" t="s">
        <v>196</v>
      </c>
      <c r="BM127" s="23" t="s">
        <v>1186</v>
      </c>
    </row>
    <row r="128" spans="2:65" s="1" customFormat="1" ht="16.5" customHeight="1">
      <c r="B128" s="179"/>
      <c r="C128" s="209" t="s">
        <v>290</v>
      </c>
      <c r="D128" s="209" t="s">
        <v>291</v>
      </c>
      <c r="E128" s="210" t="s">
        <v>1187</v>
      </c>
      <c r="F128" s="211" t="s">
        <v>1188</v>
      </c>
      <c r="G128" s="212" t="s">
        <v>322</v>
      </c>
      <c r="H128" s="213">
        <v>8</v>
      </c>
      <c r="I128" s="214"/>
      <c r="J128" s="215">
        <f>ROUND(I128*H128,2)</f>
        <v>0</v>
      </c>
      <c r="K128" s="211" t="s">
        <v>5</v>
      </c>
      <c r="L128" s="216"/>
      <c r="M128" s="217" t="s">
        <v>5</v>
      </c>
      <c r="N128" s="218" t="s">
        <v>46</v>
      </c>
      <c r="O128" s="41"/>
      <c r="P128" s="189">
        <f>O128*H128</f>
        <v>0</v>
      </c>
      <c r="Q128" s="189">
        <v>0.0175</v>
      </c>
      <c r="R128" s="189">
        <f>Q128*H128</f>
        <v>0.14</v>
      </c>
      <c r="S128" s="189">
        <v>0</v>
      </c>
      <c r="T128" s="190">
        <f>S128*H128</f>
        <v>0</v>
      </c>
      <c r="AR128" s="23" t="s">
        <v>229</v>
      </c>
      <c r="AT128" s="23" t="s">
        <v>291</v>
      </c>
      <c r="AU128" s="23" t="s">
        <v>84</v>
      </c>
      <c r="AY128" s="23" t="s">
        <v>189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3" t="s">
        <v>82</v>
      </c>
      <c r="BK128" s="191">
        <f>ROUND(I128*H128,2)</f>
        <v>0</v>
      </c>
      <c r="BL128" s="23" t="s">
        <v>196</v>
      </c>
      <c r="BM128" s="23" t="s">
        <v>1189</v>
      </c>
    </row>
    <row r="129" spans="2:65" s="1" customFormat="1" ht="25.5" customHeight="1">
      <c r="B129" s="179"/>
      <c r="C129" s="180" t="s">
        <v>296</v>
      </c>
      <c r="D129" s="180" t="s">
        <v>191</v>
      </c>
      <c r="E129" s="181" t="s">
        <v>1190</v>
      </c>
      <c r="F129" s="182" t="s">
        <v>1191</v>
      </c>
      <c r="G129" s="183" t="s">
        <v>208</v>
      </c>
      <c r="H129" s="184">
        <v>21.117</v>
      </c>
      <c r="I129" s="185"/>
      <c r="J129" s="186">
        <f>ROUND(I129*H129,2)</f>
        <v>0</v>
      </c>
      <c r="K129" s="182" t="s">
        <v>287</v>
      </c>
      <c r="L129" s="40"/>
      <c r="M129" s="187" t="s">
        <v>5</v>
      </c>
      <c r="N129" s="188" t="s">
        <v>46</v>
      </c>
      <c r="O129" s="41"/>
      <c r="P129" s="189">
        <f>O129*H129</f>
        <v>0</v>
      </c>
      <c r="Q129" s="189">
        <v>0</v>
      </c>
      <c r="R129" s="189">
        <f>Q129*H129</f>
        <v>0</v>
      </c>
      <c r="S129" s="189">
        <v>2.2</v>
      </c>
      <c r="T129" s="190">
        <f>S129*H129</f>
        <v>46.45740000000001</v>
      </c>
      <c r="AR129" s="23" t="s">
        <v>196</v>
      </c>
      <c r="AT129" s="23" t="s">
        <v>191</v>
      </c>
      <c r="AU129" s="23" t="s">
        <v>84</v>
      </c>
      <c r="AY129" s="23" t="s">
        <v>189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82</v>
      </c>
      <c r="BK129" s="191">
        <f>ROUND(I129*H129,2)</f>
        <v>0</v>
      </c>
      <c r="BL129" s="23" t="s">
        <v>196</v>
      </c>
      <c r="BM129" s="23" t="s">
        <v>1192</v>
      </c>
    </row>
    <row r="130" spans="2:51" s="12" customFormat="1" ht="13.5">
      <c r="B130" s="192"/>
      <c r="D130" s="193" t="s">
        <v>198</v>
      </c>
      <c r="E130" s="194" t="s">
        <v>5</v>
      </c>
      <c r="F130" s="195" t="s">
        <v>1193</v>
      </c>
      <c r="H130" s="196">
        <v>21.117</v>
      </c>
      <c r="I130" s="197"/>
      <c r="L130" s="192"/>
      <c r="M130" s="198"/>
      <c r="N130" s="199"/>
      <c r="O130" s="199"/>
      <c r="P130" s="199"/>
      <c r="Q130" s="199"/>
      <c r="R130" s="199"/>
      <c r="S130" s="199"/>
      <c r="T130" s="200"/>
      <c r="AT130" s="194" t="s">
        <v>198</v>
      </c>
      <c r="AU130" s="194" t="s">
        <v>84</v>
      </c>
      <c r="AV130" s="12" t="s">
        <v>84</v>
      </c>
      <c r="AW130" s="12" t="s">
        <v>38</v>
      </c>
      <c r="AX130" s="12" t="s">
        <v>82</v>
      </c>
      <c r="AY130" s="194" t="s">
        <v>189</v>
      </c>
    </row>
    <row r="131" spans="2:65" s="1" customFormat="1" ht="25.5" customHeight="1">
      <c r="B131" s="179"/>
      <c r="C131" s="180" t="s">
        <v>10</v>
      </c>
      <c r="D131" s="180" t="s">
        <v>191</v>
      </c>
      <c r="E131" s="181" t="s">
        <v>1194</v>
      </c>
      <c r="F131" s="182" t="s">
        <v>1195</v>
      </c>
      <c r="G131" s="183" t="s">
        <v>208</v>
      </c>
      <c r="H131" s="184">
        <v>21.117</v>
      </c>
      <c r="I131" s="185"/>
      <c r="J131" s="186">
        <f>ROUND(I131*H131,2)</f>
        <v>0</v>
      </c>
      <c r="K131" s="182" t="s">
        <v>287</v>
      </c>
      <c r="L131" s="40"/>
      <c r="M131" s="187" t="s">
        <v>5</v>
      </c>
      <c r="N131" s="188" t="s">
        <v>46</v>
      </c>
      <c r="O131" s="41"/>
      <c r="P131" s="189">
        <f>O131*H131</f>
        <v>0</v>
      </c>
      <c r="Q131" s="189">
        <v>0</v>
      </c>
      <c r="R131" s="189">
        <f>Q131*H131</f>
        <v>0</v>
      </c>
      <c r="S131" s="189">
        <v>0.029</v>
      </c>
      <c r="T131" s="190">
        <f>S131*H131</f>
        <v>0.6123930000000001</v>
      </c>
      <c r="AR131" s="23" t="s">
        <v>196</v>
      </c>
      <c r="AT131" s="23" t="s">
        <v>191</v>
      </c>
      <c r="AU131" s="23" t="s">
        <v>84</v>
      </c>
      <c r="AY131" s="23" t="s">
        <v>189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23" t="s">
        <v>82</v>
      </c>
      <c r="BK131" s="191">
        <f>ROUND(I131*H131,2)</f>
        <v>0</v>
      </c>
      <c r="BL131" s="23" t="s">
        <v>196</v>
      </c>
      <c r="BM131" s="23" t="s">
        <v>1196</v>
      </c>
    </row>
    <row r="132" spans="2:65" s="1" customFormat="1" ht="25.5" customHeight="1">
      <c r="B132" s="179"/>
      <c r="C132" s="180" t="s">
        <v>304</v>
      </c>
      <c r="D132" s="180" t="s">
        <v>191</v>
      </c>
      <c r="E132" s="181" t="s">
        <v>1197</v>
      </c>
      <c r="F132" s="182" t="s">
        <v>1198</v>
      </c>
      <c r="G132" s="183" t="s">
        <v>208</v>
      </c>
      <c r="H132" s="184">
        <v>42.898</v>
      </c>
      <c r="I132" s="185"/>
      <c r="J132" s="186">
        <f>ROUND(I132*H132,2)</f>
        <v>0</v>
      </c>
      <c r="K132" s="182" t="s">
        <v>287</v>
      </c>
      <c r="L132" s="40"/>
      <c r="M132" s="187" t="s">
        <v>5</v>
      </c>
      <c r="N132" s="188" t="s">
        <v>46</v>
      </c>
      <c r="O132" s="41"/>
      <c r="P132" s="189">
        <f>O132*H132</f>
        <v>0</v>
      </c>
      <c r="Q132" s="189">
        <v>0</v>
      </c>
      <c r="R132" s="189">
        <f>Q132*H132</f>
        <v>0</v>
      </c>
      <c r="S132" s="189">
        <v>1.4</v>
      </c>
      <c r="T132" s="190">
        <f>S132*H132</f>
        <v>60.0572</v>
      </c>
      <c r="AR132" s="23" t="s">
        <v>196</v>
      </c>
      <c r="AT132" s="23" t="s">
        <v>191</v>
      </c>
      <c r="AU132" s="23" t="s">
        <v>84</v>
      </c>
      <c r="AY132" s="23" t="s">
        <v>189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23" t="s">
        <v>82</v>
      </c>
      <c r="BK132" s="191">
        <f>ROUND(I132*H132,2)</f>
        <v>0</v>
      </c>
      <c r="BL132" s="23" t="s">
        <v>196</v>
      </c>
      <c r="BM132" s="23" t="s">
        <v>1199</v>
      </c>
    </row>
    <row r="133" spans="2:51" s="12" customFormat="1" ht="13.5">
      <c r="B133" s="192"/>
      <c r="D133" s="193" t="s">
        <v>198</v>
      </c>
      <c r="E133" s="194" t="s">
        <v>5</v>
      </c>
      <c r="F133" s="195" t="s">
        <v>1200</v>
      </c>
      <c r="H133" s="196">
        <v>42.898</v>
      </c>
      <c r="I133" s="197"/>
      <c r="L133" s="192"/>
      <c r="M133" s="198"/>
      <c r="N133" s="199"/>
      <c r="O133" s="199"/>
      <c r="P133" s="199"/>
      <c r="Q133" s="199"/>
      <c r="R133" s="199"/>
      <c r="S133" s="199"/>
      <c r="T133" s="200"/>
      <c r="AT133" s="194" t="s">
        <v>198</v>
      </c>
      <c r="AU133" s="194" t="s">
        <v>84</v>
      </c>
      <c r="AV133" s="12" t="s">
        <v>84</v>
      </c>
      <c r="AW133" s="12" t="s">
        <v>38</v>
      </c>
      <c r="AX133" s="12" t="s">
        <v>82</v>
      </c>
      <c r="AY133" s="194" t="s">
        <v>189</v>
      </c>
    </row>
    <row r="134" spans="2:65" s="1" customFormat="1" ht="38.25" customHeight="1">
      <c r="B134" s="179"/>
      <c r="C134" s="180" t="s">
        <v>309</v>
      </c>
      <c r="D134" s="180" t="s">
        <v>191</v>
      </c>
      <c r="E134" s="181" t="s">
        <v>860</v>
      </c>
      <c r="F134" s="182" t="s">
        <v>861</v>
      </c>
      <c r="G134" s="183" t="s">
        <v>322</v>
      </c>
      <c r="H134" s="184">
        <v>16</v>
      </c>
      <c r="I134" s="185"/>
      <c r="J134" s="186">
        <f>ROUND(I134*H134,2)</f>
        <v>0</v>
      </c>
      <c r="K134" s="182" t="s">
        <v>287</v>
      </c>
      <c r="L134" s="40"/>
      <c r="M134" s="187" t="s">
        <v>5</v>
      </c>
      <c r="N134" s="188" t="s">
        <v>46</v>
      </c>
      <c r="O134" s="41"/>
      <c r="P134" s="189">
        <f>O134*H134</f>
        <v>0</v>
      </c>
      <c r="Q134" s="189">
        <v>0</v>
      </c>
      <c r="R134" s="189">
        <f>Q134*H134</f>
        <v>0</v>
      </c>
      <c r="S134" s="189">
        <v>0.001</v>
      </c>
      <c r="T134" s="190">
        <f>S134*H134</f>
        <v>0.016</v>
      </c>
      <c r="AR134" s="23" t="s">
        <v>196</v>
      </c>
      <c r="AT134" s="23" t="s">
        <v>191</v>
      </c>
      <c r="AU134" s="23" t="s">
        <v>84</v>
      </c>
      <c r="AY134" s="23" t="s">
        <v>189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23" t="s">
        <v>82</v>
      </c>
      <c r="BK134" s="191">
        <f>ROUND(I134*H134,2)</f>
        <v>0</v>
      </c>
      <c r="BL134" s="23" t="s">
        <v>196</v>
      </c>
      <c r="BM134" s="23" t="s">
        <v>1201</v>
      </c>
    </row>
    <row r="135" spans="2:51" s="12" customFormat="1" ht="13.5">
      <c r="B135" s="192"/>
      <c r="D135" s="193" t="s">
        <v>198</v>
      </c>
      <c r="E135" s="194" t="s">
        <v>5</v>
      </c>
      <c r="F135" s="195" t="s">
        <v>1202</v>
      </c>
      <c r="H135" s="196">
        <v>16</v>
      </c>
      <c r="I135" s="197"/>
      <c r="L135" s="192"/>
      <c r="M135" s="198"/>
      <c r="N135" s="199"/>
      <c r="O135" s="199"/>
      <c r="P135" s="199"/>
      <c r="Q135" s="199"/>
      <c r="R135" s="199"/>
      <c r="S135" s="199"/>
      <c r="T135" s="200"/>
      <c r="AT135" s="194" t="s">
        <v>198</v>
      </c>
      <c r="AU135" s="194" t="s">
        <v>84</v>
      </c>
      <c r="AV135" s="12" t="s">
        <v>84</v>
      </c>
      <c r="AW135" s="12" t="s">
        <v>38</v>
      </c>
      <c r="AX135" s="12" t="s">
        <v>82</v>
      </c>
      <c r="AY135" s="194" t="s">
        <v>189</v>
      </c>
    </row>
    <row r="136" spans="2:65" s="1" customFormat="1" ht="38.25" customHeight="1">
      <c r="B136" s="179"/>
      <c r="C136" s="180" t="s">
        <v>314</v>
      </c>
      <c r="D136" s="180" t="s">
        <v>191</v>
      </c>
      <c r="E136" s="181" t="s">
        <v>863</v>
      </c>
      <c r="F136" s="182" t="s">
        <v>864</v>
      </c>
      <c r="G136" s="183" t="s">
        <v>322</v>
      </c>
      <c r="H136" s="184">
        <v>2</v>
      </c>
      <c r="I136" s="185"/>
      <c r="J136" s="186">
        <f>ROUND(I136*H136,2)</f>
        <v>0</v>
      </c>
      <c r="K136" s="182" t="s">
        <v>287</v>
      </c>
      <c r="L136" s="40"/>
      <c r="M136" s="187" t="s">
        <v>5</v>
      </c>
      <c r="N136" s="188" t="s">
        <v>46</v>
      </c>
      <c r="O136" s="41"/>
      <c r="P136" s="189">
        <f>O136*H136</f>
        <v>0</v>
      </c>
      <c r="Q136" s="189">
        <v>0</v>
      </c>
      <c r="R136" s="189">
        <f>Q136*H136</f>
        <v>0</v>
      </c>
      <c r="S136" s="189">
        <v>0.001</v>
      </c>
      <c r="T136" s="190">
        <f>S136*H136</f>
        <v>0.002</v>
      </c>
      <c r="AR136" s="23" t="s">
        <v>196</v>
      </c>
      <c r="AT136" s="23" t="s">
        <v>191</v>
      </c>
      <c r="AU136" s="23" t="s">
        <v>84</v>
      </c>
      <c r="AY136" s="23" t="s">
        <v>189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23" t="s">
        <v>82</v>
      </c>
      <c r="BK136" s="191">
        <f>ROUND(I136*H136,2)</f>
        <v>0</v>
      </c>
      <c r="BL136" s="23" t="s">
        <v>196</v>
      </c>
      <c r="BM136" s="23" t="s">
        <v>1203</v>
      </c>
    </row>
    <row r="137" spans="2:65" s="1" customFormat="1" ht="25.5" customHeight="1">
      <c r="B137" s="179"/>
      <c r="C137" s="180" t="s">
        <v>319</v>
      </c>
      <c r="D137" s="180" t="s">
        <v>191</v>
      </c>
      <c r="E137" s="181" t="s">
        <v>869</v>
      </c>
      <c r="F137" s="182" t="s">
        <v>870</v>
      </c>
      <c r="G137" s="183" t="s">
        <v>312</v>
      </c>
      <c r="H137" s="184">
        <v>153.2</v>
      </c>
      <c r="I137" s="185"/>
      <c r="J137" s="186">
        <f>ROUND(I137*H137,2)</f>
        <v>0</v>
      </c>
      <c r="K137" s="182" t="s">
        <v>287</v>
      </c>
      <c r="L137" s="40"/>
      <c r="M137" s="187" t="s">
        <v>5</v>
      </c>
      <c r="N137" s="188" t="s">
        <v>46</v>
      </c>
      <c r="O137" s="41"/>
      <c r="P137" s="189">
        <f>O137*H137</f>
        <v>0</v>
      </c>
      <c r="Q137" s="189">
        <v>0</v>
      </c>
      <c r="R137" s="189">
        <f>Q137*H137</f>
        <v>0</v>
      </c>
      <c r="S137" s="189">
        <v>0.018</v>
      </c>
      <c r="T137" s="190">
        <f>S137*H137</f>
        <v>2.7575999999999996</v>
      </c>
      <c r="AR137" s="23" t="s">
        <v>196</v>
      </c>
      <c r="AT137" s="23" t="s">
        <v>191</v>
      </c>
      <c r="AU137" s="23" t="s">
        <v>84</v>
      </c>
      <c r="AY137" s="23" t="s">
        <v>189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3" t="s">
        <v>82</v>
      </c>
      <c r="BK137" s="191">
        <f>ROUND(I137*H137,2)</f>
        <v>0</v>
      </c>
      <c r="BL137" s="23" t="s">
        <v>196</v>
      </c>
      <c r="BM137" s="23" t="s">
        <v>1204</v>
      </c>
    </row>
    <row r="138" spans="2:51" s="12" customFormat="1" ht="27">
      <c r="B138" s="192"/>
      <c r="D138" s="193" t="s">
        <v>198</v>
      </c>
      <c r="E138" s="194" t="s">
        <v>5</v>
      </c>
      <c r="F138" s="195" t="s">
        <v>1205</v>
      </c>
      <c r="H138" s="196">
        <v>95.5</v>
      </c>
      <c r="I138" s="197"/>
      <c r="L138" s="192"/>
      <c r="M138" s="198"/>
      <c r="N138" s="199"/>
      <c r="O138" s="199"/>
      <c r="P138" s="199"/>
      <c r="Q138" s="199"/>
      <c r="R138" s="199"/>
      <c r="S138" s="199"/>
      <c r="T138" s="200"/>
      <c r="AT138" s="194" t="s">
        <v>198</v>
      </c>
      <c r="AU138" s="194" t="s">
        <v>84</v>
      </c>
      <c r="AV138" s="12" t="s">
        <v>84</v>
      </c>
      <c r="AW138" s="12" t="s">
        <v>38</v>
      </c>
      <c r="AX138" s="12" t="s">
        <v>75</v>
      </c>
      <c r="AY138" s="194" t="s">
        <v>189</v>
      </c>
    </row>
    <row r="139" spans="2:51" s="12" customFormat="1" ht="13.5">
      <c r="B139" s="192"/>
      <c r="D139" s="193" t="s">
        <v>198</v>
      </c>
      <c r="E139" s="194" t="s">
        <v>5</v>
      </c>
      <c r="F139" s="195" t="s">
        <v>1206</v>
      </c>
      <c r="H139" s="196">
        <v>57.7</v>
      </c>
      <c r="I139" s="197"/>
      <c r="L139" s="192"/>
      <c r="M139" s="198"/>
      <c r="N139" s="199"/>
      <c r="O139" s="199"/>
      <c r="P139" s="199"/>
      <c r="Q139" s="199"/>
      <c r="R139" s="199"/>
      <c r="S139" s="199"/>
      <c r="T139" s="200"/>
      <c r="AT139" s="194" t="s">
        <v>198</v>
      </c>
      <c r="AU139" s="194" t="s">
        <v>84</v>
      </c>
      <c r="AV139" s="12" t="s">
        <v>84</v>
      </c>
      <c r="AW139" s="12" t="s">
        <v>38</v>
      </c>
      <c r="AX139" s="12" t="s">
        <v>75</v>
      </c>
      <c r="AY139" s="194" t="s">
        <v>189</v>
      </c>
    </row>
    <row r="140" spans="2:51" s="13" customFormat="1" ht="13.5">
      <c r="B140" s="201"/>
      <c r="D140" s="193" t="s">
        <v>198</v>
      </c>
      <c r="E140" s="202" t="s">
        <v>5</v>
      </c>
      <c r="F140" s="203" t="s">
        <v>216</v>
      </c>
      <c r="H140" s="204">
        <v>153.2</v>
      </c>
      <c r="I140" s="205"/>
      <c r="L140" s="201"/>
      <c r="M140" s="206"/>
      <c r="N140" s="207"/>
      <c r="O140" s="207"/>
      <c r="P140" s="207"/>
      <c r="Q140" s="207"/>
      <c r="R140" s="207"/>
      <c r="S140" s="207"/>
      <c r="T140" s="208"/>
      <c r="AT140" s="202" t="s">
        <v>198</v>
      </c>
      <c r="AU140" s="202" t="s">
        <v>84</v>
      </c>
      <c r="AV140" s="13" t="s">
        <v>196</v>
      </c>
      <c r="AW140" s="13" t="s">
        <v>38</v>
      </c>
      <c r="AX140" s="13" t="s">
        <v>82</v>
      </c>
      <c r="AY140" s="202" t="s">
        <v>189</v>
      </c>
    </row>
    <row r="141" spans="2:65" s="1" customFormat="1" ht="25.5" customHeight="1">
      <c r="B141" s="179"/>
      <c r="C141" s="180" t="s">
        <v>325</v>
      </c>
      <c r="D141" s="180" t="s">
        <v>191</v>
      </c>
      <c r="E141" s="181" t="s">
        <v>874</v>
      </c>
      <c r="F141" s="182" t="s">
        <v>875</v>
      </c>
      <c r="G141" s="183" t="s">
        <v>312</v>
      </c>
      <c r="H141" s="184">
        <v>103.45</v>
      </c>
      <c r="I141" s="185"/>
      <c r="J141" s="186">
        <f>ROUND(I141*H141,2)</f>
        <v>0</v>
      </c>
      <c r="K141" s="182" t="s">
        <v>287</v>
      </c>
      <c r="L141" s="40"/>
      <c r="M141" s="187" t="s">
        <v>5</v>
      </c>
      <c r="N141" s="188" t="s">
        <v>46</v>
      </c>
      <c r="O141" s="41"/>
      <c r="P141" s="189">
        <f>O141*H141</f>
        <v>0</v>
      </c>
      <c r="Q141" s="189">
        <v>0</v>
      </c>
      <c r="R141" s="189">
        <f>Q141*H141</f>
        <v>0</v>
      </c>
      <c r="S141" s="189">
        <v>0.04</v>
      </c>
      <c r="T141" s="190">
        <f>S141*H141</f>
        <v>4.138</v>
      </c>
      <c r="AR141" s="23" t="s">
        <v>196</v>
      </c>
      <c r="AT141" s="23" t="s">
        <v>191</v>
      </c>
      <c r="AU141" s="23" t="s">
        <v>84</v>
      </c>
      <c r="AY141" s="23" t="s">
        <v>189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23" t="s">
        <v>82</v>
      </c>
      <c r="BK141" s="191">
        <f>ROUND(I141*H141,2)</f>
        <v>0</v>
      </c>
      <c r="BL141" s="23" t="s">
        <v>196</v>
      </c>
      <c r="BM141" s="23" t="s">
        <v>1207</v>
      </c>
    </row>
    <row r="142" spans="2:51" s="12" customFormat="1" ht="13.5">
      <c r="B142" s="192"/>
      <c r="D142" s="193" t="s">
        <v>198</v>
      </c>
      <c r="E142" s="194" t="s">
        <v>5</v>
      </c>
      <c r="F142" s="195" t="s">
        <v>1208</v>
      </c>
      <c r="H142" s="196">
        <v>103.45</v>
      </c>
      <c r="I142" s="197"/>
      <c r="L142" s="192"/>
      <c r="M142" s="198"/>
      <c r="N142" s="199"/>
      <c r="O142" s="199"/>
      <c r="P142" s="199"/>
      <c r="Q142" s="199"/>
      <c r="R142" s="199"/>
      <c r="S142" s="199"/>
      <c r="T142" s="200"/>
      <c r="AT142" s="194" t="s">
        <v>198</v>
      </c>
      <c r="AU142" s="194" t="s">
        <v>84</v>
      </c>
      <c r="AV142" s="12" t="s">
        <v>84</v>
      </c>
      <c r="AW142" s="12" t="s">
        <v>38</v>
      </c>
      <c r="AX142" s="12" t="s">
        <v>82</v>
      </c>
      <c r="AY142" s="194" t="s">
        <v>189</v>
      </c>
    </row>
    <row r="143" spans="2:63" s="11" customFormat="1" ht="29.85" customHeight="1">
      <c r="B143" s="166"/>
      <c r="D143" s="167" t="s">
        <v>74</v>
      </c>
      <c r="E143" s="177" t="s">
        <v>547</v>
      </c>
      <c r="F143" s="177" t="s">
        <v>548</v>
      </c>
      <c r="I143" s="169"/>
      <c r="J143" s="178">
        <f>BK143</f>
        <v>0</v>
      </c>
      <c r="L143" s="166"/>
      <c r="M143" s="171"/>
      <c r="N143" s="172"/>
      <c r="O143" s="172"/>
      <c r="P143" s="173">
        <f>SUM(P144:P150)</f>
        <v>0</v>
      </c>
      <c r="Q143" s="172"/>
      <c r="R143" s="173">
        <f>SUM(R144:R150)</f>
        <v>0</v>
      </c>
      <c r="S143" s="172"/>
      <c r="T143" s="174">
        <f>SUM(T144:T150)</f>
        <v>0</v>
      </c>
      <c r="AR143" s="167" t="s">
        <v>82</v>
      </c>
      <c r="AT143" s="175" t="s">
        <v>74</v>
      </c>
      <c r="AU143" s="175" t="s">
        <v>82</v>
      </c>
      <c r="AY143" s="167" t="s">
        <v>189</v>
      </c>
      <c r="BK143" s="176">
        <f>SUM(BK144:BK150)</f>
        <v>0</v>
      </c>
    </row>
    <row r="144" spans="2:65" s="1" customFormat="1" ht="25.5" customHeight="1">
      <c r="B144" s="179"/>
      <c r="C144" s="180" t="s">
        <v>329</v>
      </c>
      <c r="D144" s="180" t="s">
        <v>191</v>
      </c>
      <c r="E144" s="181" t="s">
        <v>550</v>
      </c>
      <c r="F144" s="182" t="s">
        <v>551</v>
      </c>
      <c r="G144" s="183" t="s">
        <v>232</v>
      </c>
      <c r="H144" s="184">
        <v>114.423</v>
      </c>
      <c r="I144" s="185"/>
      <c r="J144" s="186">
        <f>ROUND(I144*H144,2)</f>
        <v>0</v>
      </c>
      <c r="K144" s="182" t="s">
        <v>482</v>
      </c>
      <c r="L144" s="40"/>
      <c r="M144" s="187" t="s">
        <v>5</v>
      </c>
      <c r="N144" s="188" t="s">
        <v>46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196</v>
      </c>
      <c r="AT144" s="23" t="s">
        <v>191</v>
      </c>
      <c r="AU144" s="23" t="s">
        <v>84</v>
      </c>
      <c r="AY144" s="23" t="s">
        <v>189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82</v>
      </c>
      <c r="BK144" s="191">
        <f>ROUND(I144*H144,2)</f>
        <v>0</v>
      </c>
      <c r="BL144" s="23" t="s">
        <v>196</v>
      </c>
      <c r="BM144" s="23" t="s">
        <v>1209</v>
      </c>
    </row>
    <row r="145" spans="2:51" s="12" customFormat="1" ht="13.5">
      <c r="B145" s="192"/>
      <c r="D145" s="193" t="s">
        <v>198</v>
      </c>
      <c r="E145" s="194" t="s">
        <v>5</v>
      </c>
      <c r="F145" s="195" t="s">
        <v>1210</v>
      </c>
      <c r="H145" s="196">
        <v>114.423</v>
      </c>
      <c r="I145" s="197"/>
      <c r="L145" s="192"/>
      <c r="M145" s="198"/>
      <c r="N145" s="199"/>
      <c r="O145" s="199"/>
      <c r="P145" s="199"/>
      <c r="Q145" s="199"/>
      <c r="R145" s="199"/>
      <c r="S145" s="199"/>
      <c r="T145" s="200"/>
      <c r="AT145" s="194" t="s">
        <v>198</v>
      </c>
      <c r="AU145" s="194" t="s">
        <v>84</v>
      </c>
      <c r="AV145" s="12" t="s">
        <v>84</v>
      </c>
      <c r="AW145" s="12" t="s">
        <v>38</v>
      </c>
      <c r="AX145" s="12" t="s">
        <v>82</v>
      </c>
      <c r="AY145" s="194" t="s">
        <v>189</v>
      </c>
    </row>
    <row r="146" spans="2:65" s="1" customFormat="1" ht="25.5" customHeight="1">
      <c r="B146" s="179"/>
      <c r="C146" s="180" t="s">
        <v>333</v>
      </c>
      <c r="D146" s="180" t="s">
        <v>191</v>
      </c>
      <c r="E146" s="181" t="s">
        <v>555</v>
      </c>
      <c r="F146" s="182" t="s">
        <v>556</v>
      </c>
      <c r="G146" s="183" t="s">
        <v>232</v>
      </c>
      <c r="H146" s="184">
        <v>114.423</v>
      </c>
      <c r="I146" s="185"/>
      <c r="J146" s="186">
        <f>ROUND(I146*H146,2)</f>
        <v>0</v>
      </c>
      <c r="K146" s="182" t="s">
        <v>482</v>
      </c>
      <c r="L146" s="40"/>
      <c r="M146" s="187" t="s">
        <v>5</v>
      </c>
      <c r="N146" s="188" t="s">
        <v>46</v>
      </c>
      <c r="O146" s="41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AR146" s="23" t="s">
        <v>196</v>
      </c>
      <c r="AT146" s="23" t="s">
        <v>191</v>
      </c>
      <c r="AU146" s="23" t="s">
        <v>84</v>
      </c>
      <c r="AY146" s="23" t="s">
        <v>189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3" t="s">
        <v>82</v>
      </c>
      <c r="BK146" s="191">
        <f>ROUND(I146*H146,2)</f>
        <v>0</v>
      </c>
      <c r="BL146" s="23" t="s">
        <v>196</v>
      </c>
      <c r="BM146" s="23" t="s">
        <v>1211</v>
      </c>
    </row>
    <row r="147" spans="2:51" s="12" customFormat="1" ht="13.5">
      <c r="B147" s="192"/>
      <c r="D147" s="193" t="s">
        <v>198</v>
      </c>
      <c r="E147" s="194" t="s">
        <v>5</v>
      </c>
      <c r="F147" s="195" t="s">
        <v>1210</v>
      </c>
      <c r="H147" s="196">
        <v>114.423</v>
      </c>
      <c r="I147" s="197"/>
      <c r="L147" s="192"/>
      <c r="M147" s="198"/>
      <c r="N147" s="199"/>
      <c r="O147" s="199"/>
      <c r="P147" s="199"/>
      <c r="Q147" s="199"/>
      <c r="R147" s="199"/>
      <c r="S147" s="199"/>
      <c r="T147" s="200"/>
      <c r="AT147" s="194" t="s">
        <v>198</v>
      </c>
      <c r="AU147" s="194" t="s">
        <v>84</v>
      </c>
      <c r="AV147" s="12" t="s">
        <v>84</v>
      </c>
      <c r="AW147" s="12" t="s">
        <v>38</v>
      </c>
      <c r="AX147" s="12" t="s">
        <v>82</v>
      </c>
      <c r="AY147" s="194" t="s">
        <v>189</v>
      </c>
    </row>
    <row r="148" spans="2:65" s="1" customFormat="1" ht="25.5" customHeight="1">
      <c r="B148" s="179"/>
      <c r="C148" s="180" t="s">
        <v>338</v>
      </c>
      <c r="D148" s="180" t="s">
        <v>191</v>
      </c>
      <c r="E148" s="181" t="s">
        <v>559</v>
      </c>
      <c r="F148" s="182" t="s">
        <v>560</v>
      </c>
      <c r="G148" s="183" t="s">
        <v>232</v>
      </c>
      <c r="H148" s="184">
        <v>457.692</v>
      </c>
      <c r="I148" s="185"/>
      <c r="J148" s="186">
        <f>ROUND(I148*H148,2)</f>
        <v>0</v>
      </c>
      <c r="K148" s="182" t="s">
        <v>482</v>
      </c>
      <c r="L148" s="40"/>
      <c r="M148" s="187" t="s">
        <v>5</v>
      </c>
      <c r="N148" s="188" t="s">
        <v>46</v>
      </c>
      <c r="O148" s="41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AR148" s="23" t="s">
        <v>196</v>
      </c>
      <c r="AT148" s="23" t="s">
        <v>191</v>
      </c>
      <c r="AU148" s="23" t="s">
        <v>84</v>
      </c>
      <c r="AY148" s="23" t="s">
        <v>189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3" t="s">
        <v>82</v>
      </c>
      <c r="BK148" s="191">
        <f>ROUND(I148*H148,2)</f>
        <v>0</v>
      </c>
      <c r="BL148" s="23" t="s">
        <v>196</v>
      </c>
      <c r="BM148" s="23" t="s">
        <v>1212</v>
      </c>
    </row>
    <row r="149" spans="2:51" s="12" customFormat="1" ht="13.5">
      <c r="B149" s="192"/>
      <c r="D149" s="193" t="s">
        <v>198</v>
      </c>
      <c r="E149" s="194" t="s">
        <v>5</v>
      </c>
      <c r="F149" s="195" t="s">
        <v>1213</v>
      </c>
      <c r="H149" s="196">
        <v>457.692</v>
      </c>
      <c r="I149" s="197"/>
      <c r="L149" s="192"/>
      <c r="M149" s="198"/>
      <c r="N149" s="199"/>
      <c r="O149" s="199"/>
      <c r="P149" s="199"/>
      <c r="Q149" s="199"/>
      <c r="R149" s="199"/>
      <c r="S149" s="199"/>
      <c r="T149" s="200"/>
      <c r="AT149" s="194" t="s">
        <v>198</v>
      </c>
      <c r="AU149" s="194" t="s">
        <v>84</v>
      </c>
      <c r="AV149" s="12" t="s">
        <v>84</v>
      </c>
      <c r="AW149" s="12" t="s">
        <v>38</v>
      </c>
      <c r="AX149" s="12" t="s">
        <v>82</v>
      </c>
      <c r="AY149" s="194" t="s">
        <v>189</v>
      </c>
    </row>
    <row r="150" spans="2:65" s="1" customFormat="1" ht="16.5" customHeight="1">
      <c r="B150" s="179"/>
      <c r="C150" s="180" t="s">
        <v>346</v>
      </c>
      <c r="D150" s="180" t="s">
        <v>191</v>
      </c>
      <c r="E150" s="181" t="s">
        <v>564</v>
      </c>
      <c r="F150" s="182" t="s">
        <v>565</v>
      </c>
      <c r="G150" s="183" t="s">
        <v>232</v>
      </c>
      <c r="H150" s="184">
        <v>114.041</v>
      </c>
      <c r="I150" s="185"/>
      <c r="J150" s="186">
        <f>ROUND(I150*H150,2)</f>
        <v>0</v>
      </c>
      <c r="K150" s="182" t="s">
        <v>209</v>
      </c>
      <c r="L150" s="40"/>
      <c r="M150" s="187" t="s">
        <v>5</v>
      </c>
      <c r="N150" s="188" t="s">
        <v>46</v>
      </c>
      <c r="O150" s="41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AR150" s="23" t="s">
        <v>196</v>
      </c>
      <c r="AT150" s="23" t="s">
        <v>191</v>
      </c>
      <c r="AU150" s="23" t="s">
        <v>84</v>
      </c>
      <c r="AY150" s="23" t="s">
        <v>189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23" t="s">
        <v>82</v>
      </c>
      <c r="BK150" s="191">
        <f>ROUND(I150*H150,2)</f>
        <v>0</v>
      </c>
      <c r="BL150" s="23" t="s">
        <v>196</v>
      </c>
      <c r="BM150" s="23" t="s">
        <v>1214</v>
      </c>
    </row>
    <row r="151" spans="2:63" s="11" customFormat="1" ht="29.85" customHeight="1">
      <c r="B151" s="166"/>
      <c r="D151" s="167" t="s">
        <v>74</v>
      </c>
      <c r="E151" s="177" t="s">
        <v>567</v>
      </c>
      <c r="F151" s="177" t="s">
        <v>568</v>
      </c>
      <c r="I151" s="169"/>
      <c r="J151" s="178">
        <f>BK151</f>
        <v>0</v>
      </c>
      <c r="L151" s="166"/>
      <c r="M151" s="171"/>
      <c r="N151" s="172"/>
      <c r="O151" s="172"/>
      <c r="P151" s="173">
        <f>P152</f>
        <v>0</v>
      </c>
      <c r="Q151" s="172"/>
      <c r="R151" s="173">
        <f>R152</f>
        <v>0</v>
      </c>
      <c r="S151" s="172"/>
      <c r="T151" s="174">
        <f>T152</f>
        <v>0</v>
      </c>
      <c r="AR151" s="167" t="s">
        <v>82</v>
      </c>
      <c r="AT151" s="175" t="s">
        <v>74</v>
      </c>
      <c r="AU151" s="175" t="s">
        <v>82</v>
      </c>
      <c r="AY151" s="167" t="s">
        <v>189</v>
      </c>
      <c r="BK151" s="176">
        <f>BK152</f>
        <v>0</v>
      </c>
    </row>
    <row r="152" spans="2:65" s="1" customFormat="1" ht="38.25" customHeight="1">
      <c r="B152" s="179"/>
      <c r="C152" s="180" t="s">
        <v>352</v>
      </c>
      <c r="D152" s="180" t="s">
        <v>191</v>
      </c>
      <c r="E152" s="181" t="s">
        <v>570</v>
      </c>
      <c r="F152" s="182" t="s">
        <v>571</v>
      </c>
      <c r="G152" s="183" t="s">
        <v>232</v>
      </c>
      <c r="H152" s="184">
        <v>117.956</v>
      </c>
      <c r="I152" s="185"/>
      <c r="J152" s="186">
        <f>ROUND(I152*H152,2)</f>
        <v>0</v>
      </c>
      <c r="K152" s="182" t="s">
        <v>287</v>
      </c>
      <c r="L152" s="40"/>
      <c r="M152" s="187" t="s">
        <v>5</v>
      </c>
      <c r="N152" s="188" t="s">
        <v>46</v>
      </c>
      <c r="O152" s="41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AR152" s="23" t="s">
        <v>196</v>
      </c>
      <c r="AT152" s="23" t="s">
        <v>191</v>
      </c>
      <c r="AU152" s="23" t="s">
        <v>84</v>
      </c>
      <c r="AY152" s="23" t="s">
        <v>189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23" t="s">
        <v>82</v>
      </c>
      <c r="BK152" s="191">
        <f>ROUND(I152*H152,2)</f>
        <v>0</v>
      </c>
      <c r="BL152" s="23" t="s">
        <v>196</v>
      </c>
      <c r="BM152" s="23" t="s">
        <v>1215</v>
      </c>
    </row>
    <row r="153" spans="2:63" s="11" customFormat="1" ht="37.35" customHeight="1">
      <c r="B153" s="166"/>
      <c r="D153" s="167" t="s">
        <v>74</v>
      </c>
      <c r="E153" s="168" t="s">
        <v>573</v>
      </c>
      <c r="F153" s="168" t="s">
        <v>574</v>
      </c>
      <c r="I153" s="169"/>
      <c r="J153" s="170">
        <f>BK153</f>
        <v>0</v>
      </c>
      <c r="L153" s="166"/>
      <c r="M153" s="171"/>
      <c r="N153" s="172"/>
      <c r="O153" s="172"/>
      <c r="P153" s="173">
        <f>P154+P172+P174+P180</f>
        <v>0</v>
      </c>
      <c r="Q153" s="172"/>
      <c r="R153" s="173">
        <f>R154+R172+R174+R180</f>
        <v>2.59643065</v>
      </c>
      <c r="S153" s="172"/>
      <c r="T153" s="174">
        <f>T154+T172+T174+T180</f>
        <v>0</v>
      </c>
      <c r="AR153" s="167" t="s">
        <v>84</v>
      </c>
      <c r="AT153" s="175" t="s">
        <v>74</v>
      </c>
      <c r="AU153" s="175" t="s">
        <v>75</v>
      </c>
      <c r="AY153" s="167" t="s">
        <v>189</v>
      </c>
      <c r="BK153" s="176">
        <f>BK154+BK172+BK174+BK180</f>
        <v>0</v>
      </c>
    </row>
    <row r="154" spans="2:63" s="11" customFormat="1" ht="19.9" customHeight="1">
      <c r="B154" s="166"/>
      <c r="D154" s="167" t="s">
        <v>74</v>
      </c>
      <c r="E154" s="177" t="s">
        <v>1216</v>
      </c>
      <c r="F154" s="177" t="s">
        <v>1217</v>
      </c>
      <c r="I154" s="169"/>
      <c r="J154" s="178">
        <f>BK154</f>
        <v>0</v>
      </c>
      <c r="L154" s="166"/>
      <c r="M154" s="171"/>
      <c r="N154" s="172"/>
      <c r="O154" s="172"/>
      <c r="P154" s="173">
        <f>SUM(P155:P171)</f>
        <v>0</v>
      </c>
      <c r="Q154" s="172"/>
      <c r="R154" s="173">
        <f>SUM(R155:R171)</f>
        <v>2.0313208</v>
      </c>
      <c r="S154" s="172"/>
      <c r="T154" s="174">
        <f>SUM(T155:T171)</f>
        <v>0</v>
      </c>
      <c r="AR154" s="167" t="s">
        <v>84</v>
      </c>
      <c r="AT154" s="175" t="s">
        <v>74</v>
      </c>
      <c r="AU154" s="175" t="s">
        <v>82</v>
      </c>
      <c r="AY154" s="167" t="s">
        <v>189</v>
      </c>
      <c r="BK154" s="176">
        <f>SUM(BK155:BK171)</f>
        <v>0</v>
      </c>
    </row>
    <row r="155" spans="2:65" s="1" customFormat="1" ht="25.5" customHeight="1">
      <c r="B155" s="179"/>
      <c r="C155" s="180" t="s">
        <v>358</v>
      </c>
      <c r="D155" s="180" t="s">
        <v>191</v>
      </c>
      <c r="E155" s="181" t="s">
        <v>1218</v>
      </c>
      <c r="F155" s="182" t="s">
        <v>1219</v>
      </c>
      <c r="G155" s="183" t="s">
        <v>194</v>
      </c>
      <c r="H155" s="184">
        <v>143.788</v>
      </c>
      <c r="I155" s="185"/>
      <c r="J155" s="186">
        <f>ROUND(I155*H155,2)</f>
        <v>0</v>
      </c>
      <c r="K155" s="182" t="s">
        <v>287</v>
      </c>
      <c r="L155" s="40"/>
      <c r="M155" s="187" t="s">
        <v>5</v>
      </c>
      <c r="N155" s="188" t="s">
        <v>46</v>
      </c>
      <c r="O155" s="41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AR155" s="23" t="s">
        <v>272</v>
      </c>
      <c r="AT155" s="23" t="s">
        <v>191</v>
      </c>
      <c r="AU155" s="23" t="s">
        <v>84</v>
      </c>
      <c r="AY155" s="23" t="s">
        <v>189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23" t="s">
        <v>82</v>
      </c>
      <c r="BK155" s="191">
        <f>ROUND(I155*H155,2)</f>
        <v>0</v>
      </c>
      <c r="BL155" s="23" t="s">
        <v>272</v>
      </c>
      <c r="BM155" s="23" t="s">
        <v>1220</v>
      </c>
    </row>
    <row r="156" spans="2:51" s="12" customFormat="1" ht="13.5">
      <c r="B156" s="192"/>
      <c r="D156" s="193" t="s">
        <v>198</v>
      </c>
      <c r="E156" s="194" t="s">
        <v>5</v>
      </c>
      <c r="F156" s="195" t="s">
        <v>1221</v>
      </c>
      <c r="H156" s="196">
        <v>59.32</v>
      </c>
      <c r="I156" s="197"/>
      <c r="L156" s="192"/>
      <c r="M156" s="198"/>
      <c r="N156" s="199"/>
      <c r="O156" s="199"/>
      <c r="P156" s="199"/>
      <c r="Q156" s="199"/>
      <c r="R156" s="199"/>
      <c r="S156" s="199"/>
      <c r="T156" s="200"/>
      <c r="AT156" s="194" t="s">
        <v>198</v>
      </c>
      <c r="AU156" s="194" t="s">
        <v>84</v>
      </c>
      <c r="AV156" s="12" t="s">
        <v>84</v>
      </c>
      <c r="AW156" s="12" t="s">
        <v>38</v>
      </c>
      <c r="AX156" s="12" t="s">
        <v>75</v>
      </c>
      <c r="AY156" s="194" t="s">
        <v>189</v>
      </c>
    </row>
    <row r="157" spans="2:51" s="12" customFormat="1" ht="13.5">
      <c r="B157" s="192"/>
      <c r="D157" s="193" t="s">
        <v>198</v>
      </c>
      <c r="E157" s="194" t="s">
        <v>5</v>
      </c>
      <c r="F157" s="195" t="s">
        <v>1222</v>
      </c>
      <c r="H157" s="196">
        <v>84.468</v>
      </c>
      <c r="I157" s="197"/>
      <c r="L157" s="192"/>
      <c r="M157" s="198"/>
      <c r="N157" s="199"/>
      <c r="O157" s="199"/>
      <c r="P157" s="199"/>
      <c r="Q157" s="199"/>
      <c r="R157" s="199"/>
      <c r="S157" s="199"/>
      <c r="T157" s="200"/>
      <c r="AT157" s="194" t="s">
        <v>198</v>
      </c>
      <c r="AU157" s="194" t="s">
        <v>84</v>
      </c>
      <c r="AV157" s="12" t="s">
        <v>84</v>
      </c>
      <c r="AW157" s="12" t="s">
        <v>38</v>
      </c>
      <c r="AX157" s="12" t="s">
        <v>75</v>
      </c>
      <c r="AY157" s="194" t="s">
        <v>189</v>
      </c>
    </row>
    <row r="158" spans="2:51" s="13" customFormat="1" ht="13.5">
      <c r="B158" s="201"/>
      <c r="D158" s="193" t="s">
        <v>198</v>
      </c>
      <c r="E158" s="202" t="s">
        <v>5</v>
      </c>
      <c r="F158" s="203" t="s">
        <v>216</v>
      </c>
      <c r="H158" s="204">
        <v>143.788</v>
      </c>
      <c r="I158" s="205"/>
      <c r="L158" s="201"/>
      <c r="M158" s="206"/>
      <c r="N158" s="207"/>
      <c r="O158" s="207"/>
      <c r="P158" s="207"/>
      <c r="Q158" s="207"/>
      <c r="R158" s="207"/>
      <c r="S158" s="207"/>
      <c r="T158" s="208"/>
      <c r="AT158" s="202" t="s">
        <v>198</v>
      </c>
      <c r="AU158" s="202" t="s">
        <v>84</v>
      </c>
      <c r="AV158" s="13" t="s">
        <v>196</v>
      </c>
      <c r="AW158" s="13" t="s">
        <v>38</v>
      </c>
      <c r="AX158" s="13" t="s">
        <v>82</v>
      </c>
      <c r="AY158" s="202" t="s">
        <v>189</v>
      </c>
    </row>
    <row r="159" spans="2:65" s="1" customFormat="1" ht="16.5" customHeight="1">
      <c r="B159" s="179"/>
      <c r="C159" s="209" t="s">
        <v>363</v>
      </c>
      <c r="D159" s="209" t="s">
        <v>291</v>
      </c>
      <c r="E159" s="210" t="s">
        <v>1223</v>
      </c>
      <c r="F159" s="211" t="s">
        <v>1224</v>
      </c>
      <c r="G159" s="212" t="s">
        <v>232</v>
      </c>
      <c r="H159" s="213">
        <v>0.043</v>
      </c>
      <c r="I159" s="214"/>
      <c r="J159" s="215">
        <f>ROUND(I159*H159,2)</f>
        <v>0</v>
      </c>
      <c r="K159" s="211" t="s">
        <v>287</v>
      </c>
      <c r="L159" s="216"/>
      <c r="M159" s="217" t="s">
        <v>5</v>
      </c>
      <c r="N159" s="218" t="s">
        <v>46</v>
      </c>
      <c r="O159" s="41"/>
      <c r="P159" s="189">
        <f>O159*H159</f>
        <v>0</v>
      </c>
      <c r="Q159" s="189">
        <v>1</v>
      </c>
      <c r="R159" s="189">
        <f>Q159*H159</f>
        <v>0.043</v>
      </c>
      <c r="S159" s="189">
        <v>0</v>
      </c>
      <c r="T159" s="190">
        <f>S159*H159</f>
        <v>0</v>
      </c>
      <c r="AR159" s="23" t="s">
        <v>358</v>
      </c>
      <c r="AT159" s="23" t="s">
        <v>291</v>
      </c>
      <c r="AU159" s="23" t="s">
        <v>84</v>
      </c>
      <c r="AY159" s="23" t="s">
        <v>189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23" t="s">
        <v>82</v>
      </c>
      <c r="BK159" s="191">
        <f>ROUND(I159*H159,2)</f>
        <v>0</v>
      </c>
      <c r="BL159" s="23" t="s">
        <v>272</v>
      </c>
      <c r="BM159" s="23" t="s">
        <v>1225</v>
      </c>
    </row>
    <row r="160" spans="2:51" s="12" customFormat="1" ht="13.5">
      <c r="B160" s="192"/>
      <c r="D160" s="193" t="s">
        <v>198</v>
      </c>
      <c r="F160" s="195" t="s">
        <v>1226</v>
      </c>
      <c r="H160" s="196">
        <v>0.043</v>
      </c>
      <c r="I160" s="197"/>
      <c r="L160" s="192"/>
      <c r="M160" s="198"/>
      <c r="N160" s="199"/>
      <c r="O160" s="199"/>
      <c r="P160" s="199"/>
      <c r="Q160" s="199"/>
      <c r="R160" s="199"/>
      <c r="S160" s="199"/>
      <c r="T160" s="200"/>
      <c r="AT160" s="194" t="s">
        <v>198</v>
      </c>
      <c r="AU160" s="194" t="s">
        <v>84</v>
      </c>
      <c r="AV160" s="12" t="s">
        <v>84</v>
      </c>
      <c r="AW160" s="12" t="s">
        <v>6</v>
      </c>
      <c r="AX160" s="12" t="s">
        <v>82</v>
      </c>
      <c r="AY160" s="194" t="s">
        <v>189</v>
      </c>
    </row>
    <row r="161" spans="2:65" s="1" customFormat="1" ht="25.5" customHeight="1">
      <c r="B161" s="179"/>
      <c r="C161" s="180" t="s">
        <v>368</v>
      </c>
      <c r="D161" s="180" t="s">
        <v>191</v>
      </c>
      <c r="E161" s="181" t="s">
        <v>1227</v>
      </c>
      <c r="F161" s="182" t="s">
        <v>1228</v>
      </c>
      <c r="G161" s="183" t="s">
        <v>194</v>
      </c>
      <c r="H161" s="184">
        <v>84.04</v>
      </c>
      <c r="I161" s="185"/>
      <c r="J161" s="186">
        <f>ROUND(I161*H161,2)</f>
        <v>0</v>
      </c>
      <c r="K161" s="182" t="s">
        <v>287</v>
      </c>
      <c r="L161" s="40"/>
      <c r="M161" s="187" t="s">
        <v>5</v>
      </c>
      <c r="N161" s="188" t="s">
        <v>46</v>
      </c>
      <c r="O161" s="41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AR161" s="23" t="s">
        <v>272</v>
      </c>
      <c r="AT161" s="23" t="s">
        <v>191</v>
      </c>
      <c r="AU161" s="23" t="s">
        <v>84</v>
      </c>
      <c r="AY161" s="23" t="s">
        <v>189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23" t="s">
        <v>82</v>
      </c>
      <c r="BK161" s="191">
        <f>ROUND(I161*H161,2)</f>
        <v>0</v>
      </c>
      <c r="BL161" s="23" t="s">
        <v>272</v>
      </c>
      <c r="BM161" s="23" t="s">
        <v>1229</v>
      </c>
    </row>
    <row r="162" spans="2:51" s="12" customFormat="1" ht="13.5">
      <c r="B162" s="192"/>
      <c r="D162" s="193" t="s">
        <v>198</v>
      </c>
      <c r="E162" s="194" t="s">
        <v>5</v>
      </c>
      <c r="F162" s="195" t="s">
        <v>1230</v>
      </c>
      <c r="H162" s="196">
        <v>84.04</v>
      </c>
      <c r="I162" s="197"/>
      <c r="L162" s="192"/>
      <c r="M162" s="198"/>
      <c r="N162" s="199"/>
      <c r="O162" s="199"/>
      <c r="P162" s="199"/>
      <c r="Q162" s="199"/>
      <c r="R162" s="199"/>
      <c r="S162" s="199"/>
      <c r="T162" s="200"/>
      <c r="AT162" s="194" t="s">
        <v>198</v>
      </c>
      <c r="AU162" s="194" t="s">
        <v>84</v>
      </c>
      <c r="AV162" s="12" t="s">
        <v>84</v>
      </c>
      <c r="AW162" s="12" t="s">
        <v>38</v>
      </c>
      <c r="AX162" s="12" t="s">
        <v>82</v>
      </c>
      <c r="AY162" s="194" t="s">
        <v>189</v>
      </c>
    </row>
    <row r="163" spans="2:65" s="1" customFormat="1" ht="16.5" customHeight="1">
      <c r="B163" s="179"/>
      <c r="C163" s="209" t="s">
        <v>373</v>
      </c>
      <c r="D163" s="209" t="s">
        <v>291</v>
      </c>
      <c r="E163" s="210" t="s">
        <v>1223</v>
      </c>
      <c r="F163" s="211" t="s">
        <v>1224</v>
      </c>
      <c r="G163" s="212" t="s">
        <v>232</v>
      </c>
      <c r="H163" s="213">
        <v>0.029</v>
      </c>
      <c r="I163" s="214"/>
      <c r="J163" s="215">
        <f>ROUND(I163*H163,2)</f>
        <v>0</v>
      </c>
      <c r="K163" s="211" t="s">
        <v>287</v>
      </c>
      <c r="L163" s="216"/>
      <c r="M163" s="217" t="s">
        <v>5</v>
      </c>
      <c r="N163" s="218" t="s">
        <v>46</v>
      </c>
      <c r="O163" s="41"/>
      <c r="P163" s="189">
        <f>O163*H163</f>
        <v>0</v>
      </c>
      <c r="Q163" s="189">
        <v>1</v>
      </c>
      <c r="R163" s="189">
        <f>Q163*H163</f>
        <v>0.029</v>
      </c>
      <c r="S163" s="189">
        <v>0</v>
      </c>
      <c r="T163" s="190">
        <f>S163*H163</f>
        <v>0</v>
      </c>
      <c r="AR163" s="23" t="s">
        <v>358</v>
      </c>
      <c r="AT163" s="23" t="s">
        <v>291</v>
      </c>
      <c r="AU163" s="23" t="s">
        <v>84</v>
      </c>
      <c r="AY163" s="23" t="s">
        <v>189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23" t="s">
        <v>82</v>
      </c>
      <c r="BK163" s="191">
        <f>ROUND(I163*H163,2)</f>
        <v>0</v>
      </c>
      <c r="BL163" s="23" t="s">
        <v>272</v>
      </c>
      <c r="BM163" s="23" t="s">
        <v>1231</v>
      </c>
    </row>
    <row r="164" spans="2:51" s="12" customFormat="1" ht="13.5">
      <c r="B164" s="192"/>
      <c r="D164" s="193" t="s">
        <v>198</v>
      </c>
      <c r="F164" s="195" t="s">
        <v>1232</v>
      </c>
      <c r="H164" s="196">
        <v>0.029</v>
      </c>
      <c r="I164" s="197"/>
      <c r="L164" s="192"/>
      <c r="M164" s="198"/>
      <c r="N164" s="199"/>
      <c r="O164" s="199"/>
      <c r="P164" s="199"/>
      <c r="Q164" s="199"/>
      <c r="R164" s="199"/>
      <c r="S164" s="199"/>
      <c r="T164" s="200"/>
      <c r="AT164" s="194" t="s">
        <v>198</v>
      </c>
      <c r="AU164" s="194" t="s">
        <v>84</v>
      </c>
      <c r="AV164" s="12" t="s">
        <v>84</v>
      </c>
      <c r="AW164" s="12" t="s">
        <v>6</v>
      </c>
      <c r="AX164" s="12" t="s">
        <v>82</v>
      </c>
      <c r="AY164" s="194" t="s">
        <v>189</v>
      </c>
    </row>
    <row r="165" spans="2:65" s="1" customFormat="1" ht="25.5" customHeight="1">
      <c r="B165" s="179"/>
      <c r="C165" s="180" t="s">
        <v>379</v>
      </c>
      <c r="D165" s="180" t="s">
        <v>191</v>
      </c>
      <c r="E165" s="181" t="s">
        <v>1233</v>
      </c>
      <c r="F165" s="182" t="s">
        <v>1234</v>
      </c>
      <c r="G165" s="183" t="s">
        <v>194</v>
      </c>
      <c r="H165" s="184">
        <v>287.576</v>
      </c>
      <c r="I165" s="185"/>
      <c r="J165" s="186">
        <f>ROUND(I165*H165,2)</f>
        <v>0</v>
      </c>
      <c r="K165" s="182" t="s">
        <v>287</v>
      </c>
      <c r="L165" s="40"/>
      <c r="M165" s="187" t="s">
        <v>5</v>
      </c>
      <c r="N165" s="188" t="s">
        <v>46</v>
      </c>
      <c r="O165" s="41"/>
      <c r="P165" s="189">
        <f>O165*H165</f>
        <v>0</v>
      </c>
      <c r="Q165" s="189">
        <v>0.0004</v>
      </c>
      <c r="R165" s="189">
        <f>Q165*H165</f>
        <v>0.11503040000000002</v>
      </c>
      <c r="S165" s="189">
        <v>0</v>
      </c>
      <c r="T165" s="190">
        <f>S165*H165</f>
        <v>0</v>
      </c>
      <c r="AR165" s="23" t="s">
        <v>272</v>
      </c>
      <c r="AT165" s="23" t="s">
        <v>191</v>
      </c>
      <c r="AU165" s="23" t="s">
        <v>84</v>
      </c>
      <c r="AY165" s="23" t="s">
        <v>189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23" t="s">
        <v>82</v>
      </c>
      <c r="BK165" s="191">
        <f>ROUND(I165*H165,2)</f>
        <v>0</v>
      </c>
      <c r="BL165" s="23" t="s">
        <v>272</v>
      </c>
      <c r="BM165" s="23" t="s">
        <v>1235</v>
      </c>
    </row>
    <row r="166" spans="2:51" s="12" customFormat="1" ht="13.5">
      <c r="B166" s="192"/>
      <c r="D166" s="193" t="s">
        <v>198</v>
      </c>
      <c r="E166" s="194" t="s">
        <v>5</v>
      </c>
      <c r="F166" s="195" t="s">
        <v>1236</v>
      </c>
      <c r="H166" s="196">
        <v>287.576</v>
      </c>
      <c r="I166" s="197"/>
      <c r="L166" s="192"/>
      <c r="M166" s="198"/>
      <c r="N166" s="199"/>
      <c r="O166" s="199"/>
      <c r="P166" s="199"/>
      <c r="Q166" s="199"/>
      <c r="R166" s="199"/>
      <c r="S166" s="199"/>
      <c r="T166" s="200"/>
      <c r="AT166" s="194" t="s">
        <v>198</v>
      </c>
      <c r="AU166" s="194" t="s">
        <v>84</v>
      </c>
      <c r="AV166" s="12" t="s">
        <v>84</v>
      </c>
      <c r="AW166" s="12" t="s">
        <v>38</v>
      </c>
      <c r="AX166" s="12" t="s">
        <v>82</v>
      </c>
      <c r="AY166" s="194" t="s">
        <v>189</v>
      </c>
    </row>
    <row r="167" spans="2:65" s="1" customFormat="1" ht="16.5" customHeight="1">
      <c r="B167" s="179"/>
      <c r="C167" s="209" t="s">
        <v>385</v>
      </c>
      <c r="D167" s="209" t="s">
        <v>291</v>
      </c>
      <c r="E167" s="210" t="s">
        <v>1237</v>
      </c>
      <c r="F167" s="211" t="s">
        <v>1238</v>
      </c>
      <c r="G167" s="212" t="s">
        <v>194</v>
      </c>
      <c r="H167" s="213">
        <v>287.576</v>
      </c>
      <c r="I167" s="214"/>
      <c r="J167" s="215">
        <f>ROUND(I167*H167,2)</f>
        <v>0</v>
      </c>
      <c r="K167" s="211" t="s">
        <v>5</v>
      </c>
      <c r="L167" s="216"/>
      <c r="M167" s="217" t="s">
        <v>5</v>
      </c>
      <c r="N167" s="218" t="s">
        <v>46</v>
      </c>
      <c r="O167" s="41"/>
      <c r="P167" s="189">
        <f>O167*H167</f>
        <v>0</v>
      </c>
      <c r="Q167" s="189">
        <v>0.0039</v>
      </c>
      <c r="R167" s="189">
        <f>Q167*H167</f>
        <v>1.1215464</v>
      </c>
      <c r="S167" s="189">
        <v>0</v>
      </c>
      <c r="T167" s="190">
        <f>S167*H167</f>
        <v>0</v>
      </c>
      <c r="AR167" s="23" t="s">
        <v>358</v>
      </c>
      <c r="AT167" s="23" t="s">
        <v>291</v>
      </c>
      <c r="AU167" s="23" t="s">
        <v>84</v>
      </c>
      <c r="AY167" s="23" t="s">
        <v>189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23" t="s">
        <v>82</v>
      </c>
      <c r="BK167" s="191">
        <f>ROUND(I167*H167,2)</f>
        <v>0</v>
      </c>
      <c r="BL167" s="23" t="s">
        <v>272</v>
      </c>
      <c r="BM167" s="23" t="s">
        <v>1239</v>
      </c>
    </row>
    <row r="168" spans="2:65" s="1" customFormat="1" ht="25.5" customHeight="1">
      <c r="B168" s="179"/>
      <c r="C168" s="180" t="s">
        <v>390</v>
      </c>
      <c r="D168" s="180" t="s">
        <v>191</v>
      </c>
      <c r="E168" s="181" t="s">
        <v>1240</v>
      </c>
      <c r="F168" s="182" t="s">
        <v>1241</v>
      </c>
      <c r="G168" s="183" t="s">
        <v>194</v>
      </c>
      <c r="H168" s="184">
        <v>168.08</v>
      </c>
      <c r="I168" s="185"/>
      <c r="J168" s="186">
        <f>ROUND(I168*H168,2)</f>
        <v>0</v>
      </c>
      <c r="K168" s="182" t="s">
        <v>287</v>
      </c>
      <c r="L168" s="40"/>
      <c r="M168" s="187" t="s">
        <v>5</v>
      </c>
      <c r="N168" s="188" t="s">
        <v>46</v>
      </c>
      <c r="O168" s="41"/>
      <c r="P168" s="189">
        <f>O168*H168</f>
        <v>0</v>
      </c>
      <c r="Q168" s="189">
        <v>0.0004</v>
      </c>
      <c r="R168" s="189">
        <f>Q168*H168</f>
        <v>0.06723200000000001</v>
      </c>
      <c r="S168" s="189">
        <v>0</v>
      </c>
      <c r="T168" s="190">
        <f>S168*H168</f>
        <v>0</v>
      </c>
      <c r="AR168" s="23" t="s">
        <v>272</v>
      </c>
      <c r="AT168" s="23" t="s">
        <v>191</v>
      </c>
      <c r="AU168" s="23" t="s">
        <v>84</v>
      </c>
      <c r="AY168" s="23" t="s">
        <v>189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23" t="s">
        <v>82</v>
      </c>
      <c r="BK168" s="191">
        <f>ROUND(I168*H168,2)</f>
        <v>0</v>
      </c>
      <c r="BL168" s="23" t="s">
        <v>272</v>
      </c>
      <c r="BM168" s="23" t="s">
        <v>1242</v>
      </c>
    </row>
    <row r="169" spans="2:51" s="12" customFormat="1" ht="13.5">
      <c r="B169" s="192"/>
      <c r="D169" s="193" t="s">
        <v>198</v>
      </c>
      <c r="E169" s="194" t="s">
        <v>5</v>
      </c>
      <c r="F169" s="195" t="s">
        <v>1243</v>
      </c>
      <c r="H169" s="196">
        <v>168.08</v>
      </c>
      <c r="I169" s="197"/>
      <c r="L169" s="192"/>
      <c r="M169" s="198"/>
      <c r="N169" s="199"/>
      <c r="O169" s="199"/>
      <c r="P169" s="199"/>
      <c r="Q169" s="199"/>
      <c r="R169" s="199"/>
      <c r="S169" s="199"/>
      <c r="T169" s="200"/>
      <c r="AT169" s="194" t="s">
        <v>198</v>
      </c>
      <c r="AU169" s="194" t="s">
        <v>84</v>
      </c>
      <c r="AV169" s="12" t="s">
        <v>84</v>
      </c>
      <c r="AW169" s="12" t="s">
        <v>38</v>
      </c>
      <c r="AX169" s="12" t="s">
        <v>82</v>
      </c>
      <c r="AY169" s="194" t="s">
        <v>189</v>
      </c>
    </row>
    <row r="170" spans="2:65" s="1" customFormat="1" ht="16.5" customHeight="1">
      <c r="B170" s="179"/>
      <c r="C170" s="209" t="s">
        <v>396</v>
      </c>
      <c r="D170" s="209" t="s">
        <v>291</v>
      </c>
      <c r="E170" s="210" t="s">
        <v>1237</v>
      </c>
      <c r="F170" s="211" t="s">
        <v>1238</v>
      </c>
      <c r="G170" s="212" t="s">
        <v>194</v>
      </c>
      <c r="H170" s="213">
        <v>168.08</v>
      </c>
      <c r="I170" s="214"/>
      <c r="J170" s="215">
        <f>ROUND(I170*H170,2)</f>
        <v>0</v>
      </c>
      <c r="K170" s="211" t="s">
        <v>5</v>
      </c>
      <c r="L170" s="216"/>
      <c r="M170" s="217" t="s">
        <v>5</v>
      </c>
      <c r="N170" s="218" t="s">
        <v>46</v>
      </c>
      <c r="O170" s="41"/>
      <c r="P170" s="189">
        <f>O170*H170</f>
        <v>0</v>
      </c>
      <c r="Q170" s="189">
        <v>0.0039</v>
      </c>
      <c r="R170" s="189">
        <f>Q170*H170</f>
        <v>0.655512</v>
      </c>
      <c r="S170" s="189">
        <v>0</v>
      </c>
      <c r="T170" s="190">
        <f>S170*H170</f>
        <v>0</v>
      </c>
      <c r="AR170" s="23" t="s">
        <v>358</v>
      </c>
      <c r="AT170" s="23" t="s">
        <v>291</v>
      </c>
      <c r="AU170" s="23" t="s">
        <v>84</v>
      </c>
      <c r="AY170" s="23" t="s">
        <v>189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82</v>
      </c>
      <c r="BK170" s="191">
        <f>ROUND(I170*H170,2)</f>
        <v>0</v>
      </c>
      <c r="BL170" s="23" t="s">
        <v>272</v>
      </c>
      <c r="BM170" s="23" t="s">
        <v>1244</v>
      </c>
    </row>
    <row r="171" spans="2:65" s="1" customFormat="1" ht="38.25" customHeight="1">
      <c r="B171" s="179"/>
      <c r="C171" s="180" t="s">
        <v>400</v>
      </c>
      <c r="D171" s="180" t="s">
        <v>191</v>
      </c>
      <c r="E171" s="181" t="s">
        <v>1245</v>
      </c>
      <c r="F171" s="182" t="s">
        <v>1246</v>
      </c>
      <c r="G171" s="183" t="s">
        <v>621</v>
      </c>
      <c r="H171" s="219"/>
      <c r="I171" s="185"/>
      <c r="J171" s="186">
        <f>ROUND(I171*H171,2)</f>
        <v>0</v>
      </c>
      <c r="K171" s="182" t="s">
        <v>287</v>
      </c>
      <c r="L171" s="40"/>
      <c r="M171" s="187" t="s">
        <v>5</v>
      </c>
      <c r="N171" s="188" t="s">
        <v>46</v>
      </c>
      <c r="O171" s="41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AR171" s="23" t="s">
        <v>272</v>
      </c>
      <c r="AT171" s="23" t="s">
        <v>191</v>
      </c>
      <c r="AU171" s="23" t="s">
        <v>84</v>
      </c>
      <c r="AY171" s="23" t="s">
        <v>189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23" t="s">
        <v>82</v>
      </c>
      <c r="BK171" s="191">
        <f>ROUND(I171*H171,2)</f>
        <v>0</v>
      </c>
      <c r="BL171" s="23" t="s">
        <v>272</v>
      </c>
      <c r="BM171" s="23" t="s">
        <v>1247</v>
      </c>
    </row>
    <row r="172" spans="2:63" s="11" customFormat="1" ht="29.85" customHeight="1">
      <c r="B172" s="166"/>
      <c r="D172" s="167" t="s">
        <v>74</v>
      </c>
      <c r="E172" s="177" t="s">
        <v>884</v>
      </c>
      <c r="F172" s="177" t="s">
        <v>885</v>
      </c>
      <c r="I172" s="169"/>
      <c r="J172" s="178">
        <f>BK172</f>
        <v>0</v>
      </c>
      <c r="L172" s="166"/>
      <c r="M172" s="171"/>
      <c r="N172" s="172"/>
      <c r="O172" s="172"/>
      <c r="P172" s="173">
        <f>P173</f>
        <v>0</v>
      </c>
      <c r="Q172" s="172"/>
      <c r="R172" s="173">
        <f>R173</f>
        <v>0.012400000000000001</v>
      </c>
      <c r="S172" s="172"/>
      <c r="T172" s="174">
        <f>T173</f>
        <v>0</v>
      </c>
      <c r="AR172" s="167" t="s">
        <v>84</v>
      </c>
      <c r="AT172" s="175" t="s">
        <v>74</v>
      </c>
      <c r="AU172" s="175" t="s">
        <v>82</v>
      </c>
      <c r="AY172" s="167" t="s">
        <v>189</v>
      </c>
      <c r="BK172" s="176">
        <f>BK173</f>
        <v>0</v>
      </c>
    </row>
    <row r="173" spans="2:65" s="1" customFormat="1" ht="25.5" customHeight="1">
      <c r="B173" s="179"/>
      <c r="C173" s="180" t="s">
        <v>405</v>
      </c>
      <c r="D173" s="180" t="s">
        <v>191</v>
      </c>
      <c r="E173" s="181" t="s">
        <v>886</v>
      </c>
      <c r="F173" s="182" t="s">
        <v>1248</v>
      </c>
      <c r="G173" s="183" t="s">
        <v>322</v>
      </c>
      <c r="H173" s="184">
        <v>31</v>
      </c>
      <c r="I173" s="185"/>
      <c r="J173" s="186">
        <f>ROUND(I173*H173,2)</f>
        <v>0</v>
      </c>
      <c r="K173" s="182" t="s">
        <v>287</v>
      </c>
      <c r="L173" s="40"/>
      <c r="M173" s="187" t="s">
        <v>5</v>
      </c>
      <c r="N173" s="188" t="s">
        <v>46</v>
      </c>
      <c r="O173" s="41"/>
      <c r="P173" s="189">
        <f>O173*H173</f>
        <v>0</v>
      </c>
      <c r="Q173" s="189">
        <v>0.0004</v>
      </c>
      <c r="R173" s="189">
        <f>Q173*H173</f>
        <v>0.012400000000000001</v>
      </c>
      <c r="S173" s="189">
        <v>0</v>
      </c>
      <c r="T173" s="190">
        <f>S173*H173</f>
        <v>0</v>
      </c>
      <c r="AR173" s="23" t="s">
        <v>272</v>
      </c>
      <c r="AT173" s="23" t="s">
        <v>191</v>
      </c>
      <c r="AU173" s="23" t="s">
        <v>84</v>
      </c>
      <c r="AY173" s="23" t="s">
        <v>189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82</v>
      </c>
      <c r="BK173" s="191">
        <f>ROUND(I173*H173,2)</f>
        <v>0</v>
      </c>
      <c r="BL173" s="23" t="s">
        <v>272</v>
      </c>
      <c r="BM173" s="23" t="s">
        <v>1249</v>
      </c>
    </row>
    <row r="174" spans="2:63" s="11" customFormat="1" ht="29.85" customHeight="1">
      <c r="B174" s="166"/>
      <c r="D174" s="167" t="s">
        <v>74</v>
      </c>
      <c r="E174" s="177" t="s">
        <v>784</v>
      </c>
      <c r="F174" s="177" t="s">
        <v>785</v>
      </c>
      <c r="I174" s="169"/>
      <c r="J174" s="178">
        <f>BK174</f>
        <v>0</v>
      </c>
      <c r="L174" s="166"/>
      <c r="M174" s="171"/>
      <c r="N174" s="172"/>
      <c r="O174" s="172"/>
      <c r="P174" s="173">
        <f>SUM(P175:P179)</f>
        <v>0</v>
      </c>
      <c r="Q174" s="172"/>
      <c r="R174" s="173">
        <f>SUM(R175:R179)</f>
        <v>0.26442</v>
      </c>
      <c r="S174" s="172"/>
      <c r="T174" s="174">
        <f>SUM(T175:T179)</f>
        <v>0</v>
      </c>
      <c r="AR174" s="167" t="s">
        <v>84</v>
      </c>
      <c r="AT174" s="175" t="s">
        <v>74</v>
      </c>
      <c r="AU174" s="175" t="s">
        <v>82</v>
      </c>
      <c r="AY174" s="167" t="s">
        <v>189</v>
      </c>
      <c r="BK174" s="176">
        <f>SUM(BK175:BK179)</f>
        <v>0</v>
      </c>
    </row>
    <row r="175" spans="2:65" s="1" customFormat="1" ht="25.5" customHeight="1">
      <c r="B175" s="179"/>
      <c r="C175" s="180" t="s">
        <v>410</v>
      </c>
      <c r="D175" s="180" t="s">
        <v>191</v>
      </c>
      <c r="E175" s="181" t="s">
        <v>1250</v>
      </c>
      <c r="F175" s="182" t="s">
        <v>1251</v>
      </c>
      <c r="G175" s="183" t="s">
        <v>801</v>
      </c>
      <c r="H175" s="184">
        <v>264.8</v>
      </c>
      <c r="I175" s="185"/>
      <c r="J175" s="186">
        <f>ROUND(I175*H175,2)</f>
        <v>0</v>
      </c>
      <c r="K175" s="182" t="s">
        <v>287</v>
      </c>
      <c r="L175" s="40"/>
      <c r="M175" s="187" t="s">
        <v>5</v>
      </c>
      <c r="N175" s="188" t="s">
        <v>46</v>
      </c>
      <c r="O175" s="41"/>
      <c r="P175" s="189">
        <f>O175*H175</f>
        <v>0</v>
      </c>
      <c r="Q175" s="189">
        <v>5E-05</v>
      </c>
      <c r="R175" s="189">
        <f>Q175*H175</f>
        <v>0.013240000000000002</v>
      </c>
      <c r="S175" s="189">
        <v>0</v>
      </c>
      <c r="T175" s="190">
        <f>S175*H175</f>
        <v>0</v>
      </c>
      <c r="AR175" s="23" t="s">
        <v>272</v>
      </c>
      <c r="AT175" s="23" t="s">
        <v>191</v>
      </c>
      <c r="AU175" s="23" t="s">
        <v>84</v>
      </c>
      <c r="AY175" s="23" t="s">
        <v>189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23" t="s">
        <v>82</v>
      </c>
      <c r="BK175" s="191">
        <f>ROUND(I175*H175,2)</f>
        <v>0</v>
      </c>
      <c r="BL175" s="23" t="s">
        <v>272</v>
      </c>
      <c r="BM175" s="23" t="s">
        <v>1252</v>
      </c>
    </row>
    <row r="176" spans="2:51" s="12" customFormat="1" ht="13.5">
      <c r="B176" s="192"/>
      <c r="D176" s="193" t="s">
        <v>198</v>
      </c>
      <c r="E176" s="194" t="s">
        <v>5</v>
      </c>
      <c r="F176" s="195" t="s">
        <v>1253</v>
      </c>
      <c r="H176" s="196">
        <v>264.8</v>
      </c>
      <c r="I176" s="197"/>
      <c r="L176" s="192"/>
      <c r="M176" s="198"/>
      <c r="N176" s="199"/>
      <c r="O176" s="199"/>
      <c r="P176" s="199"/>
      <c r="Q176" s="199"/>
      <c r="R176" s="199"/>
      <c r="S176" s="199"/>
      <c r="T176" s="200"/>
      <c r="AT176" s="194" t="s">
        <v>198</v>
      </c>
      <c r="AU176" s="194" t="s">
        <v>84</v>
      </c>
      <c r="AV176" s="12" t="s">
        <v>84</v>
      </c>
      <c r="AW176" s="12" t="s">
        <v>38</v>
      </c>
      <c r="AX176" s="12" t="s">
        <v>82</v>
      </c>
      <c r="AY176" s="194" t="s">
        <v>189</v>
      </c>
    </row>
    <row r="177" spans="2:65" s="1" customFormat="1" ht="16.5" customHeight="1">
      <c r="B177" s="179"/>
      <c r="C177" s="209" t="s">
        <v>414</v>
      </c>
      <c r="D177" s="209" t="s">
        <v>291</v>
      </c>
      <c r="E177" s="210" t="s">
        <v>1254</v>
      </c>
      <c r="F177" s="211" t="s">
        <v>1255</v>
      </c>
      <c r="G177" s="212" t="s">
        <v>312</v>
      </c>
      <c r="H177" s="213">
        <v>7.6</v>
      </c>
      <c r="I177" s="214"/>
      <c r="J177" s="215">
        <f>ROUND(I177*H177,2)</f>
        <v>0</v>
      </c>
      <c r="K177" s="211" t="s">
        <v>287</v>
      </c>
      <c r="L177" s="216"/>
      <c r="M177" s="217" t="s">
        <v>5</v>
      </c>
      <c r="N177" s="218" t="s">
        <v>46</v>
      </c>
      <c r="O177" s="41"/>
      <c r="P177" s="189">
        <f>O177*H177</f>
        <v>0</v>
      </c>
      <c r="Q177" s="189">
        <v>0.03305</v>
      </c>
      <c r="R177" s="189">
        <f>Q177*H177</f>
        <v>0.25118</v>
      </c>
      <c r="S177" s="189">
        <v>0</v>
      </c>
      <c r="T177" s="190">
        <f>S177*H177</f>
        <v>0</v>
      </c>
      <c r="AR177" s="23" t="s">
        <v>358</v>
      </c>
      <c r="AT177" s="23" t="s">
        <v>291</v>
      </c>
      <c r="AU177" s="23" t="s">
        <v>84</v>
      </c>
      <c r="AY177" s="23" t="s">
        <v>189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82</v>
      </c>
      <c r="BK177" s="191">
        <f>ROUND(I177*H177,2)</f>
        <v>0</v>
      </c>
      <c r="BL177" s="23" t="s">
        <v>272</v>
      </c>
      <c r="BM177" s="23" t="s">
        <v>1256</v>
      </c>
    </row>
    <row r="178" spans="2:51" s="12" customFormat="1" ht="13.5">
      <c r="B178" s="192"/>
      <c r="D178" s="193" t="s">
        <v>198</v>
      </c>
      <c r="E178" s="194" t="s">
        <v>5</v>
      </c>
      <c r="F178" s="195" t="s">
        <v>1257</v>
      </c>
      <c r="H178" s="196">
        <v>7.6</v>
      </c>
      <c r="I178" s="197"/>
      <c r="L178" s="192"/>
      <c r="M178" s="198"/>
      <c r="N178" s="199"/>
      <c r="O178" s="199"/>
      <c r="P178" s="199"/>
      <c r="Q178" s="199"/>
      <c r="R178" s="199"/>
      <c r="S178" s="199"/>
      <c r="T178" s="200"/>
      <c r="AT178" s="194" t="s">
        <v>198</v>
      </c>
      <c r="AU178" s="194" t="s">
        <v>84</v>
      </c>
      <c r="AV178" s="12" t="s">
        <v>84</v>
      </c>
      <c r="AW178" s="12" t="s">
        <v>38</v>
      </c>
      <c r="AX178" s="12" t="s">
        <v>82</v>
      </c>
      <c r="AY178" s="194" t="s">
        <v>189</v>
      </c>
    </row>
    <row r="179" spans="2:65" s="1" customFormat="1" ht="38.25" customHeight="1">
      <c r="B179" s="179"/>
      <c r="C179" s="180" t="s">
        <v>419</v>
      </c>
      <c r="D179" s="180" t="s">
        <v>191</v>
      </c>
      <c r="E179" s="181" t="s">
        <v>804</v>
      </c>
      <c r="F179" s="182" t="s">
        <v>805</v>
      </c>
      <c r="G179" s="183" t="s">
        <v>621</v>
      </c>
      <c r="H179" s="219"/>
      <c r="I179" s="185"/>
      <c r="J179" s="186">
        <f>ROUND(I179*H179,2)</f>
        <v>0</v>
      </c>
      <c r="K179" s="182" t="s">
        <v>287</v>
      </c>
      <c r="L179" s="40"/>
      <c r="M179" s="187" t="s">
        <v>5</v>
      </c>
      <c r="N179" s="188" t="s">
        <v>46</v>
      </c>
      <c r="O179" s="41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AR179" s="23" t="s">
        <v>272</v>
      </c>
      <c r="AT179" s="23" t="s">
        <v>191</v>
      </c>
      <c r="AU179" s="23" t="s">
        <v>84</v>
      </c>
      <c r="AY179" s="23" t="s">
        <v>189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23" t="s">
        <v>82</v>
      </c>
      <c r="BK179" s="191">
        <f>ROUND(I179*H179,2)</f>
        <v>0</v>
      </c>
      <c r="BL179" s="23" t="s">
        <v>272</v>
      </c>
      <c r="BM179" s="23" t="s">
        <v>1258</v>
      </c>
    </row>
    <row r="180" spans="2:63" s="11" customFormat="1" ht="29.85" customHeight="1">
      <c r="B180" s="166"/>
      <c r="D180" s="167" t="s">
        <v>74</v>
      </c>
      <c r="E180" s="177" t="s">
        <v>1259</v>
      </c>
      <c r="F180" s="177" t="s">
        <v>1260</v>
      </c>
      <c r="I180" s="169"/>
      <c r="J180" s="178">
        <f>BK180</f>
        <v>0</v>
      </c>
      <c r="L180" s="166"/>
      <c r="M180" s="171"/>
      <c r="N180" s="172"/>
      <c r="O180" s="172"/>
      <c r="P180" s="173">
        <f>SUM(P181:P184)</f>
        <v>0</v>
      </c>
      <c r="Q180" s="172"/>
      <c r="R180" s="173">
        <f>SUM(R181:R184)</f>
        <v>0.28828985</v>
      </c>
      <c r="S180" s="172"/>
      <c r="T180" s="174">
        <f>SUM(T181:T184)</f>
        <v>0</v>
      </c>
      <c r="AR180" s="167" t="s">
        <v>84</v>
      </c>
      <c r="AT180" s="175" t="s">
        <v>74</v>
      </c>
      <c r="AU180" s="175" t="s">
        <v>82</v>
      </c>
      <c r="AY180" s="167" t="s">
        <v>189</v>
      </c>
      <c r="BK180" s="176">
        <f>SUM(BK181:BK184)</f>
        <v>0</v>
      </c>
    </row>
    <row r="181" spans="2:65" s="1" customFormat="1" ht="16.5" customHeight="1">
      <c r="B181" s="179"/>
      <c r="C181" s="180" t="s">
        <v>425</v>
      </c>
      <c r="D181" s="180" t="s">
        <v>191</v>
      </c>
      <c r="E181" s="181" t="s">
        <v>1261</v>
      </c>
      <c r="F181" s="182" t="s">
        <v>1262</v>
      </c>
      <c r="G181" s="183" t="s">
        <v>194</v>
      </c>
      <c r="H181" s="184">
        <v>84.468</v>
      </c>
      <c r="I181" s="185"/>
      <c r="J181" s="186">
        <f>ROUND(I181*H181,2)</f>
        <v>0</v>
      </c>
      <c r="K181" s="182" t="s">
        <v>287</v>
      </c>
      <c r="L181" s="40"/>
      <c r="M181" s="187" t="s">
        <v>5</v>
      </c>
      <c r="N181" s="188" t="s">
        <v>46</v>
      </c>
      <c r="O181" s="41"/>
      <c r="P181" s="189">
        <f>O181*H181</f>
        <v>0</v>
      </c>
      <c r="Q181" s="189">
        <v>0.0003</v>
      </c>
      <c r="R181" s="189">
        <f>Q181*H181</f>
        <v>0.0253404</v>
      </c>
      <c r="S181" s="189">
        <v>0</v>
      </c>
      <c r="T181" s="190">
        <f>S181*H181</f>
        <v>0</v>
      </c>
      <c r="AR181" s="23" t="s">
        <v>272</v>
      </c>
      <c r="AT181" s="23" t="s">
        <v>191</v>
      </c>
      <c r="AU181" s="23" t="s">
        <v>84</v>
      </c>
      <c r="AY181" s="23" t="s">
        <v>189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23" t="s">
        <v>82</v>
      </c>
      <c r="BK181" s="191">
        <f>ROUND(I181*H181,2)</f>
        <v>0</v>
      </c>
      <c r="BL181" s="23" t="s">
        <v>272</v>
      </c>
      <c r="BM181" s="23" t="s">
        <v>1263</v>
      </c>
    </row>
    <row r="182" spans="2:65" s="1" customFormat="1" ht="16.5" customHeight="1">
      <c r="B182" s="179"/>
      <c r="C182" s="209" t="s">
        <v>429</v>
      </c>
      <c r="D182" s="209" t="s">
        <v>291</v>
      </c>
      <c r="E182" s="210" t="s">
        <v>1264</v>
      </c>
      <c r="F182" s="211" t="s">
        <v>1265</v>
      </c>
      <c r="G182" s="212" t="s">
        <v>194</v>
      </c>
      <c r="H182" s="213">
        <v>92.915</v>
      </c>
      <c r="I182" s="214"/>
      <c r="J182" s="215">
        <f>ROUND(I182*H182,2)</f>
        <v>0</v>
      </c>
      <c r="K182" s="211" t="s">
        <v>287</v>
      </c>
      <c r="L182" s="216"/>
      <c r="M182" s="217" t="s">
        <v>5</v>
      </c>
      <c r="N182" s="218" t="s">
        <v>46</v>
      </c>
      <c r="O182" s="41"/>
      <c r="P182" s="189">
        <f>O182*H182</f>
        <v>0</v>
      </c>
      <c r="Q182" s="189">
        <v>0.00283</v>
      </c>
      <c r="R182" s="189">
        <f>Q182*H182</f>
        <v>0.26294945000000003</v>
      </c>
      <c r="S182" s="189">
        <v>0</v>
      </c>
      <c r="T182" s="190">
        <f>S182*H182</f>
        <v>0</v>
      </c>
      <c r="AR182" s="23" t="s">
        <v>358</v>
      </c>
      <c r="AT182" s="23" t="s">
        <v>291</v>
      </c>
      <c r="AU182" s="23" t="s">
        <v>84</v>
      </c>
      <c r="AY182" s="23" t="s">
        <v>189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23" t="s">
        <v>82</v>
      </c>
      <c r="BK182" s="191">
        <f>ROUND(I182*H182,2)</f>
        <v>0</v>
      </c>
      <c r="BL182" s="23" t="s">
        <v>272</v>
      </c>
      <c r="BM182" s="23" t="s">
        <v>1266</v>
      </c>
    </row>
    <row r="183" spans="2:51" s="12" customFormat="1" ht="13.5">
      <c r="B183" s="192"/>
      <c r="D183" s="193" t="s">
        <v>198</v>
      </c>
      <c r="F183" s="195" t="s">
        <v>1267</v>
      </c>
      <c r="H183" s="196">
        <v>92.915</v>
      </c>
      <c r="I183" s="197"/>
      <c r="L183" s="192"/>
      <c r="M183" s="198"/>
      <c r="N183" s="199"/>
      <c r="O183" s="199"/>
      <c r="P183" s="199"/>
      <c r="Q183" s="199"/>
      <c r="R183" s="199"/>
      <c r="S183" s="199"/>
      <c r="T183" s="200"/>
      <c r="AT183" s="194" t="s">
        <v>198</v>
      </c>
      <c r="AU183" s="194" t="s">
        <v>84</v>
      </c>
      <c r="AV183" s="12" t="s">
        <v>84</v>
      </c>
      <c r="AW183" s="12" t="s">
        <v>6</v>
      </c>
      <c r="AX183" s="12" t="s">
        <v>82</v>
      </c>
      <c r="AY183" s="194" t="s">
        <v>189</v>
      </c>
    </row>
    <row r="184" spans="2:65" s="1" customFormat="1" ht="38.25" customHeight="1">
      <c r="B184" s="179"/>
      <c r="C184" s="180" t="s">
        <v>434</v>
      </c>
      <c r="D184" s="180" t="s">
        <v>191</v>
      </c>
      <c r="E184" s="181" t="s">
        <v>1268</v>
      </c>
      <c r="F184" s="182" t="s">
        <v>1269</v>
      </c>
      <c r="G184" s="183" t="s">
        <v>621</v>
      </c>
      <c r="H184" s="219"/>
      <c r="I184" s="185"/>
      <c r="J184" s="186">
        <f>ROUND(I184*H184,2)</f>
        <v>0</v>
      </c>
      <c r="K184" s="182" t="s">
        <v>287</v>
      </c>
      <c r="L184" s="40"/>
      <c r="M184" s="187" t="s">
        <v>5</v>
      </c>
      <c r="N184" s="223" t="s">
        <v>46</v>
      </c>
      <c r="O184" s="224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AR184" s="23" t="s">
        <v>272</v>
      </c>
      <c r="AT184" s="23" t="s">
        <v>191</v>
      </c>
      <c r="AU184" s="23" t="s">
        <v>84</v>
      </c>
      <c r="AY184" s="23" t="s">
        <v>189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23" t="s">
        <v>82</v>
      </c>
      <c r="BK184" s="191">
        <f>ROUND(I184*H184,2)</f>
        <v>0</v>
      </c>
      <c r="BL184" s="23" t="s">
        <v>272</v>
      </c>
      <c r="BM184" s="23" t="s">
        <v>1270</v>
      </c>
    </row>
    <row r="185" spans="2:12" s="1" customFormat="1" ht="6.95" customHeight="1">
      <c r="B185" s="55"/>
      <c r="C185" s="56"/>
      <c r="D185" s="56"/>
      <c r="E185" s="56"/>
      <c r="F185" s="56"/>
      <c r="G185" s="56"/>
      <c r="H185" s="56"/>
      <c r="I185" s="133"/>
      <c r="J185" s="56"/>
      <c r="K185" s="56"/>
      <c r="L185" s="40"/>
    </row>
  </sheetData>
  <autoFilter ref="C93:K184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9"/>
  <sheetViews>
    <sheetView showGridLines="0" workbookViewId="0" topLeftCell="A1">
      <pane ySplit="1" topLeftCell="A296" activePane="bottomLeft" state="frozen"/>
      <selection pane="bottomLeft" activeCell="F304" sqref="F30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101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1271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1272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ROUND(J100,2)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ROUND(SUM(BE100:BE308),2)</f>
        <v>0</v>
      </c>
      <c r="G32" s="41"/>
      <c r="H32" s="41"/>
      <c r="I32" s="125">
        <v>0.21</v>
      </c>
      <c r="J32" s="124">
        <f>ROUND(ROUND((SUM(BE100:BE308)),2)*I32,2)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ROUND(SUM(BF100:BF308),2)</f>
        <v>0</v>
      </c>
      <c r="G33" s="41"/>
      <c r="H33" s="41"/>
      <c r="I33" s="125">
        <v>0.15</v>
      </c>
      <c r="J33" s="124">
        <f>ROUND(ROUND((SUM(BF100:BF308)),2)*I33,2)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ROUND(SUM(BG100:BG308),2)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ROUND(SUM(BH100:BH308),2)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ROUND(SUM(BI100:BI308),2)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1271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1715c - Stavební část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J100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156</v>
      </c>
      <c r="E61" s="144"/>
      <c r="F61" s="144"/>
      <c r="G61" s="144"/>
      <c r="H61" s="144"/>
      <c r="I61" s="145"/>
      <c r="J61" s="146">
        <f>J101</f>
        <v>0</v>
      </c>
      <c r="K61" s="147"/>
    </row>
    <row r="62" spans="2:11" s="9" customFormat="1" ht="19.9" customHeight="1">
      <c r="B62" s="148"/>
      <c r="C62" s="149"/>
      <c r="D62" s="150" t="s">
        <v>157</v>
      </c>
      <c r="E62" s="151"/>
      <c r="F62" s="151"/>
      <c r="G62" s="151"/>
      <c r="H62" s="151"/>
      <c r="I62" s="152"/>
      <c r="J62" s="153">
        <f>J102</f>
        <v>0</v>
      </c>
      <c r="K62" s="154"/>
    </row>
    <row r="63" spans="2:11" s="9" customFormat="1" ht="19.9" customHeight="1">
      <c r="B63" s="148"/>
      <c r="C63" s="149"/>
      <c r="D63" s="150" t="s">
        <v>158</v>
      </c>
      <c r="E63" s="151"/>
      <c r="F63" s="151"/>
      <c r="G63" s="151"/>
      <c r="H63" s="151"/>
      <c r="I63" s="152"/>
      <c r="J63" s="153">
        <f>J115</f>
        <v>0</v>
      </c>
      <c r="K63" s="154"/>
    </row>
    <row r="64" spans="2:11" s="9" customFormat="1" ht="19.9" customHeight="1">
      <c r="B64" s="148"/>
      <c r="C64" s="149"/>
      <c r="D64" s="150" t="s">
        <v>159</v>
      </c>
      <c r="E64" s="151"/>
      <c r="F64" s="151"/>
      <c r="G64" s="151"/>
      <c r="H64" s="151"/>
      <c r="I64" s="152"/>
      <c r="J64" s="153">
        <f>J118</f>
        <v>0</v>
      </c>
      <c r="K64" s="154"/>
    </row>
    <row r="65" spans="2:11" s="9" customFormat="1" ht="19.9" customHeight="1">
      <c r="B65" s="148"/>
      <c r="C65" s="149"/>
      <c r="D65" s="150" t="s">
        <v>160</v>
      </c>
      <c r="E65" s="151"/>
      <c r="F65" s="151"/>
      <c r="G65" s="151"/>
      <c r="H65" s="151"/>
      <c r="I65" s="152"/>
      <c r="J65" s="153">
        <f>J199</f>
        <v>0</v>
      </c>
      <c r="K65" s="154"/>
    </row>
    <row r="66" spans="2:11" s="9" customFormat="1" ht="19.9" customHeight="1">
      <c r="B66" s="148"/>
      <c r="C66" s="149"/>
      <c r="D66" s="150" t="s">
        <v>161</v>
      </c>
      <c r="E66" s="151"/>
      <c r="F66" s="151"/>
      <c r="G66" s="151"/>
      <c r="H66" s="151"/>
      <c r="I66" s="152"/>
      <c r="J66" s="153">
        <f>J220</f>
        <v>0</v>
      </c>
      <c r="K66" s="154"/>
    </row>
    <row r="67" spans="2:11" s="9" customFormat="1" ht="19.9" customHeight="1">
      <c r="B67" s="148"/>
      <c r="C67" s="149"/>
      <c r="D67" s="150" t="s">
        <v>162</v>
      </c>
      <c r="E67" s="151"/>
      <c r="F67" s="151"/>
      <c r="G67" s="151"/>
      <c r="H67" s="151"/>
      <c r="I67" s="152"/>
      <c r="J67" s="153">
        <f>J227</f>
        <v>0</v>
      </c>
      <c r="K67" s="154"/>
    </row>
    <row r="68" spans="2:11" s="8" customFormat="1" ht="24.95" customHeight="1">
      <c r="B68" s="141"/>
      <c r="C68" s="142"/>
      <c r="D68" s="143" t="s">
        <v>163</v>
      </c>
      <c r="E68" s="144"/>
      <c r="F68" s="144"/>
      <c r="G68" s="144"/>
      <c r="H68" s="144"/>
      <c r="I68" s="145"/>
      <c r="J68" s="146">
        <f>J229</f>
        <v>0</v>
      </c>
      <c r="K68" s="147"/>
    </row>
    <row r="69" spans="2:11" s="9" customFormat="1" ht="19.9" customHeight="1">
      <c r="B69" s="148"/>
      <c r="C69" s="149"/>
      <c r="D69" s="150" t="s">
        <v>164</v>
      </c>
      <c r="E69" s="151"/>
      <c r="F69" s="151"/>
      <c r="G69" s="151"/>
      <c r="H69" s="151"/>
      <c r="I69" s="152"/>
      <c r="J69" s="153">
        <f>J230</f>
        <v>0</v>
      </c>
      <c r="K69" s="154"/>
    </row>
    <row r="70" spans="2:11" s="9" customFormat="1" ht="19.9" customHeight="1">
      <c r="B70" s="148"/>
      <c r="C70" s="149"/>
      <c r="D70" s="150" t="s">
        <v>165</v>
      </c>
      <c r="E70" s="151"/>
      <c r="F70" s="151"/>
      <c r="G70" s="151"/>
      <c r="H70" s="151"/>
      <c r="I70" s="152"/>
      <c r="J70" s="153">
        <f>J241</f>
        <v>0</v>
      </c>
      <c r="K70" s="154"/>
    </row>
    <row r="71" spans="2:11" s="9" customFormat="1" ht="19.9" customHeight="1">
      <c r="B71" s="148"/>
      <c r="C71" s="149"/>
      <c r="D71" s="150" t="s">
        <v>1273</v>
      </c>
      <c r="E71" s="151"/>
      <c r="F71" s="151"/>
      <c r="G71" s="151"/>
      <c r="H71" s="151"/>
      <c r="I71" s="152"/>
      <c r="J71" s="153">
        <f>J246</f>
        <v>0</v>
      </c>
      <c r="K71" s="154"/>
    </row>
    <row r="72" spans="2:11" s="9" customFormat="1" ht="19.9" customHeight="1">
      <c r="B72" s="148"/>
      <c r="C72" s="149"/>
      <c r="D72" s="150" t="s">
        <v>167</v>
      </c>
      <c r="E72" s="151"/>
      <c r="F72" s="151"/>
      <c r="G72" s="151"/>
      <c r="H72" s="151"/>
      <c r="I72" s="152"/>
      <c r="J72" s="153">
        <f>J249</f>
        <v>0</v>
      </c>
      <c r="K72" s="154"/>
    </row>
    <row r="73" spans="2:11" s="9" customFormat="1" ht="19.9" customHeight="1">
      <c r="B73" s="148"/>
      <c r="C73" s="149"/>
      <c r="D73" s="150" t="s">
        <v>168</v>
      </c>
      <c r="E73" s="151"/>
      <c r="F73" s="151"/>
      <c r="G73" s="151"/>
      <c r="H73" s="151"/>
      <c r="I73" s="152"/>
      <c r="J73" s="153">
        <f>J260</f>
        <v>0</v>
      </c>
      <c r="K73" s="154"/>
    </row>
    <row r="74" spans="2:11" s="9" customFormat="1" ht="19.9" customHeight="1">
      <c r="B74" s="148"/>
      <c r="C74" s="149"/>
      <c r="D74" s="150" t="s">
        <v>169</v>
      </c>
      <c r="E74" s="151"/>
      <c r="F74" s="151"/>
      <c r="G74" s="151"/>
      <c r="H74" s="151"/>
      <c r="I74" s="152"/>
      <c r="J74" s="153">
        <f>J279</f>
        <v>0</v>
      </c>
      <c r="K74" s="154"/>
    </row>
    <row r="75" spans="2:11" s="9" customFormat="1" ht="19.9" customHeight="1">
      <c r="B75" s="148"/>
      <c r="C75" s="149"/>
      <c r="D75" s="150" t="s">
        <v>170</v>
      </c>
      <c r="E75" s="151"/>
      <c r="F75" s="151"/>
      <c r="G75" s="151"/>
      <c r="H75" s="151"/>
      <c r="I75" s="152"/>
      <c r="J75" s="153">
        <f>J291</f>
        <v>0</v>
      </c>
      <c r="K75" s="154"/>
    </row>
    <row r="76" spans="2:11" s="9" customFormat="1" ht="19.9" customHeight="1">
      <c r="B76" s="148"/>
      <c r="C76" s="149"/>
      <c r="D76" s="150" t="s">
        <v>171</v>
      </c>
      <c r="E76" s="151"/>
      <c r="F76" s="151"/>
      <c r="G76" s="151"/>
      <c r="H76" s="151"/>
      <c r="I76" s="152"/>
      <c r="J76" s="153">
        <f>J294</f>
        <v>0</v>
      </c>
      <c r="K76" s="154"/>
    </row>
    <row r="77" spans="2:11" s="9" customFormat="1" ht="19.9" customHeight="1">
      <c r="B77" s="148"/>
      <c r="C77" s="149"/>
      <c r="D77" s="150" t="s">
        <v>172</v>
      </c>
      <c r="E77" s="151"/>
      <c r="F77" s="151"/>
      <c r="G77" s="151"/>
      <c r="H77" s="151"/>
      <c r="I77" s="152"/>
      <c r="J77" s="153">
        <f>J297</f>
        <v>0</v>
      </c>
      <c r="K77" s="154"/>
    </row>
    <row r="78" spans="2:11" s="9" customFormat="1" ht="19.9" customHeight="1">
      <c r="B78" s="148"/>
      <c r="C78" s="149"/>
      <c r="D78" s="150" t="s">
        <v>1274</v>
      </c>
      <c r="E78" s="151"/>
      <c r="F78" s="151"/>
      <c r="G78" s="151"/>
      <c r="H78" s="151"/>
      <c r="I78" s="152"/>
      <c r="J78" s="153">
        <f>J306</f>
        <v>0</v>
      </c>
      <c r="K78" s="154"/>
    </row>
    <row r="79" spans="2:11" s="1" customFormat="1" ht="21.75" customHeight="1">
      <c r="B79" s="40"/>
      <c r="C79" s="41"/>
      <c r="D79" s="41"/>
      <c r="E79" s="41"/>
      <c r="F79" s="41"/>
      <c r="G79" s="41"/>
      <c r="H79" s="41"/>
      <c r="I79" s="112"/>
      <c r="J79" s="41"/>
      <c r="K79" s="44"/>
    </row>
    <row r="80" spans="2:11" s="1" customFormat="1" ht="6.95" customHeight="1">
      <c r="B80" s="55"/>
      <c r="C80" s="56"/>
      <c r="D80" s="56"/>
      <c r="E80" s="56"/>
      <c r="F80" s="56"/>
      <c r="G80" s="56"/>
      <c r="H80" s="56"/>
      <c r="I80" s="133"/>
      <c r="J80" s="56"/>
      <c r="K80" s="57"/>
    </row>
    <row r="84" spans="2:12" s="1" customFormat="1" ht="6.95" customHeight="1">
      <c r="B84" s="58"/>
      <c r="C84" s="59"/>
      <c r="D84" s="59"/>
      <c r="E84" s="59"/>
      <c r="F84" s="59"/>
      <c r="G84" s="59"/>
      <c r="H84" s="59"/>
      <c r="I84" s="134"/>
      <c r="J84" s="59"/>
      <c r="K84" s="59"/>
      <c r="L84" s="40"/>
    </row>
    <row r="85" spans="2:12" s="1" customFormat="1" ht="36.95" customHeight="1">
      <c r="B85" s="40"/>
      <c r="C85" s="60" t="s">
        <v>173</v>
      </c>
      <c r="L85" s="40"/>
    </row>
    <row r="86" spans="2:12" s="1" customFormat="1" ht="6.95" customHeight="1">
      <c r="B86" s="40"/>
      <c r="L86" s="40"/>
    </row>
    <row r="87" spans="2:12" s="1" customFormat="1" ht="14.45" customHeight="1">
      <c r="B87" s="40"/>
      <c r="C87" s="62" t="s">
        <v>19</v>
      </c>
      <c r="L87" s="40"/>
    </row>
    <row r="88" spans="2:12" s="1" customFormat="1" ht="16.5" customHeight="1">
      <c r="B88" s="40"/>
      <c r="E88" s="361" t="str">
        <f>E7</f>
        <v>Zateplení budovy SOŠ a SOU dopravní Čáslav (22.6.)</v>
      </c>
      <c r="F88" s="362"/>
      <c r="G88" s="362"/>
      <c r="H88" s="362"/>
      <c r="L88" s="40"/>
    </row>
    <row r="89" spans="2:12" ht="15">
      <c r="B89" s="27"/>
      <c r="C89" s="62" t="s">
        <v>147</v>
      </c>
      <c r="L89" s="27"/>
    </row>
    <row r="90" spans="2:12" s="1" customFormat="1" ht="16.5" customHeight="1">
      <c r="B90" s="40"/>
      <c r="E90" s="361" t="s">
        <v>1271</v>
      </c>
      <c r="F90" s="355"/>
      <c r="G90" s="355"/>
      <c r="H90" s="355"/>
      <c r="L90" s="40"/>
    </row>
    <row r="91" spans="2:12" s="1" customFormat="1" ht="14.45" customHeight="1">
      <c r="B91" s="40"/>
      <c r="C91" s="62" t="s">
        <v>149</v>
      </c>
      <c r="L91" s="40"/>
    </row>
    <row r="92" spans="2:12" s="1" customFormat="1" ht="17.25" customHeight="1">
      <c r="B92" s="40"/>
      <c r="E92" s="329" t="str">
        <f>E11</f>
        <v>1715c - Stavební část</v>
      </c>
      <c r="F92" s="355"/>
      <c r="G92" s="355"/>
      <c r="H92" s="355"/>
      <c r="L92" s="40"/>
    </row>
    <row r="93" spans="2:12" s="1" customFormat="1" ht="6.95" customHeight="1">
      <c r="B93" s="40"/>
      <c r="L93" s="40"/>
    </row>
    <row r="94" spans="2:12" s="1" customFormat="1" ht="18" customHeight="1">
      <c r="B94" s="40"/>
      <c r="C94" s="62" t="s">
        <v>23</v>
      </c>
      <c r="F94" s="155" t="str">
        <f>F14</f>
        <v>Čáslav, Aug. Sedláčka 1145</v>
      </c>
      <c r="I94" s="156" t="s">
        <v>25</v>
      </c>
      <c r="J94" s="66" t="str">
        <f>IF(J14="","",J14)</f>
        <v>16. 3. 2017</v>
      </c>
      <c r="L94" s="40"/>
    </row>
    <row r="95" spans="2:12" s="1" customFormat="1" ht="6.95" customHeight="1">
      <c r="B95" s="40"/>
      <c r="L95" s="40"/>
    </row>
    <row r="96" spans="2:12" s="1" customFormat="1" ht="15">
      <c r="B96" s="40"/>
      <c r="C96" s="62" t="s">
        <v>27</v>
      </c>
      <c r="F96" s="155" t="str">
        <f>E17</f>
        <v>SOŠ a SOU doprav. Čáslav, A. Sedláčka 1145,Čáslav</v>
      </c>
      <c r="I96" s="156" t="s">
        <v>34</v>
      </c>
      <c r="J96" s="155" t="str">
        <f>E23</f>
        <v>AZ PROJECT spol. s r.o., Plynárenská 830, Kolín</v>
      </c>
      <c r="L96" s="40"/>
    </row>
    <row r="97" spans="2:12" s="1" customFormat="1" ht="14.45" customHeight="1">
      <c r="B97" s="40"/>
      <c r="C97" s="62" t="s">
        <v>32</v>
      </c>
      <c r="F97" s="155" t="str">
        <f>IF(E20="","",E20)</f>
        <v/>
      </c>
      <c r="L97" s="40"/>
    </row>
    <row r="98" spans="2:12" s="1" customFormat="1" ht="10.35" customHeight="1">
      <c r="B98" s="40"/>
      <c r="L98" s="40"/>
    </row>
    <row r="99" spans="2:20" s="10" customFormat="1" ht="29.25" customHeight="1">
      <c r="B99" s="157"/>
      <c r="C99" s="158" t="s">
        <v>174</v>
      </c>
      <c r="D99" s="159" t="s">
        <v>60</v>
      </c>
      <c r="E99" s="159" t="s">
        <v>56</v>
      </c>
      <c r="F99" s="159" t="s">
        <v>175</v>
      </c>
      <c r="G99" s="159" t="s">
        <v>176</v>
      </c>
      <c r="H99" s="159" t="s">
        <v>177</v>
      </c>
      <c r="I99" s="160" t="s">
        <v>178</v>
      </c>
      <c r="J99" s="159" t="s">
        <v>153</v>
      </c>
      <c r="K99" s="161" t="s">
        <v>179</v>
      </c>
      <c r="L99" s="157"/>
      <c r="M99" s="72" t="s">
        <v>180</v>
      </c>
      <c r="N99" s="73" t="s">
        <v>45</v>
      </c>
      <c r="O99" s="73" t="s">
        <v>181</v>
      </c>
      <c r="P99" s="73" t="s">
        <v>182</v>
      </c>
      <c r="Q99" s="73" t="s">
        <v>183</v>
      </c>
      <c r="R99" s="73" t="s">
        <v>184</v>
      </c>
      <c r="S99" s="73" t="s">
        <v>185</v>
      </c>
      <c r="T99" s="74" t="s">
        <v>186</v>
      </c>
    </row>
    <row r="100" spans="2:63" s="1" customFormat="1" ht="29.25" customHeight="1">
      <c r="B100" s="40"/>
      <c r="C100" s="76" t="s">
        <v>154</v>
      </c>
      <c r="J100" s="162">
        <f>BK100</f>
        <v>0</v>
      </c>
      <c r="L100" s="40"/>
      <c r="M100" s="75"/>
      <c r="N100" s="67"/>
      <c r="O100" s="67"/>
      <c r="P100" s="163">
        <f>P101+P229</f>
        <v>0</v>
      </c>
      <c r="Q100" s="67"/>
      <c r="R100" s="163">
        <f>R101+R229</f>
        <v>34.16337758</v>
      </c>
      <c r="S100" s="67"/>
      <c r="T100" s="164">
        <f>T101+T229</f>
        <v>7.048959999999999</v>
      </c>
      <c r="AT100" s="23" t="s">
        <v>74</v>
      </c>
      <c r="AU100" s="23" t="s">
        <v>155</v>
      </c>
      <c r="BK100" s="165">
        <f>BK101+BK229</f>
        <v>0</v>
      </c>
    </row>
    <row r="101" spans="2:63" s="11" customFormat="1" ht="37.35" customHeight="1">
      <c r="B101" s="166"/>
      <c r="D101" s="167" t="s">
        <v>74</v>
      </c>
      <c r="E101" s="168" t="s">
        <v>187</v>
      </c>
      <c r="F101" s="168" t="s">
        <v>188</v>
      </c>
      <c r="I101" s="169"/>
      <c r="J101" s="170">
        <f>BK101</f>
        <v>0</v>
      </c>
      <c r="L101" s="166"/>
      <c r="M101" s="171"/>
      <c r="N101" s="172"/>
      <c r="O101" s="172"/>
      <c r="P101" s="173">
        <f>P102+P115+P118+P199+P220+P227</f>
        <v>0</v>
      </c>
      <c r="Q101" s="172"/>
      <c r="R101" s="173">
        <f>R102+R115+R118+R199+R220+R227</f>
        <v>22.528670750000003</v>
      </c>
      <c r="S101" s="172"/>
      <c r="T101" s="174">
        <f>T102+T115+T118+T199+T220+T227</f>
        <v>6.1062259999999995</v>
      </c>
      <c r="AR101" s="167" t="s">
        <v>82</v>
      </c>
      <c r="AT101" s="175" t="s">
        <v>74</v>
      </c>
      <c r="AU101" s="175" t="s">
        <v>75</v>
      </c>
      <c r="AY101" s="167" t="s">
        <v>189</v>
      </c>
      <c r="BK101" s="176">
        <f>BK102+BK115+BK118+BK199+BK220+BK227</f>
        <v>0</v>
      </c>
    </row>
    <row r="102" spans="2:63" s="11" customFormat="1" ht="19.9" customHeight="1">
      <c r="B102" s="166"/>
      <c r="D102" s="167" t="s">
        <v>74</v>
      </c>
      <c r="E102" s="177" t="s">
        <v>82</v>
      </c>
      <c r="F102" s="177" t="s">
        <v>190</v>
      </c>
      <c r="I102" s="169"/>
      <c r="J102" s="178">
        <f>BK102</f>
        <v>0</v>
      </c>
      <c r="L102" s="166"/>
      <c r="M102" s="171"/>
      <c r="N102" s="172"/>
      <c r="O102" s="172"/>
      <c r="P102" s="173">
        <f>SUM(P103:P114)</f>
        <v>0</v>
      </c>
      <c r="Q102" s="172"/>
      <c r="R102" s="173">
        <f>SUM(R103:R114)</f>
        <v>0</v>
      </c>
      <c r="S102" s="172"/>
      <c r="T102" s="174">
        <f>SUM(T103:T114)</f>
        <v>1.4664</v>
      </c>
      <c r="AR102" s="167" t="s">
        <v>82</v>
      </c>
      <c r="AT102" s="175" t="s">
        <v>74</v>
      </c>
      <c r="AU102" s="175" t="s">
        <v>82</v>
      </c>
      <c r="AY102" s="167" t="s">
        <v>189</v>
      </c>
      <c r="BK102" s="176">
        <f>SUM(BK103:BK114)</f>
        <v>0</v>
      </c>
    </row>
    <row r="103" spans="2:65" s="1" customFormat="1" ht="51" customHeight="1">
      <c r="B103" s="179"/>
      <c r="C103" s="180" t="s">
        <v>82</v>
      </c>
      <c r="D103" s="180" t="s">
        <v>191</v>
      </c>
      <c r="E103" s="181" t="s">
        <v>192</v>
      </c>
      <c r="F103" s="182" t="s">
        <v>193</v>
      </c>
      <c r="G103" s="183" t="s">
        <v>194</v>
      </c>
      <c r="H103" s="184">
        <v>6.11</v>
      </c>
      <c r="I103" s="185"/>
      <c r="J103" s="186">
        <f>ROUND(I103*H103,2)</f>
        <v>0</v>
      </c>
      <c r="K103" s="182" t="s">
        <v>195</v>
      </c>
      <c r="L103" s="40"/>
      <c r="M103" s="187" t="s">
        <v>5</v>
      </c>
      <c r="N103" s="188" t="s">
        <v>46</v>
      </c>
      <c r="O103" s="41"/>
      <c r="P103" s="189">
        <f>O103*H103</f>
        <v>0</v>
      </c>
      <c r="Q103" s="189">
        <v>0</v>
      </c>
      <c r="R103" s="189">
        <f>Q103*H103</f>
        <v>0</v>
      </c>
      <c r="S103" s="189">
        <v>0.24</v>
      </c>
      <c r="T103" s="190">
        <f>S103*H103</f>
        <v>1.4664</v>
      </c>
      <c r="AR103" s="23" t="s">
        <v>196</v>
      </c>
      <c r="AT103" s="23" t="s">
        <v>191</v>
      </c>
      <c r="AU103" s="23" t="s">
        <v>84</v>
      </c>
      <c r="AY103" s="23" t="s">
        <v>189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3" t="s">
        <v>82</v>
      </c>
      <c r="BK103" s="191">
        <f>ROUND(I103*H103,2)</f>
        <v>0</v>
      </c>
      <c r="BL103" s="23" t="s">
        <v>196</v>
      </c>
      <c r="BM103" s="23" t="s">
        <v>1275</v>
      </c>
    </row>
    <row r="104" spans="2:51" s="12" customFormat="1" ht="13.5">
      <c r="B104" s="192"/>
      <c r="D104" s="193" t="s">
        <v>198</v>
      </c>
      <c r="E104" s="194" t="s">
        <v>5</v>
      </c>
      <c r="F104" s="195" t="s">
        <v>1276</v>
      </c>
      <c r="H104" s="196">
        <v>6.11</v>
      </c>
      <c r="I104" s="197"/>
      <c r="L104" s="192"/>
      <c r="M104" s="198"/>
      <c r="N104" s="199"/>
      <c r="O104" s="199"/>
      <c r="P104" s="199"/>
      <c r="Q104" s="199"/>
      <c r="R104" s="199"/>
      <c r="S104" s="199"/>
      <c r="T104" s="200"/>
      <c r="AT104" s="194" t="s">
        <v>198</v>
      </c>
      <c r="AU104" s="194" t="s">
        <v>84</v>
      </c>
      <c r="AV104" s="12" t="s">
        <v>84</v>
      </c>
      <c r="AW104" s="12" t="s">
        <v>38</v>
      </c>
      <c r="AX104" s="12" t="s">
        <v>82</v>
      </c>
      <c r="AY104" s="194" t="s">
        <v>189</v>
      </c>
    </row>
    <row r="105" spans="2:65" s="1" customFormat="1" ht="16.5" customHeight="1">
      <c r="B105" s="179"/>
      <c r="C105" s="180" t="s">
        <v>84</v>
      </c>
      <c r="D105" s="180" t="s">
        <v>191</v>
      </c>
      <c r="E105" s="181" t="s">
        <v>206</v>
      </c>
      <c r="F105" s="182" t="s">
        <v>207</v>
      </c>
      <c r="G105" s="183" t="s">
        <v>208</v>
      </c>
      <c r="H105" s="184">
        <v>0.325</v>
      </c>
      <c r="I105" s="185"/>
      <c r="J105" s="186">
        <f>ROUND(I105*H105,2)</f>
        <v>0</v>
      </c>
      <c r="K105" s="182" t="s">
        <v>209</v>
      </c>
      <c r="L105" s="40"/>
      <c r="M105" s="187" t="s">
        <v>5</v>
      </c>
      <c r="N105" s="188" t="s">
        <v>46</v>
      </c>
      <c r="O105" s="41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23" t="s">
        <v>196</v>
      </c>
      <c r="AT105" s="23" t="s">
        <v>191</v>
      </c>
      <c r="AU105" s="23" t="s">
        <v>84</v>
      </c>
      <c r="AY105" s="23" t="s">
        <v>189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82</v>
      </c>
      <c r="BK105" s="191">
        <f>ROUND(I105*H105,2)</f>
        <v>0</v>
      </c>
      <c r="BL105" s="23" t="s">
        <v>196</v>
      </c>
      <c r="BM105" s="23" t="s">
        <v>1277</v>
      </c>
    </row>
    <row r="106" spans="2:51" s="12" customFormat="1" ht="13.5">
      <c r="B106" s="192"/>
      <c r="D106" s="193" t="s">
        <v>198</v>
      </c>
      <c r="E106" s="194" t="s">
        <v>5</v>
      </c>
      <c r="F106" s="195" t="s">
        <v>1278</v>
      </c>
      <c r="H106" s="196">
        <v>0.325</v>
      </c>
      <c r="I106" s="197"/>
      <c r="L106" s="192"/>
      <c r="M106" s="198"/>
      <c r="N106" s="199"/>
      <c r="O106" s="199"/>
      <c r="P106" s="199"/>
      <c r="Q106" s="199"/>
      <c r="R106" s="199"/>
      <c r="S106" s="199"/>
      <c r="T106" s="200"/>
      <c r="AT106" s="194" t="s">
        <v>198</v>
      </c>
      <c r="AU106" s="194" t="s">
        <v>84</v>
      </c>
      <c r="AV106" s="12" t="s">
        <v>84</v>
      </c>
      <c r="AW106" s="12" t="s">
        <v>38</v>
      </c>
      <c r="AX106" s="12" t="s">
        <v>75</v>
      </c>
      <c r="AY106" s="194" t="s">
        <v>189</v>
      </c>
    </row>
    <row r="107" spans="2:51" s="13" customFormat="1" ht="13.5">
      <c r="B107" s="201"/>
      <c r="D107" s="193" t="s">
        <v>198</v>
      </c>
      <c r="E107" s="202" t="s">
        <v>5</v>
      </c>
      <c r="F107" s="203" t="s">
        <v>216</v>
      </c>
      <c r="H107" s="204">
        <v>0.325</v>
      </c>
      <c r="I107" s="205"/>
      <c r="L107" s="201"/>
      <c r="M107" s="206"/>
      <c r="N107" s="207"/>
      <c r="O107" s="207"/>
      <c r="P107" s="207"/>
      <c r="Q107" s="207"/>
      <c r="R107" s="207"/>
      <c r="S107" s="207"/>
      <c r="T107" s="208"/>
      <c r="AT107" s="202" t="s">
        <v>198</v>
      </c>
      <c r="AU107" s="202" t="s">
        <v>84</v>
      </c>
      <c r="AV107" s="13" t="s">
        <v>196</v>
      </c>
      <c r="AW107" s="13" t="s">
        <v>38</v>
      </c>
      <c r="AX107" s="13" t="s">
        <v>82</v>
      </c>
      <c r="AY107" s="202" t="s">
        <v>189</v>
      </c>
    </row>
    <row r="108" spans="2:65" s="1" customFormat="1" ht="16.5" customHeight="1">
      <c r="B108" s="179"/>
      <c r="C108" s="180" t="s">
        <v>205</v>
      </c>
      <c r="D108" s="180" t="s">
        <v>191</v>
      </c>
      <c r="E108" s="181" t="s">
        <v>212</v>
      </c>
      <c r="F108" s="182" t="s">
        <v>213</v>
      </c>
      <c r="G108" s="183" t="s">
        <v>208</v>
      </c>
      <c r="H108" s="184">
        <v>0.163</v>
      </c>
      <c r="I108" s="185"/>
      <c r="J108" s="186">
        <f>ROUND(I108*H108,2)</f>
        <v>0</v>
      </c>
      <c r="K108" s="182" t="s">
        <v>209</v>
      </c>
      <c r="L108" s="40"/>
      <c r="M108" s="187" t="s">
        <v>5</v>
      </c>
      <c r="N108" s="188" t="s">
        <v>46</v>
      </c>
      <c r="O108" s="41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3" t="s">
        <v>196</v>
      </c>
      <c r="AT108" s="23" t="s">
        <v>191</v>
      </c>
      <c r="AU108" s="23" t="s">
        <v>84</v>
      </c>
      <c r="AY108" s="23" t="s">
        <v>189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82</v>
      </c>
      <c r="BK108" s="191">
        <f>ROUND(I108*H108,2)</f>
        <v>0</v>
      </c>
      <c r="BL108" s="23" t="s">
        <v>196</v>
      </c>
      <c r="BM108" s="23" t="s">
        <v>1279</v>
      </c>
    </row>
    <row r="109" spans="2:51" s="12" customFormat="1" ht="13.5">
      <c r="B109" s="192"/>
      <c r="D109" s="193" t="s">
        <v>198</v>
      </c>
      <c r="E109" s="194" t="s">
        <v>5</v>
      </c>
      <c r="F109" s="195" t="s">
        <v>1280</v>
      </c>
      <c r="H109" s="196">
        <v>0.163</v>
      </c>
      <c r="I109" s="197"/>
      <c r="L109" s="192"/>
      <c r="M109" s="198"/>
      <c r="N109" s="199"/>
      <c r="O109" s="199"/>
      <c r="P109" s="199"/>
      <c r="Q109" s="199"/>
      <c r="R109" s="199"/>
      <c r="S109" s="199"/>
      <c r="T109" s="200"/>
      <c r="AT109" s="194" t="s">
        <v>198</v>
      </c>
      <c r="AU109" s="194" t="s">
        <v>84</v>
      </c>
      <c r="AV109" s="12" t="s">
        <v>84</v>
      </c>
      <c r="AW109" s="12" t="s">
        <v>38</v>
      </c>
      <c r="AX109" s="12" t="s">
        <v>82</v>
      </c>
      <c r="AY109" s="194" t="s">
        <v>189</v>
      </c>
    </row>
    <row r="110" spans="2:65" s="1" customFormat="1" ht="38.25" customHeight="1">
      <c r="B110" s="179"/>
      <c r="C110" s="180" t="s">
        <v>196</v>
      </c>
      <c r="D110" s="180" t="s">
        <v>191</v>
      </c>
      <c r="E110" s="181" t="s">
        <v>218</v>
      </c>
      <c r="F110" s="182" t="s">
        <v>219</v>
      </c>
      <c r="G110" s="183" t="s">
        <v>208</v>
      </c>
      <c r="H110" s="184">
        <v>0.325</v>
      </c>
      <c r="I110" s="185"/>
      <c r="J110" s="186">
        <f>ROUND(I110*H110,2)</f>
        <v>0</v>
      </c>
      <c r="K110" s="182" t="s">
        <v>202</v>
      </c>
      <c r="L110" s="40"/>
      <c r="M110" s="187" t="s">
        <v>5</v>
      </c>
      <c r="N110" s="188" t="s">
        <v>46</v>
      </c>
      <c r="O110" s="41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23" t="s">
        <v>196</v>
      </c>
      <c r="AT110" s="23" t="s">
        <v>191</v>
      </c>
      <c r="AU110" s="23" t="s">
        <v>84</v>
      </c>
      <c r="AY110" s="23" t="s">
        <v>189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82</v>
      </c>
      <c r="BK110" s="191">
        <f>ROUND(I110*H110,2)</f>
        <v>0</v>
      </c>
      <c r="BL110" s="23" t="s">
        <v>196</v>
      </c>
      <c r="BM110" s="23" t="s">
        <v>1281</v>
      </c>
    </row>
    <row r="111" spans="2:65" s="1" customFormat="1" ht="16.5" customHeight="1">
      <c r="B111" s="179"/>
      <c r="C111" s="180" t="s">
        <v>217</v>
      </c>
      <c r="D111" s="180" t="s">
        <v>191</v>
      </c>
      <c r="E111" s="181" t="s">
        <v>222</v>
      </c>
      <c r="F111" s="182" t="s">
        <v>223</v>
      </c>
      <c r="G111" s="183" t="s">
        <v>208</v>
      </c>
      <c r="H111" s="184">
        <v>0.325</v>
      </c>
      <c r="I111" s="185"/>
      <c r="J111" s="186">
        <f>ROUND(I111*H111,2)</f>
        <v>0</v>
      </c>
      <c r="K111" s="182" t="s">
        <v>209</v>
      </c>
      <c r="L111" s="40"/>
      <c r="M111" s="187" t="s">
        <v>5</v>
      </c>
      <c r="N111" s="188" t="s">
        <v>46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196</v>
      </c>
      <c r="AT111" s="23" t="s">
        <v>191</v>
      </c>
      <c r="AU111" s="23" t="s">
        <v>84</v>
      </c>
      <c r="AY111" s="23" t="s">
        <v>189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82</v>
      </c>
      <c r="BK111" s="191">
        <f>ROUND(I111*H111,2)</f>
        <v>0</v>
      </c>
      <c r="BL111" s="23" t="s">
        <v>196</v>
      </c>
      <c r="BM111" s="23" t="s">
        <v>1282</v>
      </c>
    </row>
    <row r="112" spans="2:65" s="1" customFormat="1" ht="16.5" customHeight="1">
      <c r="B112" s="179"/>
      <c r="C112" s="180" t="s">
        <v>221</v>
      </c>
      <c r="D112" s="180" t="s">
        <v>191</v>
      </c>
      <c r="E112" s="181" t="s">
        <v>226</v>
      </c>
      <c r="F112" s="182" t="s">
        <v>227</v>
      </c>
      <c r="G112" s="183" t="s">
        <v>208</v>
      </c>
      <c r="H112" s="184">
        <v>0.325</v>
      </c>
      <c r="I112" s="185"/>
      <c r="J112" s="186">
        <f>ROUND(I112*H112,2)</f>
        <v>0</v>
      </c>
      <c r="K112" s="182" t="s">
        <v>209</v>
      </c>
      <c r="L112" s="40"/>
      <c r="M112" s="187" t="s">
        <v>5</v>
      </c>
      <c r="N112" s="188" t="s">
        <v>46</v>
      </c>
      <c r="O112" s="41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3" t="s">
        <v>196</v>
      </c>
      <c r="AT112" s="23" t="s">
        <v>191</v>
      </c>
      <c r="AU112" s="23" t="s">
        <v>84</v>
      </c>
      <c r="AY112" s="23" t="s">
        <v>189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3" t="s">
        <v>82</v>
      </c>
      <c r="BK112" s="191">
        <f>ROUND(I112*H112,2)</f>
        <v>0</v>
      </c>
      <c r="BL112" s="23" t="s">
        <v>196</v>
      </c>
      <c r="BM112" s="23" t="s">
        <v>1283</v>
      </c>
    </row>
    <row r="113" spans="2:65" s="1" customFormat="1" ht="16.5" customHeight="1">
      <c r="B113" s="179"/>
      <c r="C113" s="180" t="s">
        <v>225</v>
      </c>
      <c r="D113" s="180" t="s">
        <v>191</v>
      </c>
      <c r="E113" s="181" t="s">
        <v>230</v>
      </c>
      <c r="F113" s="182" t="s">
        <v>231</v>
      </c>
      <c r="G113" s="183" t="s">
        <v>232</v>
      </c>
      <c r="H113" s="184">
        <v>0.618</v>
      </c>
      <c r="I113" s="185"/>
      <c r="J113" s="186">
        <f>ROUND(I113*H113,2)</f>
        <v>0</v>
      </c>
      <c r="K113" s="182" t="s">
        <v>209</v>
      </c>
      <c r="L113" s="40"/>
      <c r="M113" s="187" t="s">
        <v>5</v>
      </c>
      <c r="N113" s="188" t="s">
        <v>46</v>
      </c>
      <c r="O113" s="41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3" t="s">
        <v>196</v>
      </c>
      <c r="AT113" s="23" t="s">
        <v>191</v>
      </c>
      <c r="AU113" s="23" t="s">
        <v>84</v>
      </c>
      <c r="AY113" s="23" t="s">
        <v>189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82</v>
      </c>
      <c r="BK113" s="191">
        <f>ROUND(I113*H113,2)</f>
        <v>0</v>
      </c>
      <c r="BL113" s="23" t="s">
        <v>196</v>
      </c>
      <c r="BM113" s="23" t="s">
        <v>1284</v>
      </c>
    </row>
    <row r="114" spans="2:51" s="12" customFormat="1" ht="13.5">
      <c r="B114" s="192"/>
      <c r="D114" s="193" t="s">
        <v>198</v>
      </c>
      <c r="E114" s="194" t="s">
        <v>5</v>
      </c>
      <c r="F114" s="195" t="s">
        <v>1285</v>
      </c>
      <c r="H114" s="196">
        <v>0.618</v>
      </c>
      <c r="I114" s="197"/>
      <c r="L114" s="192"/>
      <c r="M114" s="198"/>
      <c r="N114" s="199"/>
      <c r="O114" s="199"/>
      <c r="P114" s="199"/>
      <c r="Q114" s="199"/>
      <c r="R114" s="199"/>
      <c r="S114" s="199"/>
      <c r="T114" s="200"/>
      <c r="AT114" s="194" t="s">
        <v>198</v>
      </c>
      <c r="AU114" s="194" t="s">
        <v>84</v>
      </c>
      <c r="AV114" s="12" t="s">
        <v>84</v>
      </c>
      <c r="AW114" s="12" t="s">
        <v>38</v>
      </c>
      <c r="AX114" s="12" t="s">
        <v>82</v>
      </c>
      <c r="AY114" s="194" t="s">
        <v>189</v>
      </c>
    </row>
    <row r="115" spans="2:63" s="11" customFormat="1" ht="29.85" customHeight="1">
      <c r="B115" s="166"/>
      <c r="D115" s="167" t="s">
        <v>74</v>
      </c>
      <c r="E115" s="177" t="s">
        <v>217</v>
      </c>
      <c r="F115" s="177" t="s">
        <v>245</v>
      </c>
      <c r="I115" s="169"/>
      <c r="J115" s="178">
        <f>BK115</f>
        <v>0</v>
      </c>
      <c r="L115" s="166"/>
      <c r="M115" s="171"/>
      <c r="N115" s="172"/>
      <c r="O115" s="172"/>
      <c r="P115" s="173">
        <f>SUM(P116:P117)</f>
        <v>0</v>
      </c>
      <c r="Q115" s="172"/>
      <c r="R115" s="173">
        <f>SUM(R116:R117)</f>
        <v>0</v>
      </c>
      <c r="S115" s="172"/>
      <c r="T115" s="174">
        <f>SUM(T116:T117)</f>
        <v>0</v>
      </c>
      <c r="AR115" s="167" t="s">
        <v>82</v>
      </c>
      <c r="AT115" s="175" t="s">
        <v>74</v>
      </c>
      <c r="AU115" s="175" t="s">
        <v>82</v>
      </c>
      <c r="AY115" s="167" t="s">
        <v>189</v>
      </c>
      <c r="BK115" s="176">
        <f>SUM(BK116:BK117)</f>
        <v>0</v>
      </c>
    </row>
    <row r="116" spans="2:65" s="1" customFormat="1" ht="25.5" customHeight="1">
      <c r="B116" s="179"/>
      <c r="C116" s="180" t="s">
        <v>229</v>
      </c>
      <c r="D116" s="180" t="s">
        <v>191</v>
      </c>
      <c r="E116" s="181" t="s">
        <v>247</v>
      </c>
      <c r="F116" s="182" t="s">
        <v>248</v>
      </c>
      <c r="G116" s="183" t="s">
        <v>194</v>
      </c>
      <c r="H116" s="184">
        <v>6.11</v>
      </c>
      <c r="I116" s="185"/>
      <c r="J116" s="186">
        <f>ROUND(I116*H116,2)</f>
        <v>0</v>
      </c>
      <c r="K116" s="182" t="s">
        <v>195</v>
      </c>
      <c r="L116" s="40"/>
      <c r="M116" s="187" t="s">
        <v>5</v>
      </c>
      <c r="N116" s="188" t="s">
        <v>46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3" t="s">
        <v>196</v>
      </c>
      <c r="AT116" s="23" t="s">
        <v>191</v>
      </c>
      <c r="AU116" s="23" t="s">
        <v>84</v>
      </c>
      <c r="AY116" s="23" t="s">
        <v>189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82</v>
      </c>
      <c r="BK116" s="191">
        <f>ROUND(I116*H116,2)</f>
        <v>0</v>
      </c>
      <c r="BL116" s="23" t="s">
        <v>196</v>
      </c>
      <c r="BM116" s="23" t="s">
        <v>1286</v>
      </c>
    </row>
    <row r="117" spans="2:51" s="12" customFormat="1" ht="13.5">
      <c r="B117" s="192"/>
      <c r="D117" s="193" t="s">
        <v>198</v>
      </c>
      <c r="E117" s="194" t="s">
        <v>5</v>
      </c>
      <c r="F117" s="195" t="s">
        <v>1287</v>
      </c>
      <c r="H117" s="196">
        <v>6.11</v>
      </c>
      <c r="I117" s="197"/>
      <c r="L117" s="192"/>
      <c r="M117" s="198"/>
      <c r="N117" s="199"/>
      <c r="O117" s="199"/>
      <c r="P117" s="199"/>
      <c r="Q117" s="199"/>
      <c r="R117" s="199"/>
      <c r="S117" s="199"/>
      <c r="T117" s="200"/>
      <c r="AT117" s="194" t="s">
        <v>198</v>
      </c>
      <c r="AU117" s="194" t="s">
        <v>84</v>
      </c>
      <c r="AV117" s="12" t="s">
        <v>84</v>
      </c>
      <c r="AW117" s="12" t="s">
        <v>38</v>
      </c>
      <c r="AX117" s="12" t="s">
        <v>82</v>
      </c>
      <c r="AY117" s="194" t="s">
        <v>189</v>
      </c>
    </row>
    <row r="118" spans="2:63" s="11" customFormat="1" ht="29.85" customHeight="1">
      <c r="B118" s="166"/>
      <c r="D118" s="167" t="s">
        <v>74</v>
      </c>
      <c r="E118" s="177" t="s">
        <v>221</v>
      </c>
      <c r="F118" s="177" t="s">
        <v>256</v>
      </c>
      <c r="I118" s="169"/>
      <c r="J118" s="178">
        <f>BK118</f>
        <v>0</v>
      </c>
      <c r="L118" s="166"/>
      <c r="M118" s="171"/>
      <c r="N118" s="172"/>
      <c r="O118" s="172"/>
      <c r="P118" s="173">
        <f>SUM(P119:P198)</f>
        <v>0</v>
      </c>
      <c r="Q118" s="172"/>
      <c r="R118" s="173">
        <f>SUM(R119:R198)</f>
        <v>22.522058750000003</v>
      </c>
      <c r="S118" s="172"/>
      <c r="T118" s="174">
        <f>SUM(T119:T198)</f>
        <v>0</v>
      </c>
      <c r="AR118" s="167" t="s">
        <v>82</v>
      </c>
      <c r="AT118" s="175" t="s">
        <v>74</v>
      </c>
      <c r="AU118" s="175" t="s">
        <v>82</v>
      </c>
      <c r="AY118" s="167" t="s">
        <v>189</v>
      </c>
      <c r="BK118" s="176">
        <f>SUM(BK119:BK198)</f>
        <v>0</v>
      </c>
    </row>
    <row r="119" spans="2:65" s="1" customFormat="1" ht="38.25" customHeight="1">
      <c r="B119" s="179"/>
      <c r="C119" s="180" t="s">
        <v>235</v>
      </c>
      <c r="D119" s="180" t="s">
        <v>191</v>
      </c>
      <c r="E119" s="181" t="s">
        <v>258</v>
      </c>
      <c r="F119" s="182" t="s">
        <v>259</v>
      </c>
      <c r="G119" s="183" t="s">
        <v>194</v>
      </c>
      <c r="H119" s="184">
        <v>118.8</v>
      </c>
      <c r="I119" s="185"/>
      <c r="J119" s="186">
        <f>ROUND(I119*H119,2)</f>
        <v>0</v>
      </c>
      <c r="K119" s="182" t="s">
        <v>202</v>
      </c>
      <c r="L119" s="40"/>
      <c r="M119" s="187" t="s">
        <v>5</v>
      </c>
      <c r="N119" s="188" t="s">
        <v>46</v>
      </c>
      <c r="O119" s="41"/>
      <c r="P119" s="189">
        <f>O119*H119</f>
        <v>0</v>
      </c>
      <c r="Q119" s="189">
        <v>0.00268</v>
      </c>
      <c r="R119" s="189">
        <f>Q119*H119</f>
        <v>0.318384</v>
      </c>
      <c r="S119" s="189">
        <v>0</v>
      </c>
      <c r="T119" s="190">
        <f>S119*H119</f>
        <v>0</v>
      </c>
      <c r="AR119" s="23" t="s">
        <v>196</v>
      </c>
      <c r="AT119" s="23" t="s">
        <v>191</v>
      </c>
      <c r="AU119" s="23" t="s">
        <v>84</v>
      </c>
      <c r="AY119" s="23" t="s">
        <v>189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82</v>
      </c>
      <c r="BK119" s="191">
        <f>ROUND(I119*H119,2)</f>
        <v>0</v>
      </c>
      <c r="BL119" s="23" t="s">
        <v>196</v>
      </c>
      <c r="BM119" s="23" t="s">
        <v>1288</v>
      </c>
    </row>
    <row r="120" spans="2:65" s="1" customFormat="1" ht="16.5" customHeight="1">
      <c r="B120" s="179"/>
      <c r="C120" s="180" t="s">
        <v>240</v>
      </c>
      <c r="D120" s="180" t="s">
        <v>191</v>
      </c>
      <c r="E120" s="181" t="s">
        <v>263</v>
      </c>
      <c r="F120" s="182" t="s">
        <v>264</v>
      </c>
      <c r="G120" s="183" t="s">
        <v>194</v>
      </c>
      <c r="H120" s="184">
        <v>355.517</v>
      </c>
      <c r="I120" s="185"/>
      <c r="J120" s="186">
        <f>ROUND(I120*H120,2)</f>
        <v>0</v>
      </c>
      <c r="K120" s="182" t="s">
        <v>5</v>
      </c>
      <c r="L120" s="40"/>
      <c r="M120" s="187" t="s">
        <v>5</v>
      </c>
      <c r="N120" s="188" t="s">
        <v>46</v>
      </c>
      <c r="O120" s="41"/>
      <c r="P120" s="189">
        <f>O120*H120</f>
        <v>0</v>
      </c>
      <c r="Q120" s="189">
        <v>0.01575</v>
      </c>
      <c r="R120" s="189">
        <f>Q120*H120</f>
        <v>5.59939275</v>
      </c>
      <c r="S120" s="189">
        <v>0</v>
      </c>
      <c r="T120" s="190">
        <f>S120*H120</f>
        <v>0</v>
      </c>
      <c r="AR120" s="23" t="s">
        <v>196</v>
      </c>
      <c r="AT120" s="23" t="s">
        <v>191</v>
      </c>
      <c r="AU120" s="23" t="s">
        <v>84</v>
      </c>
      <c r="AY120" s="23" t="s">
        <v>189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82</v>
      </c>
      <c r="BK120" s="191">
        <f>ROUND(I120*H120,2)</f>
        <v>0</v>
      </c>
      <c r="BL120" s="23" t="s">
        <v>196</v>
      </c>
      <c r="BM120" s="23" t="s">
        <v>1289</v>
      </c>
    </row>
    <row r="121" spans="2:51" s="12" customFormat="1" ht="13.5">
      <c r="B121" s="192"/>
      <c r="D121" s="193" t="s">
        <v>198</v>
      </c>
      <c r="E121" s="194" t="s">
        <v>5</v>
      </c>
      <c r="F121" s="195" t="s">
        <v>1290</v>
      </c>
      <c r="H121" s="196">
        <v>428.168</v>
      </c>
      <c r="I121" s="197"/>
      <c r="L121" s="192"/>
      <c r="M121" s="198"/>
      <c r="N121" s="199"/>
      <c r="O121" s="199"/>
      <c r="P121" s="199"/>
      <c r="Q121" s="199"/>
      <c r="R121" s="199"/>
      <c r="S121" s="199"/>
      <c r="T121" s="200"/>
      <c r="AT121" s="194" t="s">
        <v>198</v>
      </c>
      <c r="AU121" s="194" t="s">
        <v>84</v>
      </c>
      <c r="AV121" s="12" t="s">
        <v>84</v>
      </c>
      <c r="AW121" s="12" t="s">
        <v>38</v>
      </c>
      <c r="AX121" s="12" t="s">
        <v>75</v>
      </c>
      <c r="AY121" s="194" t="s">
        <v>189</v>
      </c>
    </row>
    <row r="122" spans="2:51" s="12" customFormat="1" ht="13.5">
      <c r="B122" s="192"/>
      <c r="D122" s="193" t="s">
        <v>198</v>
      </c>
      <c r="E122" s="194" t="s">
        <v>5</v>
      </c>
      <c r="F122" s="195" t="s">
        <v>1291</v>
      </c>
      <c r="H122" s="196">
        <v>2.22</v>
      </c>
      <c r="I122" s="197"/>
      <c r="L122" s="192"/>
      <c r="M122" s="198"/>
      <c r="N122" s="199"/>
      <c r="O122" s="199"/>
      <c r="P122" s="199"/>
      <c r="Q122" s="199"/>
      <c r="R122" s="199"/>
      <c r="S122" s="199"/>
      <c r="T122" s="200"/>
      <c r="AT122" s="194" t="s">
        <v>198</v>
      </c>
      <c r="AU122" s="194" t="s">
        <v>84</v>
      </c>
      <c r="AV122" s="12" t="s">
        <v>84</v>
      </c>
      <c r="AW122" s="12" t="s">
        <v>38</v>
      </c>
      <c r="AX122" s="12" t="s">
        <v>75</v>
      </c>
      <c r="AY122" s="194" t="s">
        <v>189</v>
      </c>
    </row>
    <row r="123" spans="2:51" s="12" customFormat="1" ht="13.5">
      <c r="B123" s="192"/>
      <c r="D123" s="193" t="s">
        <v>198</v>
      </c>
      <c r="E123" s="194" t="s">
        <v>5</v>
      </c>
      <c r="F123" s="195" t="s">
        <v>1292</v>
      </c>
      <c r="H123" s="196">
        <v>-59.715</v>
      </c>
      <c r="I123" s="197"/>
      <c r="L123" s="192"/>
      <c r="M123" s="198"/>
      <c r="N123" s="199"/>
      <c r="O123" s="199"/>
      <c r="P123" s="199"/>
      <c r="Q123" s="199"/>
      <c r="R123" s="199"/>
      <c r="S123" s="199"/>
      <c r="T123" s="200"/>
      <c r="AT123" s="194" t="s">
        <v>198</v>
      </c>
      <c r="AU123" s="194" t="s">
        <v>84</v>
      </c>
      <c r="AV123" s="12" t="s">
        <v>84</v>
      </c>
      <c r="AW123" s="12" t="s">
        <v>38</v>
      </c>
      <c r="AX123" s="12" t="s">
        <v>75</v>
      </c>
      <c r="AY123" s="194" t="s">
        <v>189</v>
      </c>
    </row>
    <row r="124" spans="2:51" s="12" customFormat="1" ht="13.5">
      <c r="B124" s="192"/>
      <c r="D124" s="193" t="s">
        <v>198</v>
      </c>
      <c r="E124" s="194" t="s">
        <v>5</v>
      </c>
      <c r="F124" s="195" t="s">
        <v>1293</v>
      </c>
      <c r="H124" s="196">
        <v>-15.156</v>
      </c>
      <c r="I124" s="197"/>
      <c r="L124" s="192"/>
      <c r="M124" s="198"/>
      <c r="N124" s="199"/>
      <c r="O124" s="199"/>
      <c r="P124" s="199"/>
      <c r="Q124" s="199"/>
      <c r="R124" s="199"/>
      <c r="S124" s="199"/>
      <c r="T124" s="200"/>
      <c r="AT124" s="194" t="s">
        <v>198</v>
      </c>
      <c r="AU124" s="194" t="s">
        <v>84</v>
      </c>
      <c r="AV124" s="12" t="s">
        <v>84</v>
      </c>
      <c r="AW124" s="12" t="s">
        <v>38</v>
      </c>
      <c r="AX124" s="12" t="s">
        <v>75</v>
      </c>
      <c r="AY124" s="194" t="s">
        <v>189</v>
      </c>
    </row>
    <row r="125" spans="2:51" s="13" customFormat="1" ht="13.5">
      <c r="B125" s="201"/>
      <c r="D125" s="193" t="s">
        <v>198</v>
      </c>
      <c r="E125" s="202" t="s">
        <v>5</v>
      </c>
      <c r="F125" s="203" t="s">
        <v>216</v>
      </c>
      <c r="H125" s="204">
        <v>355.517</v>
      </c>
      <c r="I125" s="205"/>
      <c r="L125" s="201"/>
      <c r="M125" s="206"/>
      <c r="N125" s="207"/>
      <c r="O125" s="207"/>
      <c r="P125" s="207"/>
      <c r="Q125" s="207"/>
      <c r="R125" s="207"/>
      <c r="S125" s="207"/>
      <c r="T125" s="208"/>
      <c r="AT125" s="202" t="s">
        <v>198</v>
      </c>
      <c r="AU125" s="202" t="s">
        <v>84</v>
      </c>
      <c r="AV125" s="13" t="s">
        <v>196</v>
      </c>
      <c r="AW125" s="13" t="s">
        <v>38</v>
      </c>
      <c r="AX125" s="13" t="s">
        <v>82</v>
      </c>
      <c r="AY125" s="202" t="s">
        <v>189</v>
      </c>
    </row>
    <row r="126" spans="2:65" s="1" customFormat="1" ht="16.5" customHeight="1">
      <c r="B126" s="179"/>
      <c r="C126" s="180" t="s">
        <v>246</v>
      </c>
      <c r="D126" s="180" t="s">
        <v>191</v>
      </c>
      <c r="E126" s="181" t="s">
        <v>269</v>
      </c>
      <c r="F126" s="182" t="s">
        <v>1294</v>
      </c>
      <c r="G126" s="183" t="s">
        <v>194</v>
      </c>
      <c r="H126" s="184">
        <v>118.8</v>
      </c>
      <c r="I126" s="185"/>
      <c r="J126" s="186">
        <f>ROUND(I126*H126,2)</f>
        <v>0</v>
      </c>
      <c r="K126" s="182" t="s">
        <v>5</v>
      </c>
      <c r="L126" s="40"/>
      <c r="M126" s="187" t="s">
        <v>5</v>
      </c>
      <c r="N126" s="188" t="s">
        <v>46</v>
      </c>
      <c r="O126" s="41"/>
      <c r="P126" s="189">
        <f>O126*H126</f>
        <v>0</v>
      </c>
      <c r="Q126" s="189">
        <v>0.01365</v>
      </c>
      <c r="R126" s="189">
        <f>Q126*H126</f>
        <v>1.62162</v>
      </c>
      <c r="S126" s="189">
        <v>0</v>
      </c>
      <c r="T126" s="190">
        <f>S126*H126</f>
        <v>0</v>
      </c>
      <c r="AR126" s="23" t="s">
        <v>196</v>
      </c>
      <c r="AT126" s="23" t="s">
        <v>191</v>
      </c>
      <c r="AU126" s="23" t="s">
        <v>84</v>
      </c>
      <c r="AY126" s="23" t="s">
        <v>189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82</v>
      </c>
      <c r="BK126" s="191">
        <f>ROUND(I126*H126,2)</f>
        <v>0</v>
      </c>
      <c r="BL126" s="23" t="s">
        <v>196</v>
      </c>
      <c r="BM126" s="23" t="s">
        <v>1295</v>
      </c>
    </row>
    <row r="127" spans="2:65" s="1" customFormat="1" ht="25.5" customHeight="1">
      <c r="B127" s="179"/>
      <c r="C127" s="180" t="s">
        <v>251</v>
      </c>
      <c r="D127" s="180" t="s">
        <v>191</v>
      </c>
      <c r="E127" s="181" t="s">
        <v>273</v>
      </c>
      <c r="F127" s="182" t="s">
        <v>1296</v>
      </c>
      <c r="G127" s="183" t="s">
        <v>194</v>
      </c>
      <c r="H127" s="184">
        <v>70.02</v>
      </c>
      <c r="I127" s="185"/>
      <c r="J127" s="186">
        <f>ROUND(I127*H127,2)</f>
        <v>0</v>
      </c>
      <c r="K127" s="182" t="s">
        <v>5</v>
      </c>
      <c r="L127" s="40"/>
      <c r="M127" s="187" t="s">
        <v>5</v>
      </c>
      <c r="N127" s="188" t="s">
        <v>46</v>
      </c>
      <c r="O127" s="41"/>
      <c r="P127" s="189">
        <f>O127*H127</f>
        <v>0</v>
      </c>
      <c r="Q127" s="189">
        <v>0.0052</v>
      </c>
      <c r="R127" s="189">
        <f>Q127*H127</f>
        <v>0.364104</v>
      </c>
      <c r="S127" s="189">
        <v>0</v>
      </c>
      <c r="T127" s="190">
        <f>S127*H127</f>
        <v>0</v>
      </c>
      <c r="AR127" s="23" t="s">
        <v>196</v>
      </c>
      <c r="AT127" s="23" t="s">
        <v>191</v>
      </c>
      <c r="AU127" s="23" t="s">
        <v>84</v>
      </c>
      <c r="AY127" s="23" t="s">
        <v>189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23" t="s">
        <v>82</v>
      </c>
      <c r="BK127" s="191">
        <f>ROUND(I127*H127,2)</f>
        <v>0</v>
      </c>
      <c r="BL127" s="23" t="s">
        <v>196</v>
      </c>
      <c r="BM127" s="23" t="s">
        <v>1297</v>
      </c>
    </row>
    <row r="128" spans="2:51" s="12" customFormat="1" ht="13.5">
      <c r="B128" s="192"/>
      <c r="D128" s="193" t="s">
        <v>198</v>
      </c>
      <c r="E128" s="194" t="s">
        <v>5</v>
      </c>
      <c r="F128" s="195" t="s">
        <v>1298</v>
      </c>
      <c r="H128" s="196">
        <v>61.515</v>
      </c>
      <c r="I128" s="197"/>
      <c r="L128" s="192"/>
      <c r="M128" s="198"/>
      <c r="N128" s="199"/>
      <c r="O128" s="199"/>
      <c r="P128" s="199"/>
      <c r="Q128" s="199"/>
      <c r="R128" s="199"/>
      <c r="S128" s="199"/>
      <c r="T128" s="200"/>
      <c r="AT128" s="194" t="s">
        <v>198</v>
      </c>
      <c r="AU128" s="194" t="s">
        <v>84</v>
      </c>
      <c r="AV128" s="12" t="s">
        <v>84</v>
      </c>
      <c r="AW128" s="12" t="s">
        <v>38</v>
      </c>
      <c r="AX128" s="12" t="s">
        <v>75</v>
      </c>
      <c r="AY128" s="194" t="s">
        <v>189</v>
      </c>
    </row>
    <row r="129" spans="2:51" s="12" customFormat="1" ht="13.5">
      <c r="B129" s="192"/>
      <c r="D129" s="193" t="s">
        <v>198</v>
      </c>
      <c r="E129" s="194" t="s">
        <v>5</v>
      </c>
      <c r="F129" s="195" t="s">
        <v>1299</v>
      </c>
      <c r="H129" s="196">
        <v>8.505</v>
      </c>
      <c r="I129" s="197"/>
      <c r="L129" s="192"/>
      <c r="M129" s="198"/>
      <c r="N129" s="199"/>
      <c r="O129" s="199"/>
      <c r="P129" s="199"/>
      <c r="Q129" s="199"/>
      <c r="R129" s="199"/>
      <c r="S129" s="199"/>
      <c r="T129" s="200"/>
      <c r="AT129" s="194" t="s">
        <v>198</v>
      </c>
      <c r="AU129" s="194" t="s">
        <v>84</v>
      </c>
      <c r="AV129" s="12" t="s">
        <v>84</v>
      </c>
      <c r="AW129" s="12" t="s">
        <v>38</v>
      </c>
      <c r="AX129" s="12" t="s">
        <v>75</v>
      </c>
      <c r="AY129" s="194" t="s">
        <v>189</v>
      </c>
    </row>
    <row r="130" spans="2:51" s="13" customFormat="1" ht="13.5">
      <c r="B130" s="201"/>
      <c r="D130" s="193" t="s">
        <v>198</v>
      </c>
      <c r="E130" s="202" t="s">
        <v>5</v>
      </c>
      <c r="F130" s="203" t="s">
        <v>216</v>
      </c>
      <c r="H130" s="204">
        <v>70.02</v>
      </c>
      <c r="I130" s="205"/>
      <c r="L130" s="201"/>
      <c r="M130" s="206"/>
      <c r="N130" s="207"/>
      <c r="O130" s="207"/>
      <c r="P130" s="207"/>
      <c r="Q130" s="207"/>
      <c r="R130" s="207"/>
      <c r="S130" s="207"/>
      <c r="T130" s="208"/>
      <c r="AT130" s="202" t="s">
        <v>198</v>
      </c>
      <c r="AU130" s="202" t="s">
        <v>84</v>
      </c>
      <c r="AV130" s="13" t="s">
        <v>196</v>
      </c>
      <c r="AW130" s="13" t="s">
        <v>38</v>
      </c>
      <c r="AX130" s="13" t="s">
        <v>82</v>
      </c>
      <c r="AY130" s="202" t="s">
        <v>189</v>
      </c>
    </row>
    <row r="131" spans="2:65" s="1" customFormat="1" ht="16.5" customHeight="1">
      <c r="B131" s="179"/>
      <c r="C131" s="180" t="s">
        <v>257</v>
      </c>
      <c r="D131" s="180" t="s">
        <v>191</v>
      </c>
      <c r="E131" s="181" t="s">
        <v>280</v>
      </c>
      <c r="F131" s="182" t="s">
        <v>281</v>
      </c>
      <c r="G131" s="183" t="s">
        <v>194</v>
      </c>
      <c r="H131" s="184">
        <v>7.46</v>
      </c>
      <c r="I131" s="185"/>
      <c r="J131" s="186">
        <f>ROUND(I131*H131,2)</f>
        <v>0</v>
      </c>
      <c r="K131" s="182" t="s">
        <v>5</v>
      </c>
      <c r="L131" s="40"/>
      <c r="M131" s="187" t="s">
        <v>5</v>
      </c>
      <c r="N131" s="188" t="s">
        <v>46</v>
      </c>
      <c r="O131" s="41"/>
      <c r="P131" s="189">
        <f>O131*H131</f>
        <v>0</v>
      </c>
      <c r="Q131" s="189">
        <v>0.01575</v>
      </c>
      <c r="R131" s="189">
        <f>Q131*H131</f>
        <v>0.117495</v>
      </c>
      <c r="S131" s="189">
        <v>0</v>
      </c>
      <c r="T131" s="190">
        <f>S131*H131</f>
        <v>0</v>
      </c>
      <c r="AR131" s="23" t="s">
        <v>196</v>
      </c>
      <c r="AT131" s="23" t="s">
        <v>191</v>
      </c>
      <c r="AU131" s="23" t="s">
        <v>84</v>
      </c>
      <c r="AY131" s="23" t="s">
        <v>189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23" t="s">
        <v>82</v>
      </c>
      <c r="BK131" s="191">
        <f>ROUND(I131*H131,2)</f>
        <v>0</v>
      </c>
      <c r="BL131" s="23" t="s">
        <v>196</v>
      </c>
      <c r="BM131" s="23" t="s">
        <v>1300</v>
      </c>
    </row>
    <row r="132" spans="2:51" s="12" customFormat="1" ht="13.5">
      <c r="B132" s="192"/>
      <c r="D132" s="193" t="s">
        <v>198</v>
      </c>
      <c r="E132" s="194" t="s">
        <v>5</v>
      </c>
      <c r="F132" s="195" t="s">
        <v>1301</v>
      </c>
      <c r="H132" s="196">
        <v>7.46</v>
      </c>
      <c r="I132" s="197"/>
      <c r="L132" s="192"/>
      <c r="M132" s="198"/>
      <c r="N132" s="199"/>
      <c r="O132" s="199"/>
      <c r="P132" s="199"/>
      <c r="Q132" s="199"/>
      <c r="R132" s="199"/>
      <c r="S132" s="199"/>
      <c r="T132" s="200"/>
      <c r="AT132" s="194" t="s">
        <v>198</v>
      </c>
      <c r="AU132" s="194" t="s">
        <v>84</v>
      </c>
      <c r="AV132" s="12" t="s">
        <v>84</v>
      </c>
      <c r="AW132" s="12" t="s">
        <v>38</v>
      </c>
      <c r="AX132" s="12" t="s">
        <v>82</v>
      </c>
      <c r="AY132" s="194" t="s">
        <v>189</v>
      </c>
    </row>
    <row r="133" spans="2:65" s="1" customFormat="1" ht="25.5" customHeight="1">
      <c r="B133" s="179"/>
      <c r="C133" s="180" t="s">
        <v>262</v>
      </c>
      <c r="D133" s="180" t="s">
        <v>191</v>
      </c>
      <c r="E133" s="181" t="s">
        <v>285</v>
      </c>
      <c r="F133" s="182" t="s">
        <v>286</v>
      </c>
      <c r="G133" s="183" t="s">
        <v>194</v>
      </c>
      <c r="H133" s="184">
        <v>118.8</v>
      </c>
      <c r="I133" s="185"/>
      <c r="J133" s="186">
        <f>ROUND(I133*H133,2)</f>
        <v>0</v>
      </c>
      <c r="K133" s="182" t="s">
        <v>287</v>
      </c>
      <c r="L133" s="40"/>
      <c r="M133" s="187" t="s">
        <v>5</v>
      </c>
      <c r="N133" s="188" t="s">
        <v>46</v>
      </c>
      <c r="O133" s="41"/>
      <c r="P133" s="189">
        <f>O133*H133</f>
        <v>0</v>
      </c>
      <c r="Q133" s="189">
        <v>0.00947</v>
      </c>
      <c r="R133" s="189">
        <f>Q133*H133</f>
        <v>1.125036</v>
      </c>
      <c r="S133" s="189">
        <v>0</v>
      </c>
      <c r="T133" s="190">
        <f>S133*H133</f>
        <v>0</v>
      </c>
      <c r="AR133" s="23" t="s">
        <v>196</v>
      </c>
      <c r="AT133" s="23" t="s">
        <v>191</v>
      </c>
      <c r="AU133" s="23" t="s">
        <v>84</v>
      </c>
      <c r="AY133" s="23" t="s">
        <v>189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82</v>
      </c>
      <c r="BK133" s="191">
        <f>ROUND(I133*H133,2)</f>
        <v>0</v>
      </c>
      <c r="BL133" s="23" t="s">
        <v>196</v>
      </c>
      <c r="BM133" s="23" t="s">
        <v>1302</v>
      </c>
    </row>
    <row r="134" spans="2:51" s="12" customFormat="1" ht="13.5">
      <c r="B134" s="192"/>
      <c r="D134" s="193" t="s">
        <v>198</v>
      </c>
      <c r="E134" s="194" t="s">
        <v>5</v>
      </c>
      <c r="F134" s="195" t="s">
        <v>1303</v>
      </c>
      <c r="H134" s="196">
        <v>118.8</v>
      </c>
      <c r="I134" s="197"/>
      <c r="L134" s="192"/>
      <c r="M134" s="198"/>
      <c r="N134" s="199"/>
      <c r="O134" s="199"/>
      <c r="P134" s="199"/>
      <c r="Q134" s="199"/>
      <c r="R134" s="199"/>
      <c r="S134" s="199"/>
      <c r="T134" s="200"/>
      <c r="AT134" s="194" t="s">
        <v>198</v>
      </c>
      <c r="AU134" s="194" t="s">
        <v>84</v>
      </c>
      <c r="AV134" s="12" t="s">
        <v>84</v>
      </c>
      <c r="AW134" s="12" t="s">
        <v>38</v>
      </c>
      <c r="AX134" s="12" t="s">
        <v>82</v>
      </c>
      <c r="AY134" s="194" t="s">
        <v>189</v>
      </c>
    </row>
    <row r="135" spans="2:65" s="1" customFormat="1" ht="51" customHeight="1">
      <c r="B135" s="179"/>
      <c r="C135" s="209" t="s">
        <v>11</v>
      </c>
      <c r="D135" s="209" t="s">
        <v>291</v>
      </c>
      <c r="E135" s="210" t="s">
        <v>292</v>
      </c>
      <c r="F135" s="211" t="s">
        <v>1304</v>
      </c>
      <c r="G135" s="212" t="s">
        <v>194</v>
      </c>
      <c r="H135" s="213">
        <v>121.176</v>
      </c>
      <c r="I135" s="214"/>
      <c r="J135" s="215">
        <f>ROUND(I135*H135,2)</f>
        <v>0</v>
      </c>
      <c r="K135" s="211" t="s">
        <v>202</v>
      </c>
      <c r="L135" s="216"/>
      <c r="M135" s="217" t="s">
        <v>5</v>
      </c>
      <c r="N135" s="218" t="s">
        <v>46</v>
      </c>
      <c r="O135" s="41"/>
      <c r="P135" s="189">
        <f>O135*H135</f>
        <v>0</v>
      </c>
      <c r="Q135" s="189">
        <v>0.0135</v>
      </c>
      <c r="R135" s="189">
        <f>Q135*H135</f>
        <v>1.635876</v>
      </c>
      <c r="S135" s="189">
        <v>0</v>
      </c>
      <c r="T135" s="190">
        <f>S135*H135</f>
        <v>0</v>
      </c>
      <c r="AR135" s="23" t="s">
        <v>229</v>
      </c>
      <c r="AT135" s="23" t="s">
        <v>291</v>
      </c>
      <c r="AU135" s="23" t="s">
        <v>84</v>
      </c>
      <c r="AY135" s="23" t="s">
        <v>189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82</v>
      </c>
      <c r="BK135" s="191">
        <f>ROUND(I135*H135,2)</f>
        <v>0</v>
      </c>
      <c r="BL135" s="23" t="s">
        <v>196</v>
      </c>
      <c r="BM135" s="23" t="s">
        <v>1305</v>
      </c>
    </row>
    <row r="136" spans="2:51" s="12" customFormat="1" ht="13.5">
      <c r="B136" s="192"/>
      <c r="D136" s="193" t="s">
        <v>198</v>
      </c>
      <c r="F136" s="195" t="s">
        <v>1306</v>
      </c>
      <c r="H136" s="196">
        <v>121.176</v>
      </c>
      <c r="I136" s="197"/>
      <c r="L136" s="192"/>
      <c r="M136" s="198"/>
      <c r="N136" s="199"/>
      <c r="O136" s="199"/>
      <c r="P136" s="199"/>
      <c r="Q136" s="199"/>
      <c r="R136" s="199"/>
      <c r="S136" s="199"/>
      <c r="T136" s="200"/>
      <c r="AT136" s="194" t="s">
        <v>198</v>
      </c>
      <c r="AU136" s="194" t="s">
        <v>84</v>
      </c>
      <c r="AV136" s="12" t="s">
        <v>84</v>
      </c>
      <c r="AW136" s="12" t="s">
        <v>6</v>
      </c>
      <c r="AX136" s="12" t="s">
        <v>82</v>
      </c>
      <c r="AY136" s="194" t="s">
        <v>189</v>
      </c>
    </row>
    <row r="137" spans="2:65" s="1" customFormat="1" ht="16.5" customHeight="1">
      <c r="B137" s="179"/>
      <c r="C137" s="180" t="s">
        <v>272</v>
      </c>
      <c r="D137" s="180" t="s">
        <v>191</v>
      </c>
      <c r="E137" s="181" t="s">
        <v>297</v>
      </c>
      <c r="F137" s="182" t="s">
        <v>298</v>
      </c>
      <c r="G137" s="183" t="s">
        <v>194</v>
      </c>
      <c r="H137" s="184">
        <v>118.8</v>
      </c>
      <c r="I137" s="185"/>
      <c r="J137" s="186">
        <f>ROUND(I137*H137,2)</f>
        <v>0</v>
      </c>
      <c r="K137" s="182" t="s">
        <v>5</v>
      </c>
      <c r="L137" s="40"/>
      <c r="M137" s="187" t="s">
        <v>5</v>
      </c>
      <c r="N137" s="188" t="s">
        <v>46</v>
      </c>
      <c r="O137" s="41"/>
      <c r="P137" s="189">
        <f>O137*H137</f>
        <v>0</v>
      </c>
      <c r="Q137" s="189">
        <v>0.00956</v>
      </c>
      <c r="R137" s="189">
        <f>Q137*H137</f>
        <v>1.135728</v>
      </c>
      <c r="S137" s="189">
        <v>0</v>
      </c>
      <c r="T137" s="190">
        <f>S137*H137</f>
        <v>0</v>
      </c>
      <c r="AR137" s="23" t="s">
        <v>196</v>
      </c>
      <c r="AT137" s="23" t="s">
        <v>191</v>
      </c>
      <c r="AU137" s="23" t="s">
        <v>84</v>
      </c>
      <c r="AY137" s="23" t="s">
        <v>189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3" t="s">
        <v>82</v>
      </c>
      <c r="BK137" s="191">
        <f>ROUND(I137*H137,2)</f>
        <v>0</v>
      </c>
      <c r="BL137" s="23" t="s">
        <v>196</v>
      </c>
      <c r="BM137" s="23" t="s">
        <v>1307</v>
      </c>
    </row>
    <row r="138" spans="2:65" s="1" customFormat="1" ht="16.5" customHeight="1">
      <c r="B138" s="179"/>
      <c r="C138" s="180" t="s">
        <v>279</v>
      </c>
      <c r="D138" s="180" t="s">
        <v>191</v>
      </c>
      <c r="E138" s="181" t="s">
        <v>300</v>
      </c>
      <c r="F138" s="182" t="s">
        <v>301</v>
      </c>
      <c r="G138" s="183" t="s">
        <v>302</v>
      </c>
      <c r="H138" s="184">
        <v>1</v>
      </c>
      <c r="I138" s="185"/>
      <c r="J138" s="186">
        <f>ROUND(I138*H138,2)</f>
        <v>0</v>
      </c>
      <c r="K138" s="182" t="s">
        <v>5</v>
      </c>
      <c r="L138" s="40"/>
      <c r="M138" s="187" t="s">
        <v>5</v>
      </c>
      <c r="N138" s="188" t="s">
        <v>46</v>
      </c>
      <c r="O138" s="41"/>
      <c r="P138" s="189">
        <f>O138*H138</f>
        <v>0</v>
      </c>
      <c r="Q138" s="189">
        <v>0.01131</v>
      </c>
      <c r="R138" s="189">
        <f>Q138*H138</f>
        <v>0.01131</v>
      </c>
      <c r="S138" s="189">
        <v>0</v>
      </c>
      <c r="T138" s="190">
        <f>S138*H138</f>
        <v>0</v>
      </c>
      <c r="AR138" s="23" t="s">
        <v>196</v>
      </c>
      <c r="AT138" s="23" t="s">
        <v>191</v>
      </c>
      <c r="AU138" s="23" t="s">
        <v>84</v>
      </c>
      <c r="AY138" s="23" t="s">
        <v>189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3" t="s">
        <v>82</v>
      </c>
      <c r="BK138" s="191">
        <f>ROUND(I138*H138,2)</f>
        <v>0</v>
      </c>
      <c r="BL138" s="23" t="s">
        <v>196</v>
      </c>
      <c r="BM138" s="23" t="s">
        <v>1308</v>
      </c>
    </row>
    <row r="139" spans="2:65" s="1" customFormat="1" ht="25.5" customHeight="1">
      <c r="B139" s="179"/>
      <c r="C139" s="180" t="s">
        <v>284</v>
      </c>
      <c r="D139" s="180" t="s">
        <v>191</v>
      </c>
      <c r="E139" s="181" t="s">
        <v>305</v>
      </c>
      <c r="F139" s="182" t="s">
        <v>306</v>
      </c>
      <c r="G139" s="183" t="s">
        <v>194</v>
      </c>
      <c r="H139" s="184">
        <v>12.64</v>
      </c>
      <c r="I139" s="185"/>
      <c r="J139" s="186">
        <f>ROUND(I139*H139,2)</f>
        <v>0</v>
      </c>
      <c r="K139" s="182" t="s">
        <v>287</v>
      </c>
      <c r="L139" s="40"/>
      <c r="M139" s="187" t="s">
        <v>5</v>
      </c>
      <c r="N139" s="188" t="s">
        <v>46</v>
      </c>
      <c r="O139" s="41"/>
      <c r="P139" s="189">
        <f>O139*H139</f>
        <v>0</v>
      </c>
      <c r="Q139" s="189">
        <v>0.02636</v>
      </c>
      <c r="R139" s="189">
        <f>Q139*H139</f>
        <v>0.33319040000000005</v>
      </c>
      <c r="S139" s="189">
        <v>0</v>
      </c>
      <c r="T139" s="190">
        <f>S139*H139</f>
        <v>0</v>
      </c>
      <c r="AR139" s="23" t="s">
        <v>196</v>
      </c>
      <c r="AT139" s="23" t="s">
        <v>191</v>
      </c>
      <c r="AU139" s="23" t="s">
        <v>84</v>
      </c>
      <c r="AY139" s="23" t="s">
        <v>189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23" t="s">
        <v>82</v>
      </c>
      <c r="BK139" s="191">
        <f>ROUND(I139*H139,2)</f>
        <v>0</v>
      </c>
      <c r="BL139" s="23" t="s">
        <v>196</v>
      </c>
      <c r="BM139" s="23" t="s">
        <v>1309</v>
      </c>
    </row>
    <row r="140" spans="2:51" s="12" customFormat="1" ht="13.5">
      <c r="B140" s="192"/>
      <c r="D140" s="193" t="s">
        <v>198</v>
      </c>
      <c r="E140" s="194" t="s">
        <v>5</v>
      </c>
      <c r="F140" s="195" t="s">
        <v>1310</v>
      </c>
      <c r="H140" s="196">
        <v>12.64</v>
      </c>
      <c r="I140" s="197"/>
      <c r="L140" s="192"/>
      <c r="M140" s="198"/>
      <c r="N140" s="199"/>
      <c r="O140" s="199"/>
      <c r="P140" s="199"/>
      <c r="Q140" s="199"/>
      <c r="R140" s="199"/>
      <c r="S140" s="199"/>
      <c r="T140" s="200"/>
      <c r="AT140" s="194" t="s">
        <v>198</v>
      </c>
      <c r="AU140" s="194" t="s">
        <v>84</v>
      </c>
      <c r="AV140" s="12" t="s">
        <v>84</v>
      </c>
      <c r="AW140" s="12" t="s">
        <v>38</v>
      </c>
      <c r="AX140" s="12" t="s">
        <v>82</v>
      </c>
      <c r="AY140" s="194" t="s">
        <v>189</v>
      </c>
    </row>
    <row r="141" spans="2:65" s="1" customFormat="1" ht="16.5" customHeight="1">
      <c r="B141" s="179"/>
      <c r="C141" s="180" t="s">
        <v>290</v>
      </c>
      <c r="D141" s="180" t="s">
        <v>191</v>
      </c>
      <c r="E141" s="181" t="s">
        <v>310</v>
      </c>
      <c r="F141" s="182" t="s">
        <v>311</v>
      </c>
      <c r="G141" s="183" t="s">
        <v>312</v>
      </c>
      <c r="H141" s="184">
        <v>45.3</v>
      </c>
      <c r="I141" s="185"/>
      <c r="J141" s="186">
        <f>ROUND(I141*H141,2)</f>
        <v>0</v>
      </c>
      <c r="K141" s="182" t="s">
        <v>209</v>
      </c>
      <c r="L141" s="40"/>
      <c r="M141" s="187" t="s">
        <v>5</v>
      </c>
      <c r="N141" s="188" t="s">
        <v>46</v>
      </c>
      <c r="O141" s="41"/>
      <c r="P141" s="189">
        <f>O141*H141</f>
        <v>0</v>
      </c>
      <c r="Q141" s="189">
        <v>2E-05</v>
      </c>
      <c r="R141" s="189">
        <f>Q141*H141</f>
        <v>0.000906</v>
      </c>
      <c r="S141" s="189">
        <v>0</v>
      </c>
      <c r="T141" s="190">
        <f>S141*H141</f>
        <v>0</v>
      </c>
      <c r="AR141" s="23" t="s">
        <v>196</v>
      </c>
      <c r="AT141" s="23" t="s">
        <v>191</v>
      </c>
      <c r="AU141" s="23" t="s">
        <v>84</v>
      </c>
      <c r="AY141" s="23" t="s">
        <v>189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23" t="s">
        <v>82</v>
      </c>
      <c r="BK141" s="191">
        <f>ROUND(I141*H141,2)</f>
        <v>0</v>
      </c>
      <c r="BL141" s="23" t="s">
        <v>196</v>
      </c>
      <c r="BM141" s="23" t="s">
        <v>1311</v>
      </c>
    </row>
    <row r="142" spans="2:51" s="12" customFormat="1" ht="13.5">
      <c r="B142" s="192"/>
      <c r="D142" s="193" t="s">
        <v>198</v>
      </c>
      <c r="E142" s="194" t="s">
        <v>5</v>
      </c>
      <c r="F142" s="195" t="s">
        <v>1312</v>
      </c>
      <c r="H142" s="196">
        <v>45.3</v>
      </c>
      <c r="I142" s="197"/>
      <c r="L142" s="192"/>
      <c r="M142" s="198"/>
      <c r="N142" s="199"/>
      <c r="O142" s="199"/>
      <c r="P142" s="199"/>
      <c r="Q142" s="199"/>
      <c r="R142" s="199"/>
      <c r="S142" s="199"/>
      <c r="T142" s="200"/>
      <c r="AT142" s="194" t="s">
        <v>198</v>
      </c>
      <c r="AU142" s="194" t="s">
        <v>84</v>
      </c>
      <c r="AV142" s="12" t="s">
        <v>84</v>
      </c>
      <c r="AW142" s="12" t="s">
        <v>38</v>
      </c>
      <c r="AX142" s="12" t="s">
        <v>82</v>
      </c>
      <c r="AY142" s="194" t="s">
        <v>189</v>
      </c>
    </row>
    <row r="143" spans="2:65" s="1" customFormat="1" ht="25.5" customHeight="1">
      <c r="B143" s="179"/>
      <c r="C143" s="209" t="s">
        <v>296</v>
      </c>
      <c r="D143" s="209" t="s">
        <v>291</v>
      </c>
      <c r="E143" s="210" t="s">
        <v>315</v>
      </c>
      <c r="F143" s="211" t="s">
        <v>1313</v>
      </c>
      <c r="G143" s="212" t="s">
        <v>312</v>
      </c>
      <c r="H143" s="213">
        <v>45.3</v>
      </c>
      <c r="I143" s="214"/>
      <c r="J143" s="215">
        <f>ROUND(I143*H143,2)</f>
        <v>0</v>
      </c>
      <c r="K143" s="211" t="s">
        <v>5</v>
      </c>
      <c r="L143" s="216"/>
      <c r="M143" s="217" t="s">
        <v>5</v>
      </c>
      <c r="N143" s="218" t="s">
        <v>46</v>
      </c>
      <c r="O143" s="41"/>
      <c r="P143" s="189">
        <f>O143*H143</f>
        <v>0</v>
      </c>
      <c r="Q143" s="189">
        <v>0.00056</v>
      </c>
      <c r="R143" s="189">
        <f>Q143*H143</f>
        <v>0.025367999999999995</v>
      </c>
      <c r="S143" s="189">
        <v>0</v>
      </c>
      <c r="T143" s="190">
        <f>S143*H143</f>
        <v>0</v>
      </c>
      <c r="AR143" s="23" t="s">
        <v>229</v>
      </c>
      <c r="AT143" s="23" t="s">
        <v>291</v>
      </c>
      <c r="AU143" s="23" t="s">
        <v>84</v>
      </c>
      <c r="AY143" s="23" t="s">
        <v>189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23" t="s">
        <v>82</v>
      </c>
      <c r="BK143" s="191">
        <f>ROUND(I143*H143,2)</f>
        <v>0</v>
      </c>
      <c r="BL143" s="23" t="s">
        <v>196</v>
      </c>
      <c r="BM143" s="23" t="s">
        <v>1314</v>
      </c>
    </row>
    <row r="144" spans="2:51" s="12" customFormat="1" ht="13.5">
      <c r="B144" s="192"/>
      <c r="D144" s="193" t="s">
        <v>198</v>
      </c>
      <c r="E144" s="194" t="s">
        <v>5</v>
      </c>
      <c r="F144" s="195" t="s">
        <v>1315</v>
      </c>
      <c r="H144" s="196">
        <v>45.3</v>
      </c>
      <c r="I144" s="197"/>
      <c r="L144" s="192"/>
      <c r="M144" s="198"/>
      <c r="N144" s="199"/>
      <c r="O144" s="199"/>
      <c r="P144" s="199"/>
      <c r="Q144" s="199"/>
      <c r="R144" s="199"/>
      <c r="S144" s="199"/>
      <c r="T144" s="200"/>
      <c r="AT144" s="194" t="s">
        <v>198</v>
      </c>
      <c r="AU144" s="194" t="s">
        <v>84</v>
      </c>
      <c r="AV144" s="12" t="s">
        <v>84</v>
      </c>
      <c r="AW144" s="12" t="s">
        <v>38</v>
      </c>
      <c r="AX144" s="12" t="s">
        <v>82</v>
      </c>
      <c r="AY144" s="194" t="s">
        <v>189</v>
      </c>
    </row>
    <row r="145" spans="2:65" s="1" customFormat="1" ht="16.5" customHeight="1">
      <c r="B145" s="179"/>
      <c r="C145" s="209" t="s">
        <v>10</v>
      </c>
      <c r="D145" s="209" t="s">
        <v>291</v>
      </c>
      <c r="E145" s="210" t="s">
        <v>320</v>
      </c>
      <c r="F145" s="211" t="s">
        <v>321</v>
      </c>
      <c r="G145" s="212" t="s">
        <v>322</v>
      </c>
      <c r="H145" s="213">
        <v>135.9</v>
      </c>
      <c r="I145" s="214"/>
      <c r="J145" s="215">
        <f>ROUND(I145*H145,2)</f>
        <v>0</v>
      </c>
      <c r="K145" s="211" t="s">
        <v>209</v>
      </c>
      <c r="L145" s="216"/>
      <c r="M145" s="217" t="s">
        <v>5</v>
      </c>
      <c r="N145" s="218" t="s">
        <v>46</v>
      </c>
      <c r="O145" s="41"/>
      <c r="P145" s="189">
        <f>O145*H145</f>
        <v>0</v>
      </c>
      <c r="Q145" s="189">
        <v>1E-05</v>
      </c>
      <c r="R145" s="189">
        <f>Q145*H145</f>
        <v>0.0013590000000000002</v>
      </c>
      <c r="S145" s="189">
        <v>0</v>
      </c>
      <c r="T145" s="190">
        <f>S145*H145</f>
        <v>0</v>
      </c>
      <c r="AR145" s="23" t="s">
        <v>229</v>
      </c>
      <c r="AT145" s="23" t="s">
        <v>291</v>
      </c>
      <c r="AU145" s="23" t="s">
        <v>84</v>
      </c>
      <c r="AY145" s="23" t="s">
        <v>189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3" t="s">
        <v>82</v>
      </c>
      <c r="BK145" s="191">
        <f>ROUND(I145*H145,2)</f>
        <v>0</v>
      </c>
      <c r="BL145" s="23" t="s">
        <v>196</v>
      </c>
      <c r="BM145" s="23" t="s">
        <v>1316</v>
      </c>
    </row>
    <row r="146" spans="2:51" s="12" customFormat="1" ht="13.5">
      <c r="B146" s="192"/>
      <c r="D146" s="193" t="s">
        <v>198</v>
      </c>
      <c r="E146" s="194" t="s">
        <v>5</v>
      </c>
      <c r="F146" s="195" t="s">
        <v>1317</v>
      </c>
      <c r="H146" s="196">
        <v>135.9</v>
      </c>
      <c r="I146" s="197"/>
      <c r="L146" s="192"/>
      <c r="M146" s="198"/>
      <c r="N146" s="199"/>
      <c r="O146" s="199"/>
      <c r="P146" s="199"/>
      <c r="Q146" s="199"/>
      <c r="R146" s="199"/>
      <c r="S146" s="199"/>
      <c r="T146" s="200"/>
      <c r="AT146" s="194" t="s">
        <v>198</v>
      </c>
      <c r="AU146" s="194" t="s">
        <v>84</v>
      </c>
      <c r="AV146" s="12" t="s">
        <v>84</v>
      </c>
      <c r="AW146" s="12" t="s">
        <v>38</v>
      </c>
      <c r="AX146" s="12" t="s">
        <v>82</v>
      </c>
      <c r="AY146" s="194" t="s">
        <v>189</v>
      </c>
    </row>
    <row r="147" spans="2:65" s="1" customFormat="1" ht="25.5" customHeight="1">
      <c r="B147" s="179"/>
      <c r="C147" s="209" t="s">
        <v>304</v>
      </c>
      <c r="D147" s="209" t="s">
        <v>291</v>
      </c>
      <c r="E147" s="210" t="s">
        <v>326</v>
      </c>
      <c r="F147" s="211" t="s">
        <v>327</v>
      </c>
      <c r="G147" s="212" t="s">
        <v>322</v>
      </c>
      <c r="H147" s="213">
        <v>46</v>
      </c>
      <c r="I147" s="214"/>
      <c r="J147" s="215">
        <f>ROUND(I147*H147,2)</f>
        <v>0</v>
      </c>
      <c r="K147" s="211" t="s">
        <v>195</v>
      </c>
      <c r="L147" s="216"/>
      <c r="M147" s="217" t="s">
        <v>5</v>
      </c>
      <c r="N147" s="218" t="s">
        <v>46</v>
      </c>
      <c r="O147" s="41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AR147" s="23" t="s">
        <v>229</v>
      </c>
      <c r="AT147" s="23" t="s">
        <v>291</v>
      </c>
      <c r="AU147" s="23" t="s">
        <v>84</v>
      </c>
      <c r="AY147" s="23" t="s">
        <v>189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3" t="s">
        <v>82</v>
      </c>
      <c r="BK147" s="191">
        <f>ROUND(I147*H147,2)</f>
        <v>0</v>
      </c>
      <c r="BL147" s="23" t="s">
        <v>196</v>
      </c>
      <c r="BM147" s="23" t="s">
        <v>1318</v>
      </c>
    </row>
    <row r="148" spans="2:51" s="12" customFormat="1" ht="13.5">
      <c r="B148" s="192"/>
      <c r="D148" s="193" t="s">
        <v>198</v>
      </c>
      <c r="E148" s="194" t="s">
        <v>5</v>
      </c>
      <c r="F148" s="195" t="s">
        <v>429</v>
      </c>
      <c r="H148" s="196">
        <v>46</v>
      </c>
      <c r="I148" s="197"/>
      <c r="L148" s="192"/>
      <c r="M148" s="198"/>
      <c r="N148" s="199"/>
      <c r="O148" s="199"/>
      <c r="P148" s="199"/>
      <c r="Q148" s="199"/>
      <c r="R148" s="199"/>
      <c r="S148" s="199"/>
      <c r="T148" s="200"/>
      <c r="AT148" s="194" t="s">
        <v>198</v>
      </c>
      <c r="AU148" s="194" t="s">
        <v>84</v>
      </c>
      <c r="AV148" s="12" t="s">
        <v>84</v>
      </c>
      <c r="AW148" s="12" t="s">
        <v>38</v>
      </c>
      <c r="AX148" s="12" t="s">
        <v>82</v>
      </c>
      <c r="AY148" s="194" t="s">
        <v>189</v>
      </c>
    </row>
    <row r="149" spans="2:65" s="1" customFormat="1" ht="25.5" customHeight="1">
      <c r="B149" s="179"/>
      <c r="C149" s="209" t="s">
        <v>309</v>
      </c>
      <c r="D149" s="209" t="s">
        <v>291</v>
      </c>
      <c r="E149" s="210" t="s">
        <v>330</v>
      </c>
      <c r="F149" s="211" t="s">
        <v>331</v>
      </c>
      <c r="G149" s="212" t="s">
        <v>322</v>
      </c>
      <c r="H149" s="213">
        <v>135.9</v>
      </c>
      <c r="I149" s="214"/>
      <c r="J149" s="215">
        <f>ROUND(I149*H149,2)</f>
        <v>0</v>
      </c>
      <c r="K149" s="211" t="s">
        <v>195</v>
      </c>
      <c r="L149" s="216"/>
      <c r="M149" s="217" t="s">
        <v>5</v>
      </c>
      <c r="N149" s="218" t="s">
        <v>46</v>
      </c>
      <c r="O149" s="41"/>
      <c r="P149" s="189">
        <f>O149*H149</f>
        <v>0</v>
      </c>
      <c r="Q149" s="189">
        <v>1E-05</v>
      </c>
      <c r="R149" s="189">
        <f>Q149*H149</f>
        <v>0.0013590000000000002</v>
      </c>
      <c r="S149" s="189">
        <v>0</v>
      </c>
      <c r="T149" s="190">
        <f>S149*H149</f>
        <v>0</v>
      </c>
      <c r="AR149" s="23" t="s">
        <v>229</v>
      </c>
      <c r="AT149" s="23" t="s">
        <v>291</v>
      </c>
      <c r="AU149" s="23" t="s">
        <v>84</v>
      </c>
      <c r="AY149" s="23" t="s">
        <v>189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23" t="s">
        <v>82</v>
      </c>
      <c r="BK149" s="191">
        <f>ROUND(I149*H149,2)</f>
        <v>0</v>
      </c>
      <c r="BL149" s="23" t="s">
        <v>196</v>
      </c>
      <c r="BM149" s="23" t="s">
        <v>1319</v>
      </c>
    </row>
    <row r="150" spans="2:51" s="12" customFormat="1" ht="13.5">
      <c r="B150" s="192"/>
      <c r="D150" s="193" t="s">
        <v>198</v>
      </c>
      <c r="E150" s="194" t="s">
        <v>5</v>
      </c>
      <c r="F150" s="195" t="s">
        <v>1317</v>
      </c>
      <c r="H150" s="196">
        <v>135.9</v>
      </c>
      <c r="I150" s="197"/>
      <c r="L150" s="192"/>
      <c r="M150" s="198"/>
      <c r="N150" s="199"/>
      <c r="O150" s="199"/>
      <c r="P150" s="199"/>
      <c r="Q150" s="199"/>
      <c r="R150" s="199"/>
      <c r="S150" s="199"/>
      <c r="T150" s="200"/>
      <c r="AT150" s="194" t="s">
        <v>198</v>
      </c>
      <c r="AU150" s="194" t="s">
        <v>84</v>
      </c>
      <c r="AV150" s="12" t="s">
        <v>84</v>
      </c>
      <c r="AW150" s="12" t="s">
        <v>38</v>
      </c>
      <c r="AX150" s="12" t="s">
        <v>82</v>
      </c>
      <c r="AY150" s="194" t="s">
        <v>189</v>
      </c>
    </row>
    <row r="151" spans="2:65" s="1" customFormat="1" ht="16.5" customHeight="1">
      <c r="B151" s="179"/>
      <c r="C151" s="180" t="s">
        <v>314</v>
      </c>
      <c r="D151" s="180" t="s">
        <v>191</v>
      </c>
      <c r="E151" s="181" t="s">
        <v>334</v>
      </c>
      <c r="F151" s="182" t="s">
        <v>335</v>
      </c>
      <c r="G151" s="183" t="s">
        <v>312</v>
      </c>
      <c r="H151" s="184">
        <v>326.303</v>
      </c>
      <c r="I151" s="185"/>
      <c r="J151" s="186">
        <f>ROUND(I151*H151,2)</f>
        <v>0</v>
      </c>
      <c r="K151" s="182" t="s">
        <v>209</v>
      </c>
      <c r="L151" s="40"/>
      <c r="M151" s="187" t="s">
        <v>5</v>
      </c>
      <c r="N151" s="188" t="s">
        <v>46</v>
      </c>
      <c r="O151" s="41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AR151" s="23" t="s">
        <v>196</v>
      </c>
      <c r="AT151" s="23" t="s">
        <v>191</v>
      </c>
      <c r="AU151" s="23" t="s">
        <v>84</v>
      </c>
      <c r="AY151" s="23" t="s">
        <v>189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82</v>
      </c>
      <c r="BK151" s="191">
        <f>ROUND(I151*H151,2)</f>
        <v>0</v>
      </c>
      <c r="BL151" s="23" t="s">
        <v>196</v>
      </c>
      <c r="BM151" s="23" t="s">
        <v>1320</v>
      </c>
    </row>
    <row r="152" spans="2:51" s="12" customFormat="1" ht="13.5">
      <c r="B152" s="192"/>
      <c r="D152" s="193" t="s">
        <v>198</v>
      </c>
      <c r="E152" s="194" t="s">
        <v>5</v>
      </c>
      <c r="F152" s="195" t="s">
        <v>1321</v>
      </c>
      <c r="H152" s="196">
        <v>326.303</v>
      </c>
      <c r="I152" s="197"/>
      <c r="L152" s="192"/>
      <c r="M152" s="198"/>
      <c r="N152" s="199"/>
      <c r="O152" s="199"/>
      <c r="P152" s="199"/>
      <c r="Q152" s="199"/>
      <c r="R152" s="199"/>
      <c r="S152" s="199"/>
      <c r="T152" s="200"/>
      <c r="AT152" s="194" t="s">
        <v>198</v>
      </c>
      <c r="AU152" s="194" t="s">
        <v>84</v>
      </c>
      <c r="AV152" s="12" t="s">
        <v>84</v>
      </c>
      <c r="AW152" s="12" t="s">
        <v>38</v>
      </c>
      <c r="AX152" s="12" t="s">
        <v>75</v>
      </c>
      <c r="AY152" s="194" t="s">
        <v>189</v>
      </c>
    </row>
    <row r="153" spans="2:51" s="13" customFormat="1" ht="13.5">
      <c r="B153" s="201"/>
      <c r="D153" s="193" t="s">
        <v>198</v>
      </c>
      <c r="E153" s="202" t="s">
        <v>5</v>
      </c>
      <c r="F153" s="203" t="s">
        <v>216</v>
      </c>
      <c r="H153" s="204">
        <v>326.303</v>
      </c>
      <c r="I153" s="205"/>
      <c r="L153" s="201"/>
      <c r="M153" s="206"/>
      <c r="N153" s="207"/>
      <c r="O153" s="207"/>
      <c r="P153" s="207"/>
      <c r="Q153" s="207"/>
      <c r="R153" s="207"/>
      <c r="S153" s="207"/>
      <c r="T153" s="208"/>
      <c r="AT153" s="202" t="s">
        <v>198</v>
      </c>
      <c r="AU153" s="202" t="s">
        <v>84</v>
      </c>
      <c r="AV153" s="13" t="s">
        <v>196</v>
      </c>
      <c r="AW153" s="13" t="s">
        <v>38</v>
      </c>
      <c r="AX153" s="13" t="s">
        <v>82</v>
      </c>
      <c r="AY153" s="202" t="s">
        <v>189</v>
      </c>
    </row>
    <row r="154" spans="2:65" s="1" customFormat="1" ht="16.5" customHeight="1">
      <c r="B154" s="179"/>
      <c r="C154" s="209" t="s">
        <v>319</v>
      </c>
      <c r="D154" s="209" t="s">
        <v>291</v>
      </c>
      <c r="E154" s="210" t="s">
        <v>339</v>
      </c>
      <c r="F154" s="211" t="s">
        <v>340</v>
      </c>
      <c r="G154" s="212" t="s">
        <v>312</v>
      </c>
      <c r="H154" s="213">
        <v>134.928</v>
      </c>
      <c r="I154" s="214"/>
      <c r="J154" s="215">
        <f>ROUND(I154*H154,2)</f>
        <v>0</v>
      </c>
      <c r="K154" s="211" t="s">
        <v>209</v>
      </c>
      <c r="L154" s="216"/>
      <c r="M154" s="217" t="s">
        <v>5</v>
      </c>
      <c r="N154" s="218" t="s">
        <v>46</v>
      </c>
      <c r="O154" s="41"/>
      <c r="P154" s="189">
        <f>O154*H154</f>
        <v>0</v>
      </c>
      <c r="Q154" s="189">
        <v>0.0004</v>
      </c>
      <c r="R154" s="189">
        <f>Q154*H154</f>
        <v>0.053971200000000004</v>
      </c>
      <c r="S154" s="189">
        <v>0</v>
      </c>
      <c r="T154" s="190">
        <f>S154*H154</f>
        <v>0</v>
      </c>
      <c r="AR154" s="23" t="s">
        <v>229</v>
      </c>
      <c r="AT154" s="23" t="s">
        <v>291</v>
      </c>
      <c r="AU154" s="23" t="s">
        <v>84</v>
      </c>
      <c r="AY154" s="23" t="s">
        <v>189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3" t="s">
        <v>82</v>
      </c>
      <c r="BK154" s="191">
        <f>ROUND(I154*H154,2)</f>
        <v>0</v>
      </c>
      <c r="BL154" s="23" t="s">
        <v>196</v>
      </c>
      <c r="BM154" s="23" t="s">
        <v>1322</v>
      </c>
    </row>
    <row r="155" spans="2:51" s="12" customFormat="1" ht="13.5">
      <c r="B155" s="192"/>
      <c r="D155" s="193" t="s">
        <v>198</v>
      </c>
      <c r="E155" s="194" t="s">
        <v>5</v>
      </c>
      <c r="F155" s="195" t="s">
        <v>1323</v>
      </c>
      <c r="H155" s="196">
        <v>46.2</v>
      </c>
      <c r="I155" s="197"/>
      <c r="L155" s="192"/>
      <c r="M155" s="198"/>
      <c r="N155" s="199"/>
      <c r="O155" s="199"/>
      <c r="P155" s="199"/>
      <c r="Q155" s="199"/>
      <c r="R155" s="199"/>
      <c r="S155" s="199"/>
      <c r="T155" s="200"/>
      <c r="AT155" s="194" t="s">
        <v>198</v>
      </c>
      <c r="AU155" s="194" t="s">
        <v>84</v>
      </c>
      <c r="AV155" s="12" t="s">
        <v>84</v>
      </c>
      <c r="AW155" s="12" t="s">
        <v>38</v>
      </c>
      <c r="AX155" s="12" t="s">
        <v>75</v>
      </c>
      <c r="AY155" s="194" t="s">
        <v>189</v>
      </c>
    </row>
    <row r="156" spans="2:51" s="12" customFormat="1" ht="13.5">
      <c r="B156" s="192"/>
      <c r="D156" s="193" t="s">
        <v>198</v>
      </c>
      <c r="E156" s="194" t="s">
        <v>5</v>
      </c>
      <c r="F156" s="195" t="s">
        <v>1324</v>
      </c>
      <c r="H156" s="196">
        <v>8.243</v>
      </c>
      <c r="I156" s="197"/>
      <c r="L156" s="192"/>
      <c r="M156" s="198"/>
      <c r="N156" s="199"/>
      <c r="O156" s="199"/>
      <c r="P156" s="199"/>
      <c r="Q156" s="199"/>
      <c r="R156" s="199"/>
      <c r="S156" s="199"/>
      <c r="T156" s="200"/>
      <c r="AT156" s="194" t="s">
        <v>198</v>
      </c>
      <c r="AU156" s="194" t="s">
        <v>84</v>
      </c>
      <c r="AV156" s="12" t="s">
        <v>84</v>
      </c>
      <c r="AW156" s="12" t="s">
        <v>38</v>
      </c>
      <c r="AX156" s="12" t="s">
        <v>75</v>
      </c>
      <c r="AY156" s="194" t="s">
        <v>189</v>
      </c>
    </row>
    <row r="157" spans="2:51" s="12" customFormat="1" ht="13.5">
      <c r="B157" s="192"/>
      <c r="D157" s="193" t="s">
        <v>198</v>
      </c>
      <c r="E157" s="194" t="s">
        <v>5</v>
      </c>
      <c r="F157" s="195" t="s">
        <v>1325</v>
      </c>
      <c r="H157" s="196">
        <v>74.06</v>
      </c>
      <c r="I157" s="197"/>
      <c r="L157" s="192"/>
      <c r="M157" s="198"/>
      <c r="N157" s="199"/>
      <c r="O157" s="199"/>
      <c r="P157" s="199"/>
      <c r="Q157" s="199"/>
      <c r="R157" s="199"/>
      <c r="S157" s="199"/>
      <c r="T157" s="200"/>
      <c r="AT157" s="194" t="s">
        <v>198</v>
      </c>
      <c r="AU157" s="194" t="s">
        <v>84</v>
      </c>
      <c r="AV157" s="12" t="s">
        <v>84</v>
      </c>
      <c r="AW157" s="12" t="s">
        <v>38</v>
      </c>
      <c r="AX157" s="12" t="s">
        <v>75</v>
      </c>
      <c r="AY157" s="194" t="s">
        <v>189</v>
      </c>
    </row>
    <row r="158" spans="2:51" s="13" customFormat="1" ht="13.5">
      <c r="B158" s="201"/>
      <c r="D158" s="193" t="s">
        <v>198</v>
      </c>
      <c r="E158" s="202" t="s">
        <v>5</v>
      </c>
      <c r="F158" s="203" t="s">
        <v>216</v>
      </c>
      <c r="H158" s="204">
        <v>128.503</v>
      </c>
      <c r="I158" s="205"/>
      <c r="L158" s="201"/>
      <c r="M158" s="206"/>
      <c r="N158" s="207"/>
      <c r="O158" s="207"/>
      <c r="P158" s="207"/>
      <c r="Q158" s="207"/>
      <c r="R158" s="207"/>
      <c r="S158" s="207"/>
      <c r="T158" s="208"/>
      <c r="AT158" s="202" t="s">
        <v>198</v>
      </c>
      <c r="AU158" s="202" t="s">
        <v>84</v>
      </c>
      <c r="AV158" s="13" t="s">
        <v>196</v>
      </c>
      <c r="AW158" s="13" t="s">
        <v>38</v>
      </c>
      <c r="AX158" s="13" t="s">
        <v>82</v>
      </c>
      <c r="AY158" s="202" t="s">
        <v>189</v>
      </c>
    </row>
    <row r="159" spans="2:51" s="12" customFormat="1" ht="13.5">
      <c r="B159" s="192"/>
      <c r="D159" s="193" t="s">
        <v>198</v>
      </c>
      <c r="F159" s="195" t="s">
        <v>1326</v>
      </c>
      <c r="H159" s="196">
        <v>134.928</v>
      </c>
      <c r="I159" s="197"/>
      <c r="L159" s="192"/>
      <c r="M159" s="198"/>
      <c r="N159" s="199"/>
      <c r="O159" s="199"/>
      <c r="P159" s="199"/>
      <c r="Q159" s="199"/>
      <c r="R159" s="199"/>
      <c r="S159" s="199"/>
      <c r="T159" s="200"/>
      <c r="AT159" s="194" t="s">
        <v>198</v>
      </c>
      <c r="AU159" s="194" t="s">
        <v>84</v>
      </c>
      <c r="AV159" s="12" t="s">
        <v>84</v>
      </c>
      <c r="AW159" s="12" t="s">
        <v>6</v>
      </c>
      <c r="AX159" s="12" t="s">
        <v>82</v>
      </c>
      <c r="AY159" s="194" t="s">
        <v>189</v>
      </c>
    </row>
    <row r="160" spans="2:65" s="1" customFormat="1" ht="16.5" customHeight="1">
      <c r="B160" s="179"/>
      <c r="C160" s="209" t="s">
        <v>325</v>
      </c>
      <c r="D160" s="209" t="s">
        <v>291</v>
      </c>
      <c r="E160" s="210" t="s">
        <v>347</v>
      </c>
      <c r="F160" s="211" t="s">
        <v>348</v>
      </c>
      <c r="G160" s="212" t="s">
        <v>312</v>
      </c>
      <c r="H160" s="213">
        <v>47.513</v>
      </c>
      <c r="I160" s="214"/>
      <c r="J160" s="215">
        <f>ROUND(I160*H160,2)</f>
        <v>0</v>
      </c>
      <c r="K160" s="211" t="s">
        <v>209</v>
      </c>
      <c r="L160" s="216"/>
      <c r="M160" s="217" t="s">
        <v>5</v>
      </c>
      <c r="N160" s="218" t="s">
        <v>46</v>
      </c>
      <c r="O160" s="41"/>
      <c r="P160" s="189">
        <f>O160*H160</f>
        <v>0</v>
      </c>
      <c r="Q160" s="189">
        <v>0.0004</v>
      </c>
      <c r="R160" s="189">
        <f>Q160*H160</f>
        <v>0.0190052</v>
      </c>
      <c r="S160" s="189">
        <v>0</v>
      </c>
      <c r="T160" s="190">
        <f>S160*H160</f>
        <v>0</v>
      </c>
      <c r="AR160" s="23" t="s">
        <v>229</v>
      </c>
      <c r="AT160" s="23" t="s">
        <v>291</v>
      </c>
      <c r="AU160" s="23" t="s">
        <v>84</v>
      </c>
      <c r="AY160" s="23" t="s">
        <v>189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3" t="s">
        <v>82</v>
      </c>
      <c r="BK160" s="191">
        <f>ROUND(I160*H160,2)</f>
        <v>0</v>
      </c>
      <c r="BL160" s="23" t="s">
        <v>196</v>
      </c>
      <c r="BM160" s="23" t="s">
        <v>1327</v>
      </c>
    </row>
    <row r="161" spans="2:51" s="12" customFormat="1" ht="13.5">
      <c r="B161" s="192"/>
      <c r="D161" s="193" t="s">
        <v>198</v>
      </c>
      <c r="E161" s="194" t="s">
        <v>5</v>
      </c>
      <c r="F161" s="195" t="s">
        <v>1328</v>
      </c>
      <c r="H161" s="196">
        <v>45.25</v>
      </c>
      <c r="I161" s="197"/>
      <c r="L161" s="192"/>
      <c r="M161" s="198"/>
      <c r="N161" s="199"/>
      <c r="O161" s="199"/>
      <c r="P161" s="199"/>
      <c r="Q161" s="199"/>
      <c r="R161" s="199"/>
      <c r="S161" s="199"/>
      <c r="T161" s="200"/>
      <c r="AT161" s="194" t="s">
        <v>198</v>
      </c>
      <c r="AU161" s="194" t="s">
        <v>84</v>
      </c>
      <c r="AV161" s="12" t="s">
        <v>84</v>
      </c>
      <c r="AW161" s="12" t="s">
        <v>38</v>
      </c>
      <c r="AX161" s="12" t="s">
        <v>82</v>
      </c>
      <c r="AY161" s="194" t="s">
        <v>189</v>
      </c>
    </row>
    <row r="162" spans="2:51" s="12" customFormat="1" ht="13.5">
      <c r="B162" s="192"/>
      <c r="D162" s="193" t="s">
        <v>198</v>
      </c>
      <c r="F162" s="195" t="s">
        <v>1329</v>
      </c>
      <c r="H162" s="196">
        <v>47.513</v>
      </c>
      <c r="I162" s="197"/>
      <c r="L162" s="192"/>
      <c r="M162" s="198"/>
      <c r="N162" s="199"/>
      <c r="O162" s="199"/>
      <c r="P162" s="199"/>
      <c r="Q162" s="199"/>
      <c r="R162" s="199"/>
      <c r="S162" s="199"/>
      <c r="T162" s="200"/>
      <c r="AT162" s="194" t="s">
        <v>198</v>
      </c>
      <c r="AU162" s="194" t="s">
        <v>84</v>
      </c>
      <c r="AV162" s="12" t="s">
        <v>84</v>
      </c>
      <c r="AW162" s="12" t="s">
        <v>6</v>
      </c>
      <c r="AX162" s="12" t="s">
        <v>82</v>
      </c>
      <c r="AY162" s="194" t="s">
        <v>189</v>
      </c>
    </row>
    <row r="163" spans="2:65" s="1" customFormat="1" ht="16.5" customHeight="1">
      <c r="B163" s="179"/>
      <c r="C163" s="209" t="s">
        <v>329</v>
      </c>
      <c r="D163" s="209" t="s">
        <v>291</v>
      </c>
      <c r="E163" s="210" t="s">
        <v>353</v>
      </c>
      <c r="F163" s="211" t="s">
        <v>354</v>
      </c>
      <c r="G163" s="212" t="s">
        <v>312</v>
      </c>
      <c r="H163" s="213">
        <v>108.885</v>
      </c>
      <c r="I163" s="214"/>
      <c r="J163" s="215">
        <f>ROUND(I163*H163,2)</f>
        <v>0</v>
      </c>
      <c r="K163" s="211" t="s">
        <v>209</v>
      </c>
      <c r="L163" s="216"/>
      <c r="M163" s="217" t="s">
        <v>5</v>
      </c>
      <c r="N163" s="218" t="s">
        <v>46</v>
      </c>
      <c r="O163" s="41"/>
      <c r="P163" s="189">
        <f>O163*H163</f>
        <v>0</v>
      </c>
      <c r="Q163" s="189">
        <v>0.0003</v>
      </c>
      <c r="R163" s="189">
        <f>Q163*H163</f>
        <v>0.0326655</v>
      </c>
      <c r="S163" s="189">
        <v>0</v>
      </c>
      <c r="T163" s="190">
        <f>S163*H163</f>
        <v>0</v>
      </c>
      <c r="AR163" s="23" t="s">
        <v>229</v>
      </c>
      <c r="AT163" s="23" t="s">
        <v>291</v>
      </c>
      <c r="AU163" s="23" t="s">
        <v>84</v>
      </c>
      <c r="AY163" s="23" t="s">
        <v>189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23" t="s">
        <v>82</v>
      </c>
      <c r="BK163" s="191">
        <f>ROUND(I163*H163,2)</f>
        <v>0</v>
      </c>
      <c r="BL163" s="23" t="s">
        <v>196</v>
      </c>
      <c r="BM163" s="23" t="s">
        <v>1330</v>
      </c>
    </row>
    <row r="164" spans="2:51" s="12" customFormat="1" ht="13.5">
      <c r="B164" s="192"/>
      <c r="D164" s="193" t="s">
        <v>198</v>
      </c>
      <c r="E164" s="194" t="s">
        <v>5</v>
      </c>
      <c r="F164" s="195" t="s">
        <v>1331</v>
      </c>
      <c r="H164" s="196">
        <v>103.7</v>
      </c>
      <c r="I164" s="197"/>
      <c r="L164" s="192"/>
      <c r="M164" s="198"/>
      <c r="N164" s="199"/>
      <c r="O164" s="199"/>
      <c r="P164" s="199"/>
      <c r="Q164" s="199"/>
      <c r="R164" s="199"/>
      <c r="S164" s="199"/>
      <c r="T164" s="200"/>
      <c r="AT164" s="194" t="s">
        <v>198</v>
      </c>
      <c r="AU164" s="194" t="s">
        <v>84</v>
      </c>
      <c r="AV164" s="12" t="s">
        <v>84</v>
      </c>
      <c r="AW164" s="12" t="s">
        <v>38</v>
      </c>
      <c r="AX164" s="12" t="s">
        <v>82</v>
      </c>
      <c r="AY164" s="194" t="s">
        <v>189</v>
      </c>
    </row>
    <row r="165" spans="2:51" s="12" customFormat="1" ht="13.5">
      <c r="B165" s="192"/>
      <c r="D165" s="193" t="s">
        <v>198</v>
      </c>
      <c r="F165" s="195" t="s">
        <v>1332</v>
      </c>
      <c r="H165" s="196">
        <v>108.885</v>
      </c>
      <c r="I165" s="197"/>
      <c r="L165" s="192"/>
      <c r="M165" s="198"/>
      <c r="N165" s="199"/>
      <c r="O165" s="199"/>
      <c r="P165" s="199"/>
      <c r="Q165" s="199"/>
      <c r="R165" s="199"/>
      <c r="S165" s="199"/>
      <c r="T165" s="200"/>
      <c r="AT165" s="194" t="s">
        <v>198</v>
      </c>
      <c r="AU165" s="194" t="s">
        <v>84</v>
      </c>
      <c r="AV165" s="12" t="s">
        <v>84</v>
      </c>
      <c r="AW165" s="12" t="s">
        <v>6</v>
      </c>
      <c r="AX165" s="12" t="s">
        <v>82</v>
      </c>
      <c r="AY165" s="194" t="s">
        <v>189</v>
      </c>
    </row>
    <row r="166" spans="2:65" s="1" customFormat="1" ht="16.5" customHeight="1">
      <c r="B166" s="179"/>
      <c r="C166" s="209" t="s">
        <v>333</v>
      </c>
      <c r="D166" s="209" t="s">
        <v>291</v>
      </c>
      <c r="E166" s="210" t="s">
        <v>359</v>
      </c>
      <c r="F166" s="211" t="s">
        <v>360</v>
      </c>
      <c r="G166" s="212" t="s">
        <v>312</v>
      </c>
      <c r="H166" s="213">
        <v>103.7</v>
      </c>
      <c r="I166" s="214"/>
      <c r="J166" s="215">
        <f>ROUND(I166*H166,2)</f>
        <v>0</v>
      </c>
      <c r="K166" s="211" t="s">
        <v>209</v>
      </c>
      <c r="L166" s="216"/>
      <c r="M166" s="217" t="s">
        <v>5</v>
      </c>
      <c r="N166" s="218" t="s">
        <v>46</v>
      </c>
      <c r="O166" s="41"/>
      <c r="P166" s="189">
        <f>O166*H166</f>
        <v>0</v>
      </c>
      <c r="Q166" s="189">
        <v>3E-05</v>
      </c>
      <c r="R166" s="189">
        <f>Q166*H166</f>
        <v>0.003111</v>
      </c>
      <c r="S166" s="189">
        <v>0</v>
      </c>
      <c r="T166" s="190">
        <f>S166*H166</f>
        <v>0</v>
      </c>
      <c r="AR166" s="23" t="s">
        <v>229</v>
      </c>
      <c r="AT166" s="23" t="s">
        <v>291</v>
      </c>
      <c r="AU166" s="23" t="s">
        <v>84</v>
      </c>
      <c r="AY166" s="23" t="s">
        <v>189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23" t="s">
        <v>82</v>
      </c>
      <c r="BK166" s="191">
        <f>ROUND(I166*H166,2)</f>
        <v>0</v>
      </c>
      <c r="BL166" s="23" t="s">
        <v>196</v>
      </c>
      <c r="BM166" s="23" t="s">
        <v>1333</v>
      </c>
    </row>
    <row r="167" spans="2:51" s="12" customFormat="1" ht="13.5">
      <c r="B167" s="192"/>
      <c r="D167" s="193" t="s">
        <v>198</v>
      </c>
      <c r="E167" s="194" t="s">
        <v>5</v>
      </c>
      <c r="F167" s="195" t="s">
        <v>1334</v>
      </c>
      <c r="H167" s="196">
        <v>103.7</v>
      </c>
      <c r="I167" s="197"/>
      <c r="L167" s="192"/>
      <c r="M167" s="198"/>
      <c r="N167" s="199"/>
      <c r="O167" s="199"/>
      <c r="P167" s="199"/>
      <c r="Q167" s="199"/>
      <c r="R167" s="199"/>
      <c r="S167" s="199"/>
      <c r="T167" s="200"/>
      <c r="AT167" s="194" t="s">
        <v>198</v>
      </c>
      <c r="AU167" s="194" t="s">
        <v>84</v>
      </c>
      <c r="AV167" s="12" t="s">
        <v>84</v>
      </c>
      <c r="AW167" s="12" t="s">
        <v>38</v>
      </c>
      <c r="AX167" s="12" t="s">
        <v>82</v>
      </c>
      <c r="AY167" s="194" t="s">
        <v>189</v>
      </c>
    </row>
    <row r="168" spans="2:65" s="1" customFormat="1" ht="16.5" customHeight="1">
      <c r="B168" s="179"/>
      <c r="C168" s="209" t="s">
        <v>338</v>
      </c>
      <c r="D168" s="209" t="s">
        <v>291</v>
      </c>
      <c r="E168" s="210" t="s">
        <v>364</v>
      </c>
      <c r="F168" s="211" t="s">
        <v>365</v>
      </c>
      <c r="G168" s="212" t="s">
        <v>312</v>
      </c>
      <c r="H168" s="213">
        <v>48.85</v>
      </c>
      <c r="I168" s="214"/>
      <c r="J168" s="215">
        <f>ROUND(I168*H168,2)</f>
        <v>0</v>
      </c>
      <c r="K168" s="211" t="s">
        <v>209</v>
      </c>
      <c r="L168" s="216"/>
      <c r="M168" s="217" t="s">
        <v>5</v>
      </c>
      <c r="N168" s="218" t="s">
        <v>46</v>
      </c>
      <c r="O168" s="41"/>
      <c r="P168" s="189">
        <f>O168*H168</f>
        <v>0</v>
      </c>
      <c r="Q168" s="189">
        <v>0.0005</v>
      </c>
      <c r="R168" s="189">
        <f>Q168*H168</f>
        <v>0.024425000000000002</v>
      </c>
      <c r="S168" s="189">
        <v>0</v>
      </c>
      <c r="T168" s="190">
        <f>S168*H168</f>
        <v>0</v>
      </c>
      <c r="AR168" s="23" t="s">
        <v>229</v>
      </c>
      <c r="AT168" s="23" t="s">
        <v>291</v>
      </c>
      <c r="AU168" s="23" t="s">
        <v>84</v>
      </c>
      <c r="AY168" s="23" t="s">
        <v>189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23" t="s">
        <v>82</v>
      </c>
      <c r="BK168" s="191">
        <f>ROUND(I168*H168,2)</f>
        <v>0</v>
      </c>
      <c r="BL168" s="23" t="s">
        <v>196</v>
      </c>
      <c r="BM168" s="23" t="s">
        <v>1335</v>
      </c>
    </row>
    <row r="169" spans="2:51" s="12" customFormat="1" ht="13.5">
      <c r="B169" s="192"/>
      <c r="D169" s="193" t="s">
        <v>198</v>
      </c>
      <c r="E169" s="194" t="s">
        <v>5</v>
      </c>
      <c r="F169" s="195" t="s">
        <v>1336</v>
      </c>
      <c r="H169" s="196">
        <v>48.85</v>
      </c>
      <c r="I169" s="197"/>
      <c r="L169" s="192"/>
      <c r="M169" s="198"/>
      <c r="N169" s="199"/>
      <c r="O169" s="199"/>
      <c r="P169" s="199"/>
      <c r="Q169" s="199"/>
      <c r="R169" s="199"/>
      <c r="S169" s="199"/>
      <c r="T169" s="200"/>
      <c r="AT169" s="194" t="s">
        <v>198</v>
      </c>
      <c r="AU169" s="194" t="s">
        <v>84</v>
      </c>
      <c r="AV169" s="12" t="s">
        <v>84</v>
      </c>
      <c r="AW169" s="12" t="s">
        <v>38</v>
      </c>
      <c r="AX169" s="12" t="s">
        <v>82</v>
      </c>
      <c r="AY169" s="194" t="s">
        <v>189</v>
      </c>
    </row>
    <row r="170" spans="2:65" s="1" customFormat="1" ht="25.5" customHeight="1">
      <c r="B170" s="179"/>
      <c r="C170" s="180" t="s">
        <v>346</v>
      </c>
      <c r="D170" s="180" t="s">
        <v>191</v>
      </c>
      <c r="E170" s="181" t="s">
        <v>374</v>
      </c>
      <c r="F170" s="182" t="s">
        <v>375</v>
      </c>
      <c r="G170" s="183" t="s">
        <v>194</v>
      </c>
      <c r="H170" s="184">
        <v>9.87</v>
      </c>
      <c r="I170" s="185"/>
      <c r="J170" s="186">
        <f>ROUND(I170*H170,2)</f>
        <v>0</v>
      </c>
      <c r="K170" s="182" t="s">
        <v>376</v>
      </c>
      <c r="L170" s="40"/>
      <c r="M170" s="187" t="s">
        <v>5</v>
      </c>
      <c r="N170" s="188" t="s">
        <v>46</v>
      </c>
      <c r="O170" s="41"/>
      <c r="P170" s="189">
        <f>O170*H170</f>
        <v>0</v>
      </c>
      <c r="Q170" s="189">
        <v>0.00825</v>
      </c>
      <c r="R170" s="189">
        <f>Q170*H170</f>
        <v>0.0814275</v>
      </c>
      <c r="S170" s="189">
        <v>0</v>
      </c>
      <c r="T170" s="190">
        <f>S170*H170</f>
        <v>0</v>
      </c>
      <c r="AR170" s="23" t="s">
        <v>196</v>
      </c>
      <c r="AT170" s="23" t="s">
        <v>191</v>
      </c>
      <c r="AU170" s="23" t="s">
        <v>84</v>
      </c>
      <c r="AY170" s="23" t="s">
        <v>189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82</v>
      </c>
      <c r="BK170" s="191">
        <f>ROUND(I170*H170,2)</f>
        <v>0</v>
      </c>
      <c r="BL170" s="23" t="s">
        <v>196</v>
      </c>
      <c r="BM170" s="23" t="s">
        <v>1337</v>
      </c>
    </row>
    <row r="171" spans="2:51" s="12" customFormat="1" ht="13.5">
      <c r="B171" s="192"/>
      <c r="D171" s="193" t="s">
        <v>198</v>
      </c>
      <c r="E171" s="194" t="s">
        <v>5</v>
      </c>
      <c r="F171" s="195" t="s">
        <v>1338</v>
      </c>
      <c r="H171" s="196">
        <v>9.87</v>
      </c>
      <c r="I171" s="197"/>
      <c r="L171" s="192"/>
      <c r="M171" s="198"/>
      <c r="N171" s="199"/>
      <c r="O171" s="199"/>
      <c r="P171" s="199"/>
      <c r="Q171" s="199"/>
      <c r="R171" s="199"/>
      <c r="S171" s="199"/>
      <c r="T171" s="200"/>
      <c r="AT171" s="194" t="s">
        <v>198</v>
      </c>
      <c r="AU171" s="194" t="s">
        <v>84</v>
      </c>
      <c r="AV171" s="12" t="s">
        <v>84</v>
      </c>
      <c r="AW171" s="12" t="s">
        <v>38</v>
      </c>
      <c r="AX171" s="12" t="s">
        <v>82</v>
      </c>
      <c r="AY171" s="194" t="s">
        <v>189</v>
      </c>
    </row>
    <row r="172" spans="2:65" s="1" customFormat="1" ht="25.5" customHeight="1">
      <c r="B172" s="179"/>
      <c r="C172" s="209" t="s">
        <v>352</v>
      </c>
      <c r="D172" s="209" t="s">
        <v>291</v>
      </c>
      <c r="E172" s="210" t="s">
        <v>380</v>
      </c>
      <c r="F172" s="211" t="s">
        <v>1339</v>
      </c>
      <c r="G172" s="212" t="s">
        <v>208</v>
      </c>
      <c r="H172" s="213">
        <v>0.302</v>
      </c>
      <c r="I172" s="214"/>
      <c r="J172" s="215">
        <f>ROUND(I172*H172,2)</f>
        <v>0</v>
      </c>
      <c r="K172" s="211" t="s">
        <v>202</v>
      </c>
      <c r="L172" s="216"/>
      <c r="M172" s="217" t="s">
        <v>5</v>
      </c>
      <c r="N172" s="218" t="s">
        <v>46</v>
      </c>
      <c r="O172" s="41"/>
      <c r="P172" s="189">
        <f>O172*H172</f>
        <v>0</v>
      </c>
      <c r="Q172" s="189">
        <v>0.032</v>
      </c>
      <c r="R172" s="189">
        <f>Q172*H172</f>
        <v>0.009664</v>
      </c>
      <c r="S172" s="189">
        <v>0</v>
      </c>
      <c r="T172" s="190">
        <f>S172*H172</f>
        <v>0</v>
      </c>
      <c r="AR172" s="23" t="s">
        <v>229</v>
      </c>
      <c r="AT172" s="23" t="s">
        <v>291</v>
      </c>
      <c r="AU172" s="23" t="s">
        <v>84</v>
      </c>
      <c r="AY172" s="23" t="s">
        <v>189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23" t="s">
        <v>82</v>
      </c>
      <c r="BK172" s="191">
        <f>ROUND(I172*H172,2)</f>
        <v>0</v>
      </c>
      <c r="BL172" s="23" t="s">
        <v>196</v>
      </c>
      <c r="BM172" s="23" t="s">
        <v>1340</v>
      </c>
    </row>
    <row r="173" spans="2:51" s="12" customFormat="1" ht="13.5">
      <c r="B173" s="192"/>
      <c r="D173" s="193" t="s">
        <v>198</v>
      </c>
      <c r="E173" s="194" t="s">
        <v>5</v>
      </c>
      <c r="F173" s="195" t="s">
        <v>1341</v>
      </c>
      <c r="H173" s="196">
        <v>0.296</v>
      </c>
      <c r="I173" s="197"/>
      <c r="L173" s="192"/>
      <c r="M173" s="198"/>
      <c r="N173" s="199"/>
      <c r="O173" s="199"/>
      <c r="P173" s="199"/>
      <c r="Q173" s="199"/>
      <c r="R173" s="199"/>
      <c r="S173" s="199"/>
      <c r="T173" s="200"/>
      <c r="AT173" s="194" t="s">
        <v>198</v>
      </c>
      <c r="AU173" s="194" t="s">
        <v>84</v>
      </c>
      <c r="AV173" s="12" t="s">
        <v>84</v>
      </c>
      <c r="AW173" s="12" t="s">
        <v>38</v>
      </c>
      <c r="AX173" s="12" t="s">
        <v>82</v>
      </c>
      <c r="AY173" s="194" t="s">
        <v>189</v>
      </c>
    </row>
    <row r="174" spans="2:51" s="12" customFormat="1" ht="13.5">
      <c r="B174" s="192"/>
      <c r="D174" s="193" t="s">
        <v>198</v>
      </c>
      <c r="F174" s="195" t="s">
        <v>1342</v>
      </c>
      <c r="H174" s="196">
        <v>0.302</v>
      </c>
      <c r="I174" s="197"/>
      <c r="L174" s="192"/>
      <c r="M174" s="198"/>
      <c r="N174" s="199"/>
      <c r="O174" s="199"/>
      <c r="P174" s="199"/>
      <c r="Q174" s="199"/>
      <c r="R174" s="199"/>
      <c r="S174" s="199"/>
      <c r="T174" s="200"/>
      <c r="AT174" s="194" t="s">
        <v>198</v>
      </c>
      <c r="AU174" s="194" t="s">
        <v>84</v>
      </c>
      <c r="AV174" s="12" t="s">
        <v>84</v>
      </c>
      <c r="AW174" s="12" t="s">
        <v>6</v>
      </c>
      <c r="AX174" s="12" t="s">
        <v>82</v>
      </c>
      <c r="AY174" s="194" t="s">
        <v>189</v>
      </c>
    </row>
    <row r="175" spans="2:65" s="1" customFormat="1" ht="25.5" customHeight="1">
      <c r="B175" s="179"/>
      <c r="C175" s="180" t="s">
        <v>358</v>
      </c>
      <c r="D175" s="180" t="s">
        <v>191</v>
      </c>
      <c r="E175" s="181" t="s">
        <v>386</v>
      </c>
      <c r="F175" s="182" t="s">
        <v>387</v>
      </c>
      <c r="G175" s="183" t="s">
        <v>194</v>
      </c>
      <c r="H175" s="184">
        <v>412.77</v>
      </c>
      <c r="I175" s="185"/>
      <c r="J175" s="186">
        <f>ROUND(I175*H175,2)</f>
        <v>0</v>
      </c>
      <c r="K175" s="182" t="s">
        <v>287</v>
      </c>
      <c r="L175" s="40"/>
      <c r="M175" s="187" t="s">
        <v>5</v>
      </c>
      <c r="N175" s="188" t="s">
        <v>46</v>
      </c>
      <c r="O175" s="41"/>
      <c r="P175" s="189">
        <f>O175*H175</f>
        <v>0</v>
      </c>
      <c r="Q175" s="189">
        <v>0.0085</v>
      </c>
      <c r="R175" s="189">
        <f>Q175*H175</f>
        <v>3.5085450000000002</v>
      </c>
      <c r="S175" s="189">
        <v>0</v>
      </c>
      <c r="T175" s="190">
        <f>S175*H175</f>
        <v>0</v>
      </c>
      <c r="AR175" s="23" t="s">
        <v>196</v>
      </c>
      <c r="AT175" s="23" t="s">
        <v>191</v>
      </c>
      <c r="AU175" s="23" t="s">
        <v>84</v>
      </c>
      <c r="AY175" s="23" t="s">
        <v>189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23" t="s">
        <v>82</v>
      </c>
      <c r="BK175" s="191">
        <f>ROUND(I175*H175,2)</f>
        <v>0</v>
      </c>
      <c r="BL175" s="23" t="s">
        <v>196</v>
      </c>
      <c r="BM175" s="23" t="s">
        <v>1343</v>
      </c>
    </row>
    <row r="176" spans="2:51" s="12" customFormat="1" ht="13.5">
      <c r="B176" s="192"/>
      <c r="D176" s="193" t="s">
        <v>198</v>
      </c>
      <c r="E176" s="194" t="s">
        <v>5</v>
      </c>
      <c r="F176" s="195" t="s">
        <v>1344</v>
      </c>
      <c r="H176" s="196">
        <v>383.9</v>
      </c>
      <c r="I176" s="197"/>
      <c r="L176" s="192"/>
      <c r="M176" s="198"/>
      <c r="N176" s="199"/>
      <c r="O176" s="199"/>
      <c r="P176" s="199"/>
      <c r="Q176" s="199"/>
      <c r="R176" s="199"/>
      <c r="S176" s="199"/>
      <c r="T176" s="200"/>
      <c r="AT176" s="194" t="s">
        <v>198</v>
      </c>
      <c r="AU176" s="194" t="s">
        <v>84</v>
      </c>
      <c r="AV176" s="12" t="s">
        <v>84</v>
      </c>
      <c r="AW176" s="12" t="s">
        <v>38</v>
      </c>
      <c r="AX176" s="12" t="s">
        <v>75</v>
      </c>
      <c r="AY176" s="194" t="s">
        <v>189</v>
      </c>
    </row>
    <row r="177" spans="2:51" s="12" customFormat="1" ht="13.5">
      <c r="B177" s="192"/>
      <c r="D177" s="193" t="s">
        <v>198</v>
      </c>
      <c r="E177" s="194" t="s">
        <v>5</v>
      </c>
      <c r="F177" s="195" t="s">
        <v>1345</v>
      </c>
      <c r="H177" s="196">
        <v>7.46</v>
      </c>
      <c r="I177" s="197"/>
      <c r="L177" s="192"/>
      <c r="M177" s="198"/>
      <c r="N177" s="199"/>
      <c r="O177" s="199"/>
      <c r="P177" s="199"/>
      <c r="Q177" s="199"/>
      <c r="R177" s="199"/>
      <c r="S177" s="199"/>
      <c r="T177" s="200"/>
      <c r="AT177" s="194" t="s">
        <v>198</v>
      </c>
      <c r="AU177" s="194" t="s">
        <v>84</v>
      </c>
      <c r="AV177" s="12" t="s">
        <v>84</v>
      </c>
      <c r="AW177" s="12" t="s">
        <v>38</v>
      </c>
      <c r="AX177" s="12" t="s">
        <v>75</v>
      </c>
      <c r="AY177" s="194" t="s">
        <v>189</v>
      </c>
    </row>
    <row r="178" spans="2:51" s="12" customFormat="1" ht="13.5">
      <c r="B178" s="192"/>
      <c r="D178" s="193" t="s">
        <v>198</v>
      </c>
      <c r="E178" s="194" t="s">
        <v>5</v>
      </c>
      <c r="F178" s="195" t="s">
        <v>1346</v>
      </c>
      <c r="H178" s="196">
        <v>7.46</v>
      </c>
      <c r="I178" s="197"/>
      <c r="L178" s="192"/>
      <c r="M178" s="198"/>
      <c r="N178" s="199"/>
      <c r="O178" s="199"/>
      <c r="P178" s="199"/>
      <c r="Q178" s="199"/>
      <c r="R178" s="199"/>
      <c r="S178" s="199"/>
      <c r="T178" s="200"/>
      <c r="AT178" s="194" t="s">
        <v>198</v>
      </c>
      <c r="AU178" s="194" t="s">
        <v>84</v>
      </c>
      <c r="AV178" s="12" t="s">
        <v>84</v>
      </c>
      <c r="AW178" s="12" t="s">
        <v>38</v>
      </c>
      <c r="AX178" s="12" t="s">
        <v>75</v>
      </c>
      <c r="AY178" s="194" t="s">
        <v>189</v>
      </c>
    </row>
    <row r="179" spans="2:51" s="12" customFormat="1" ht="13.5">
      <c r="B179" s="192"/>
      <c r="D179" s="193" t="s">
        <v>198</v>
      </c>
      <c r="E179" s="194" t="s">
        <v>5</v>
      </c>
      <c r="F179" s="195" t="s">
        <v>1347</v>
      </c>
      <c r="H179" s="196">
        <v>13.95</v>
      </c>
      <c r="I179" s="197"/>
      <c r="L179" s="192"/>
      <c r="M179" s="198"/>
      <c r="N179" s="199"/>
      <c r="O179" s="199"/>
      <c r="P179" s="199"/>
      <c r="Q179" s="199"/>
      <c r="R179" s="199"/>
      <c r="S179" s="199"/>
      <c r="T179" s="200"/>
      <c r="AT179" s="194" t="s">
        <v>198</v>
      </c>
      <c r="AU179" s="194" t="s">
        <v>84</v>
      </c>
      <c r="AV179" s="12" t="s">
        <v>84</v>
      </c>
      <c r="AW179" s="12" t="s">
        <v>38</v>
      </c>
      <c r="AX179" s="12" t="s">
        <v>75</v>
      </c>
      <c r="AY179" s="194" t="s">
        <v>189</v>
      </c>
    </row>
    <row r="180" spans="2:51" s="13" customFormat="1" ht="13.5">
      <c r="B180" s="201"/>
      <c r="D180" s="193" t="s">
        <v>198</v>
      </c>
      <c r="E180" s="202" t="s">
        <v>5</v>
      </c>
      <c r="F180" s="203" t="s">
        <v>216</v>
      </c>
      <c r="H180" s="204">
        <v>412.77</v>
      </c>
      <c r="I180" s="205"/>
      <c r="L180" s="201"/>
      <c r="M180" s="206"/>
      <c r="N180" s="207"/>
      <c r="O180" s="207"/>
      <c r="P180" s="207"/>
      <c r="Q180" s="207"/>
      <c r="R180" s="207"/>
      <c r="S180" s="207"/>
      <c r="T180" s="208"/>
      <c r="AT180" s="202" t="s">
        <v>198</v>
      </c>
      <c r="AU180" s="202" t="s">
        <v>84</v>
      </c>
      <c r="AV180" s="13" t="s">
        <v>196</v>
      </c>
      <c r="AW180" s="13" t="s">
        <v>38</v>
      </c>
      <c r="AX180" s="13" t="s">
        <v>82</v>
      </c>
      <c r="AY180" s="202" t="s">
        <v>189</v>
      </c>
    </row>
    <row r="181" spans="2:65" s="1" customFormat="1" ht="16.5" customHeight="1">
      <c r="B181" s="179"/>
      <c r="C181" s="209" t="s">
        <v>363</v>
      </c>
      <c r="D181" s="209" t="s">
        <v>291</v>
      </c>
      <c r="E181" s="210" t="s">
        <v>391</v>
      </c>
      <c r="F181" s="211" t="s">
        <v>392</v>
      </c>
      <c r="G181" s="212" t="s">
        <v>194</v>
      </c>
      <c r="H181" s="213">
        <v>413.639</v>
      </c>
      <c r="I181" s="214"/>
      <c r="J181" s="215">
        <f>ROUND(I181*H181,2)</f>
        <v>0</v>
      </c>
      <c r="K181" s="211" t="s">
        <v>287</v>
      </c>
      <c r="L181" s="216"/>
      <c r="M181" s="217" t="s">
        <v>5</v>
      </c>
      <c r="N181" s="218" t="s">
        <v>46</v>
      </c>
      <c r="O181" s="41"/>
      <c r="P181" s="189">
        <f>O181*H181</f>
        <v>0</v>
      </c>
      <c r="Q181" s="189">
        <v>0.00414</v>
      </c>
      <c r="R181" s="189">
        <f>Q181*H181</f>
        <v>1.7124654599999998</v>
      </c>
      <c r="S181" s="189">
        <v>0</v>
      </c>
      <c r="T181" s="190">
        <f>S181*H181</f>
        <v>0</v>
      </c>
      <c r="AR181" s="23" t="s">
        <v>229</v>
      </c>
      <c r="AT181" s="23" t="s">
        <v>291</v>
      </c>
      <c r="AU181" s="23" t="s">
        <v>84</v>
      </c>
      <c r="AY181" s="23" t="s">
        <v>189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23" t="s">
        <v>82</v>
      </c>
      <c r="BK181" s="191">
        <f>ROUND(I181*H181,2)</f>
        <v>0</v>
      </c>
      <c r="BL181" s="23" t="s">
        <v>196</v>
      </c>
      <c r="BM181" s="23" t="s">
        <v>1348</v>
      </c>
    </row>
    <row r="182" spans="2:51" s="12" customFormat="1" ht="13.5">
      <c r="B182" s="192"/>
      <c r="D182" s="193" t="s">
        <v>198</v>
      </c>
      <c r="E182" s="194" t="s">
        <v>5</v>
      </c>
      <c r="F182" s="195" t="s">
        <v>1349</v>
      </c>
      <c r="H182" s="196">
        <v>405.528</v>
      </c>
      <c r="I182" s="197"/>
      <c r="L182" s="192"/>
      <c r="M182" s="198"/>
      <c r="N182" s="199"/>
      <c r="O182" s="199"/>
      <c r="P182" s="199"/>
      <c r="Q182" s="199"/>
      <c r="R182" s="199"/>
      <c r="S182" s="199"/>
      <c r="T182" s="200"/>
      <c r="AT182" s="194" t="s">
        <v>198</v>
      </c>
      <c r="AU182" s="194" t="s">
        <v>84</v>
      </c>
      <c r="AV182" s="12" t="s">
        <v>84</v>
      </c>
      <c r="AW182" s="12" t="s">
        <v>38</v>
      </c>
      <c r="AX182" s="12" t="s">
        <v>82</v>
      </c>
      <c r="AY182" s="194" t="s">
        <v>189</v>
      </c>
    </row>
    <row r="183" spans="2:51" s="12" customFormat="1" ht="13.5">
      <c r="B183" s="192"/>
      <c r="D183" s="193" t="s">
        <v>198</v>
      </c>
      <c r="F183" s="195" t="s">
        <v>1350</v>
      </c>
      <c r="H183" s="196">
        <v>413.639</v>
      </c>
      <c r="I183" s="197"/>
      <c r="L183" s="192"/>
      <c r="M183" s="198"/>
      <c r="N183" s="199"/>
      <c r="O183" s="199"/>
      <c r="P183" s="199"/>
      <c r="Q183" s="199"/>
      <c r="R183" s="199"/>
      <c r="S183" s="199"/>
      <c r="T183" s="200"/>
      <c r="AT183" s="194" t="s">
        <v>198</v>
      </c>
      <c r="AU183" s="194" t="s">
        <v>84</v>
      </c>
      <c r="AV183" s="12" t="s">
        <v>84</v>
      </c>
      <c r="AW183" s="12" t="s">
        <v>6</v>
      </c>
      <c r="AX183" s="12" t="s">
        <v>82</v>
      </c>
      <c r="AY183" s="194" t="s">
        <v>189</v>
      </c>
    </row>
    <row r="184" spans="2:65" s="1" customFormat="1" ht="25.5" customHeight="1">
      <c r="B184" s="179"/>
      <c r="C184" s="209" t="s">
        <v>368</v>
      </c>
      <c r="D184" s="209" t="s">
        <v>291</v>
      </c>
      <c r="E184" s="210" t="s">
        <v>380</v>
      </c>
      <c r="F184" s="211" t="s">
        <v>1339</v>
      </c>
      <c r="G184" s="212" t="s">
        <v>208</v>
      </c>
      <c r="H184" s="213">
        <v>2.686</v>
      </c>
      <c r="I184" s="214"/>
      <c r="J184" s="215">
        <f>ROUND(I184*H184,2)</f>
        <v>0</v>
      </c>
      <c r="K184" s="211" t="s">
        <v>202</v>
      </c>
      <c r="L184" s="216"/>
      <c r="M184" s="217" t="s">
        <v>5</v>
      </c>
      <c r="N184" s="218" t="s">
        <v>46</v>
      </c>
      <c r="O184" s="41"/>
      <c r="P184" s="189">
        <f>O184*H184</f>
        <v>0</v>
      </c>
      <c r="Q184" s="189">
        <v>0.032</v>
      </c>
      <c r="R184" s="189">
        <f>Q184*H184</f>
        <v>0.085952</v>
      </c>
      <c r="S184" s="189">
        <v>0</v>
      </c>
      <c r="T184" s="190">
        <f>S184*H184</f>
        <v>0</v>
      </c>
      <c r="AR184" s="23" t="s">
        <v>229</v>
      </c>
      <c r="AT184" s="23" t="s">
        <v>291</v>
      </c>
      <c r="AU184" s="23" t="s">
        <v>84</v>
      </c>
      <c r="AY184" s="23" t="s">
        <v>189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23" t="s">
        <v>82</v>
      </c>
      <c r="BK184" s="191">
        <f>ROUND(I184*H184,2)</f>
        <v>0</v>
      </c>
      <c r="BL184" s="23" t="s">
        <v>196</v>
      </c>
      <c r="BM184" s="23" t="s">
        <v>1351</v>
      </c>
    </row>
    <row r="185" spans="2:51" s="12" customFormat="1" ht="13.5">
      <c r="B185" s="192"/>
      <c r="D185" s="193" t="s">
        <v>198</v>
      </c>
      <c r="E185" s="194" t="s">
        <v>5</v>
      </c>
      <c r="F185" s="195" t="s">
        <v>1352</v>
      </c>
      <c r="H185" s="196">
        <v>2.686</v>
      </c>
      <c r="I185" s="197"/>
      <c r="L185" s="192"/>
      <c r="M185" s="198"/>
      <c r="N185" s="199"/>
      <c r="O185" s="199"/>
      <c r="P185" s="199"/>
      <c r="Q185" s="199"/>
      <c r="R185" s="199"/>
      <c r="S185" s="199"/>
      <c r="T185" s="200"/>
      <c r="AT185" s="194" t="s">
        <v>198</v>
      </c>
      <c r="AU185" s="194" t="s">
        <v>84</v>
      </c>
      <c r="AV185" s="12" t="s">
        <v>84</v>
      </c>
      <c r="AW185" s="12" t="s">
        <v>38</v>
      </c>
      <c r="AX185" s="12" t="s">
        <v>82</v>
      </c>
      <c r="AY185" s="194" t="s">
        <v>189</v>
      </c>
    </row>
    <row r="186" spans="2:65" s="1" customFormat="1" ht="25.5" customHeight="1">
      <c r="B186" s="179"/>
      <c r="C186" s="180" t="s">
        <v>373</v>
      </c>
      <c r="D186" s="180" t="s">
        <v>191</v>
      </c>
      <c r="E186" s="181" t="s">
        <v>426</v>
      </c>
      <c r="F186" s="182" t="s">
        <v>427</v>
      </c>
      <c r="G186" s="183" t="s">
        <v>194</v>
      </c>
      <c r="H186" s="184">
        <v>355.517</v>
      </c>
      <c r="I186" s="185"/>
      <c r="J186" s="186">
        <f>ROUND(I186*H186,2)</f>
        <v>0</v>
      </c>
      <c r="K186" s="182" t="s">
        <v>195</v>
      </c>
      <c r="L186" s="40"/>
      <c r="M186" s="187" t="s">
        <v>5</v>
      </c>
      <c r="N186" s="188" t="s">
        <v>46</v>
      </c>
      <c r="O186" s="41"/>
      <c r="P186" s="189">
        <f>O186*H186</f>
        <v>0</v>
      </c>
      <c r="Q186" s="189">
        <v>0.00418</v>
      </c>
      <c r="R186" s="189">
        <f>Q186*H186</f>
        <v>1.48606106</v>
      </c>
      <c r="S186" s="189">
        <v>0</v>
      </c>
      <c r="T186" s="190">
        <f>S186*H186</f>
        <v>0</v>
      </c>
      <c r="AR186" s="23" t="s">
        <v>196</v>
      </c>
      <c r="AT186" s="23" t="s">
        <v>191</v>
      </c>
      <c r="AU186" s="23" t="s">
        <v>84</v>
      </c>
      <c r="AY186" s="23" t="s">
        <v>189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23" t="s">
        <v>82</v>
      </c>
      <c r="BK186" s="191">
        <f>ROUND(I186*H186,2)</f>
        <v>0</v>
      </c>
      <c r="BL186" s="23" t="s">
        <v>196</v>
      </c>
      <c r="BM186" s="23" t="s">
        <v>1353</v>
      </c>
    </row>
    <row r="187" spans="2:65" s="1" customFormat="1" ht="25.5" customHeight="1">
      <c r="B187" s="179"/>
      <c r="C187" s="180" t="s">
        <v>379</v>
      </c>
      <c r="D187" s="180" t="s">
        <v>191</v>
      </c>
      <c r="E187" s="181" t="s">
        <v>430</v>
      </c>
      <c r="F187" s="182" t="s">
        <v>431</v>
      </c>
      <c r="G187" s="183" t="s">
        <v>194</v>
      </c>
      <c r="H187" s="184">
        <v>448.152</v>
      </c>
      <c r="I187" s="185"/>
      <c r="J187" s="186">
        <f>ROUND(I187*H187,2)</f>
        <v>0</v>
      </c>
      <c r="K187" s="182" t="s">
        <v>376</v>
      </c>
      <c r="L187" s="40"/>
      <c r="M187" s="187" t="s">
        <v>5</v>
      </c>
      <c r="N187" s="188" t="s">
        <v>46</v>
      </c>
      <c r="O187" s="41"/>
      <c r="P187" s="189">
        <f>O187*H187</f>
        <v>0</v>
      </c>
      <c r="Q187" s="189">
        <v>0.00268</v>
      </c>
      <c r="R187" s="189">
        <f>Q187*H187</f>
        <v>1.20104736</v>
      </c>
      <c r="S187" s="189">
        <v>0</v>
      </c>
      <c r="T187" s="190">
        <f>S187*H187</f>
        <v>0</v>
      </c>
      <c r="AR187" s="23" t="s">
        <v>196</v>
      </c>
      <c r="AT187" s="23" t="s">
        <v>191</v>
      </c>
      <c r="AU187" s="23" t="s">
        <v>84</v>
      </c>
      <c r="AY187" s="23" t="s">
        <v>189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23" t="s">
        <v>82</v>
      </c>
      <c r="BK187" s="191">
        <f>ROUND(I187*H187,2)</f>
        <v>0</v>
      </c>
      <c r="BL187" s="23" t="s">
        <v>196</v>
      </c>
      <c r="BM187" s="23" t="s">
        <v>1354</v>
      </c>
    </row>
    <row r="188" spans="2:51" s="12" customFormat="1" ht="13.5">
      <c r="B188" s="192"/>
      <c r="D188" s="193" t="s">
        <v>198</v>
      </c>
      <c r="E188" s="194" t="s">
        <v>5</v>
      </c>
      <c r="F188" s="195" t="s">
        <v>1355</v>
      </c>
      <c r="H188" s="196">
        <v>420.36</v>
      </c>
      <c r="I188" s="197"/>
      <c r="L188" s="192"/>
      <c r="M188" s="198"/>
      <c r="N188" s="199"/>
      <c r="O188" s="199"/>
      <c r="P188" s="199"/>
      <c r="Q188" s="199"/>
      <c r="R188" s="199"/>
      <c r="S188" s="199"/>
      <c r="T188" s="200"/>
      <c r="AT188" s="194" t="s">
        <v>198</v>
      </c>
      <c r="AU188" s="194" t="s">
        <v>84</v>
      </c>
      <c r="AV188" s="12" t="s">
        <v>84</v>
      </c>
      <c r="AW188" s="12" t="s">
        <v>38</v>
      </c>
      <c r="AX188" s="12" t="s">
        <v>75</v>
      </c>
      <c r="AY188" s="194" t="s">
        <v>189</v>
      </c>
    </row>
    <row r="189" spans="2:51" s="12" customFormat="1" ht="13.5">
      <c r="B189" s="192"/>
      <c r="D189" s="193" t="s">
        <v>198</v>
      </c>
      <c r="E189" s="194" t="s">
        <v>5</v>
      </c>
      <c r="F189" s="195" t="s">
        <v>1356</v>
      </c>
      <c r="H189" s="196">
        <v>9.126</v>
      </c>
      <c r="I189" s="197"/>
      <c r="L189" s="192"/>
      <c r="M189" s="198"/>
      <c r="N189" s="199"/>
      <c r="O189" s="199"/>
      <c r="P189" s="199"/>
      <c r="Q189" s="199"/>
      <c r="R189" s="199"/>
      <c r="S189" s="199"/>
      <c r="T189" s="200"/>
      <c r="AT189" s="194" t="s">
        <v>198</v>
      </c>
      <c r="AU189" s="194" t="s">
        <v>84</v>
      </c>
      <c r="AV189" s="12" t="s">
        <v>84</v>
      </c>
      <c r="AW189" s="12" t="s">
        <v>38</v>
      </c>
      <c r="AX189" s="12" t="s">
        <v>75</v>
      </c>
      <c r="AY189" s="194" t="s">
        <v>189</v>
      </c>
    </row>
    <row r="190" spans="2:51" s="12" customFormat="1" ht="13.5">
      <c r="B190" s="192"/>
      <c r="D190" s="193" t="s">
        <v>198</v>
      </c>
      <c r="E190" s="194" t="s">
        <v>5</v>
      </c>
      <c r="F190" s="195" t="s">
        <v>1357</v>
      </c>
      <c r="H190" s="196">
        <v>18.666</v>
      </c>
      <c r="I190" s="197"/>
      <c r="L190" s="192"/>
      <c r="M190" s="198"/>
      <c r="N190" s="199"/>
      <c r="O190" s="199"/>
      <c r="P190" s="199"/>
      <c r="Q190" s="199"/>
      <c r="R190" s="199"/>
      <c r="S190" s="199"/>
      <c r="T190" s="200"/>
      <c r="AT190" s="194" t="s">
        <v>198</v>
      </c>
      <c r="AU190" s="194" t="s">
        <v>84</v>
      </c>
      <c r="AV190" s="12" t="s">
        <v>84</v>
      </c>
      <c r="AW190" s="12" t="s">
        <v>38</v>
      </c>
      <c r="AX190" s="12" t="s">
        <v>75</v>
      </c>
      <c r="AY190" s="194" t="s">
        <v>189</v>
      </c>
    </row>
    <row r="191" spans="2:51" s="13" customFormat="1" ht="13.5">
      <c r="B191" s="201"/>
      <c r="D191" s="193" t="s">
        <v>198</v>
      </c>
      <c r="E191" s="202" t="s">
        <v>5</v>
      </c>
      <c r="F191" s="203" t="s">
        <v>216</v>
      </c>
      <c r="H191" s="204">
        <v>448.152</v>
      </c>
      <c r="I191" s="205"/>
      <c r="L191" s="201"/>
      <c r="M191" s="206"/>
      <c r="N191" s="207"/>
      <c r="O191" s="207"/>
      <c r="P191" s="207"/>
      <c r="Q191" s="207"/>
      <c r="R191" s="207"/>
      <c r="S191" s="207"/>
      <c r="T191" s="208"/>
      <c r="AT191" s="202" t="s">
        <v>198</v>
      </c>
      <c r="AU191" s="202" t="s">
        <v>84</v>
      </c>
      <c r="AV191" s="13" t="s">
        <v>196</v>
      </c>
      <c r="AW191" s="13" t="s">
        <v>38</v>
      </c>
      <c r="AX191" s="13" t="s">
        <v>82</v>
      </c>
      <c r="AY191" s="202" t="s">
        <v>189</v>
      </c>
    </row>
    <row r="192" spans="2:65" s="1" customFormat="1" ht="25.5" customHeight="1">
      <c r="B192" s="179"/>
      <c r="C192" s="180" t="s">
        <v>385</v>
      </c>
      <c r="D192" s="180" t="s">
        <v>191</v>
      </c>
      <c r="E192" s="181" t="s">
        <v>435</v>
      </c>
      <c r="F192" s="182" t="s">
        <v>436</v>
      </c>
      <c r="G192" s="183" t="s">
        <v>194</v>
      </c>
      <c r="H192" s="184">
        <v>7.46</v>
      </c>
      <c r="I192" s="185"/>
      <c r="J192" s="186">
        <f>ROUND(I192*H192,2)</f>
        <v>0</v>
      </c>
      <c r="K192" s="182" t="s">
        <v>376</v>
      </c>
      <c r="L192" s="40"/>
      <c r="M192" s="187" t="s">
        <v>5</v>
      </c>
      <c r="N192" s="188" t="s">
        <v>46</v>
      </c>
      <c r="O192" s="41"/>
      <c r="P192" s="189">
        <f>O192*H192</f>
        <v>0</v>
      </c>
      <c r="Q192" s="189">
        <v>0.00288</v>
      </c>
      <c r="R192" s="189">
        <f>Q192*H192</f>
        <v>0.021484800000000002</v>
      </c>
      <c r="S192" s="189">
        <v>0</v>
      </c>
      <c r="T192" s="190">
        <f>S192*H192</f>
        <v>0</v>
      </c>
      <c r="AR192" s="23" t="s">
        <v>196</v>
      </c>
      <c r="AT192" s="23" t="s">
        <v>191</v>
      </c>
      <c r="AU192" s="23" t="s">
        <v>84</v>
      </c>
      <c r="AY192" s="23" t="s">
        <v>189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23" t="s">
        <v>82</v>
      </c>
      <c r="BK192" s="191">
        <f>ROUND(I192*H192,2)</f>
        <v>0</v>
      </c>
      <c r="BL192" s="23" t="s">
        <v>196</v>
      </c>
      <c r="BM192" s="23" t="s">
        <v>1358</v>
      </c>
    </row>
    <row r="193" spans="2:51" s="12" customFormat="1" ht="13.5">
      <c r="B193" s="192"/>
      <c r="D193" s="193" t="s">
        <v>198</v>
      </c>
      <c r="E193" s="194" t="s">
        <v>5</v>
      </c>
      <c r="F193" s="195" t="s">
        <v>1359</v>
      </c>
      <c r="H193" s="196">
        <v>7.46</v>
      </c>
      <c r="I193" s="197"/>
      <c r="L193" s="192"/>
      <c r="M193" s="198"/>
      <c r="N193" s="199"/>
      <c r="O193" s="199"/>
      <c r="P193" s="199"/>
      <c r="Q193" s="199"/>
      <c r="R193" s="199"/>
      <c r="S193" s="199"/>
      <c r="T193" s="200"/>
      <c r="AT193" s="194" t="s">
        <v>198</v>
      </c>
      <c r="AU193" s="194" t="s">
        <v>84</v>
      </c>
      <c r="AV193" s="12" t="s">
        <v>84</v>
      </c>
      <c r="AW193" s="12" t="s">
        <v>38</v>
      </c>
      <c r="AX193" s="12" t="s">
        <v>82</v>
      </c>
      <c r="AY193" s="194" t="s">
        <v>189</v>
      </c>
    </row>
    <row r="194" spans="2:65" s="1" customFormat="1" ht="16.5" customHeight="1">
      <c r="B194" s="179"/>
      <c r="C194" s="180" t="s">
        <v>390</v>
      </c>
      <c r="D194" s="180" t="s">
        <v>191</v>
      </c>
      <c r="E194" s="181" t="s">
        <v>440</v>
      </c>
      <c r="F194" s="182" t="s">
        <v>441</v>
      </c>
      <c r="G194" s="183" t="s">
        <v>194</v>
      </c>
      <c r="H194" s="184">
        <v>86.421</v>
      </c>
      <c r="I194" s="185"/>
      <c r="J194" s="186">
        <f>ROUND(I194*H194,2)</f>
        <v>0</v>
      </c>
      <c r="K194" s="182" t="s">
        <v>209</v>
      </c>
      <c r="L194" s="40"/>
      <c r="M194" s="187" t="s">
        <v>5</v>
      </c>
      <c r="N194" s="188" t="s">
        <v>46</v>
      </c>
      <c r="O194" s="41"/>
      <c r="P194" s="189">
        <f>O194*H194</f>
        <v>0</v>
      </c>
      <c r="Q194" s="189">
        <v>0.00012</v>
      </c>
      <c r="R194" s="189">
        <f>Q194*H194</f>
        <v>0.010370520000000001</v>
      </c>
      <c r="S194" s="189">
        <v>0</v>
      </c>
      <c r="T194" s="190">
        <f>S194*H194</f>
        <v>0</v>
      </c>
      <c r="AR194" s="23" t="s">
        <v>196</v>
      </c>
      <c r="AT194" s="23" t="s">
        <v>191</v>
      </c>
      <c r="AU194" s="23" t="s">
        <v>84</v>
      </c>
      <c r="AY194" s="23" t="s">
        <v>189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82</v>
      </c>
      <c r="BK194" s="191">
        <f>ROUND(I194*H194,2)</f>
        <v>0</v>
      </c>
      <c r="BL194" s="23" t="s">
        <v>196</v>
      </c>
      <c r="BM194" s="23" t="s">
        <v>1360</v>
      </c>
    </row>
    <row r="195" spans="2:51" s="12" customFormat="1" ht="13.5">
      <c r="B195" s="192"/>
      <c r="D195" s="193" t="s">
        <v>198</v>
      </c>
      <c r="E195" s="194" t="s">
        <v>5</v>
      </c>
      <c r="F195" s="195" t="s">
        <v>1361</v>
      </c>
      <c r="H195" s="196">
        <v>86.421</v>
      </c>
      <c r="I195" s="197"/>
      <c r="L195" s="192"/>
      <c r="M195" s="198"/>
      <c r="N195" s="199"/>
      <c r="O195" s="199"/>
      <c r="P195" s="199"/>
      <c r="Q195" s="199"/>
      <c r="R195" s="199"/>
      <c r="S195" s="199"/>
      <c r="T195" s="200"/>
      <c r="AT195" s="194" t="s">
        <v>198</v>
      </c>
      <c r="AU195" s="194" t="s">
        <v>84</v>
      </c>
      <c r="AV195" s="12" t="s">
        <v>84</v>
      </c>
      <c r="AW195" s="12" t="s">
        <v>38</v>
      </c>
      <c r="AX195" s="12" t="s">
        <v>82</v>
      </c>
      <c r="AY195" s="194" t="s">
        <v>189</v>
      </c>
    </row>
    <row r="196" spans="2:65" s="1" customFormat="1" ht="16.5" customHeight="1">
      <c r="B196" s="179"/>
      <c r="C196" s="180" t="s">
        <v>396</v>
      </c>
      <c r="D196" s="180" t="s">
        <v>191</v>
      </c>
      <c r="E196" s="181" t="s">
        <v>445</v>
      </c>
      <c r="F196" s="182" t="s">
        <v>446</v>
      </c>
      <c r="G196" s="183" t="s">
        <v>194</v>
      </c>
      <c r="H196" s="184">
        <v>20.79</v>
      </c>
      <c r="I196" s="185"/>
      <c r="J196" s="186">
        <f>ROUND(I196*H196,2)</f>
        <v>0</v>
      </c>
      <c r="K196" s="182" t="s">
        <v>202</v>
      </c>
      <c r="L196" s="40"/>
      <c r="M196" s="187" t="s">
        <v>5</v>
      </c>
      <c r="N196" s="188" t="s">
        <v>46</v>
      </c>
      <c r="O196" s="41"/>
      <c r="P196" s="189">
        <f>O196*H196</f>
        <v>0</v>
      </c>
      <c r="Q196" s="189">
        <v>0.01192</v>
      </c>
      <c r="R196" s="189">
        <f>Q196*H196</f>
        <v>0.2478168</v>
      </c>
      <c r="S196" s="189">
        <v>0</v>
      </c>
      <c r="T196" s="190">
        <f>S196*H196</f>
        <v>0</v>
      </c>
      <c r="AR196" s="23" t="s">
        <v>196</v>
      </c>
      <c r="AT196" s="23" t="s">
        <v>191</v>
      </c>
      <c r="AU196" s="23" t="s">
        <v>84</v>
      </c>
      <c r="AY196" s="23" t="s">
        <v>189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23" t="s">
        <v>82</v>
      </c>
      <c r="BK196" s="191">
        <f>ROUND(I196*H196,2)</f>
        <v>0</v>
      </c>
      <c r="BL196" s="23" t="s">
        <v>196</v>
      </c>
      <c r="BM196" s="23" t="s">
        <v>1362</v>
      </c>
    </row>
    <row r="197" spans="2:51" s="12" customFormat="1" ht="13.5">
      <c r="B197" s="192"/>
      <c r="D197" s="193" t="s">
        <v>198</v>
      </c>
      <c r="E197" s="194" t="s">
        <v>5</v>
      </c>
      <c r="F197" s="195" t="s">
        <v>1363</v>
      </c>
      <c r="H197" s="196">
        <v>20.79</v>
      </c>
      <c r="I197" s="197"/>
      <c r="L197" s="192"/>
      <c r="M197" s="198"/>
      <c r="N197" s="199"/>
      <c r="O197" s="199"/>
      <c r="P197" s="199"/>
      <c r="Q197" s="199"/>
      <c r="R197" s="199"/>
      <c r="S197" s="199"/>
      <c r="T197" s="200"/>
      <c r="AT197" s="194" t="s">
        <v>198</v>
      </c>
      <c r="AU197" s="194" t="s">
        <v>84</v>
      </c>
      <c r="AV197" s="12" t="s">
        <v>84</v>
      </c>
      <c r="AW197" s="12" t="s">
        <v>38</v>
      </c>
      <c r="AX197" s="12" t="s">
        <v>82</v>
      </c>
      <c r="AY197" s="194" t="s">
        <v>189</v>
      </c>
    </row>
    <row r="198" spans="2:65" s="1" customFormat="1" ht="25.5" customHeight="1">
      <c r="B198" s="179"/>
      <c r="C198" s="180" t="s">
        <v>400</v>
      </c>
      <c r="D198" s="180" t="s">
        <v>191</v>
      </c>
      <c r="E198" s="181" t="s">
        <v>455</v>
      </c>
      <c r="F198" s="182" t="s">
        <v>456</v>
      </c>
      <c r="G198" s="183" t="s">
        <v>194</v>
      </c>
      <c r="H198" s="184">
        <v>6.11</v>
      </c>
      <c r="I198" s="185"/>
      <c r="J198" s="186">
        <f>ROUND(I198*H198,2)</f>
        <v>0</v>
      </c>
      <c r="K198" s="182" t="s">
        <v>195</v>
      </c>
      <c r="L198" s="40"/>
      <c r="M198" s="187" t="s">
        <v>5</v>
      </c>
      <c r="N198" s="188" t="s">
        <v>46</v>
      </c>
      <c r="O198" s="41"/>
      <c r="P198" s="189">
        <f>O198*H198</f>
        <v>0</v>
      </c>
      <c r="Q198" s="189">
        <v>0.28362</v>
      </c>
      <c r="R198" s="189">
        <f>Q198*H198</f>
        <v>1.7329182</v>
      </c>
      <c r="S198" s="189">
        <v>0</v>
      </c>
      <c r="T198" s="190">
        <f>S198*H198</f>
        <v>0</v>
      </c>
      <c r="AR198" s="23" t="s">
        <v>196</v>
      </c>
      <c r="AT198" s="23" t="s">
        <v>191</v>
      </c>
      <c r="AU198" s="23" t="s">
        <v>84</v>
      </c>
      <c r="AY198" s="23" t="s">
        <v>189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3" t="s">
        <v>82</v>
      </c>
      <c r="BK198" s="191">
        <f>ROUND(I198*H198,2)</f>
        <v>0</v>
      </c>
      <c r="BL198" s="23" t="s">
        <v>196</v>
      </c>
      <c r="BM198" s="23" t="s">
        <v>1364</v>
      </c>
    </row>
    <row r="199" spans="2:63" s="11" customFormat="1" ht="29.85" customHeight="1">
      <c r="B199" s="166"/>
      <c r="D199" s="167" t="s">
        <v>74</v>
      </c>
      <c r="E199" s="177" t="s">
        <v>235</v>
      </c>
      <c r="F199" s="177" t="s">
        <v>459</v>
      </c>
      <c r="I199" s="169"/>
      <c r="J199" s="178">
        <f>BK199</f>
        <v>0</v>
      </c>
      <c r="L199" s="166"/>
      <c r="M199" s="171"/>
      <c r="N199" s="172"/>
      <c r="O199" s="172"/>
      <c r="P199" s="173">
        <f>SUM(P200:P219)</f>
        <v>0</v>
      </c>
      <c r="Q199" s="172"/>
      <c r="R199" s="173">
        <f>SUM(R200:R219)</f>
        <v>0.006612000000000001</v>
      </c>
      <c r="S199" s="172"/>
      <c r="T199" s="174">
        <f>SUM(T200:T219)</f>
        <v>4.639825999999999</v>
      </c>
      <c r="AR199" s="167" t="s">
        <v>82</v>
      </c>
      <c r="AT199" s="175" t="s">
        <v>74</v>
      </c>
      <c r="AU199" s="175" t="s">
        <v>82</v>
      </c>
      <c r="AY199" s="167" t="s">
        <v>189</v>
      </c>
      <c r="BK199" s="176">
        <f>SUM(BK200:BK219)</f>
        <v>0</v>
      </c>
    </row>
    <row r="200" spans="2:65" s="1" customFormat="1" ht="38.25" customHeight="1">
      <c r="B200" s="179"/>
      <c r="C200" s="180" t="s">
        <v>405</v>
      </c>
      <c r="D200" s="180" t="s">
        <v>191</v>
      </c>
      <c r="E200" s="181" t="s">
        <v>466</v>
      </c>
      <c r="F200" s="182" t="s">
        <v>467</v>
      </c>
      <c r="G200" s="183" t="s">
        <v>194</v>
      </c>
      <c r="H200" s="184">
        <v>413.31</v>
      </c>
      <c r="I200" s="185"/>
      <c r="J200" s="186">
        <f>ROUND(I200*H200,2)</f>
        <v>0</v>
      </c>
      <c r="K200" s="182" t="s">
        <v>195</v>
      </c>
      <c r="L200" s="40"/>
      <c r="M200" s="187" t="s">
        <v>5</v>
      </c>
      <c r="N200" s="188" t="s">
        <v>46</v>
      </c>
      <c r="O200" s="41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AR200" s="23" t="s">
        <v>196</v>
      </c>
      <c r="AT200" s="23" t="s">
        <v>191</v>
      </c>
      <c r="AU200" s="23" t="s">
        <v>84</v>
      </c>
      <c r="AY200" s="23" t="s">
        <v>189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23" t="s">
        <v>82</v>
      </c>
      <c r="BK200" s="191">
        <f>ROUND(I200*H200,2)</f>
        <v>0</v>
      </c>
      <c r="BL200" s="23" t="s">
        <v>196</v>
      </c>
      <c r="BM200" s="23" t="s">
        <v>1365</v>
      </c>
    </row>
    <row r="201" spans="2:51" s="12" customFormat="1" ht="13.5">
      <c r="B201" s="192"/>
      <c r="D201" s="193" t="s">
        <v>198</v>
      </c>
      <c r="E201" s="194" t="s">
        <v>5</v>
      </c>
      <c r="F201" s="195" t="s">
        <v>1366</v>
      </c>
      <c r="H201" s="196">
        <v>413.31</v>
      </c>
      <c r="I201" s="197"/>
      <c r="L201" s="192"/>
      <c r="M201" s="198"/>
      <c r="N201" s="199"/>
      <c r="O201" s="199"/>
      <c r="P201" s="199"/>
      <c r="Q201" s="199"/>
      <c r="R201" s="199"/>
      <c r="S201" s="199"/>
      <c r="T201" s="200"/>
      <c r="AT201" s="194" t="s">
        <v>198</v>
      </c>
      <c r="AU201" s="194" t="s">
        <v>84</v>
      </c>
      <c r="AV201" s="12" t="s">
        <v>84</v>
      </c>
      <c r="AW201" s="12" t="s">
        <v>38</v>
      </c>
      <c r="AX201" s="12" t="s">
        <v>82</v>
      </c>
      <c r="AY201" s="194" t="s">
        <v>189</v>
      </c>
    </row>
    <row r="202" spans="2:65" s="1" customFormat="1" ht="38.25" customHeight="1">
      <c r="B202" s="179"/>
      <c r="C202" s="180" t="s">
        <v>410</v>
      </c>
      <c r="D202" s="180" t="s">
        <v>191</v>
      </c>
      <c r="E202" s="181" t="s">
        <v>471</v>
      </c>
      <c r="F202" s="182" t="s">
        <v>472</v>
      </c>
      <c r="G202" s="183" t="s">
        <v>194</v>
      </c>
      <c r="H202" s="184">
        <v>24798.6</v>
      </c>
      <c r="I202" s="185"/>
      <c r="J202" s="186">
        <f>ROUND(I202*H202,2)</f>
        <v>0</v>
      </c>
      <c r="K202" s="182" t="s">
        <v>195</v>
      </c>
      <c r="L202" s="40"/>
      <c r="M202" s="187" t="s">
        <v>5</v>
      </c>
      <c r="N202" s="188" t="s">
        <v>46</v>
      </c>
      <c r="O202" s="41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AR202" s="23" t="s">
        <v>196</v>
      </c>
      <c r="AT202" s="23" t="s">
        <v>191</v>
      </c>
      <c r="AU202" s="23" t="s">
        <v>84</v>
      </c>
      <c r="AY202" s="23" t="s">
        <v>189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23" t="s">
        <v>82</v>
      </c>
      <c r="BK202" s="191">
        <f>ROUND(I202*H202,2)</f>
        <v>0</v>
      </c>
      <c r="BL202" s="23" t="s">
        <v>196</v>
      </c>
      <c r="BM202" s="23" t="s">
        <v>1367</v>
      </c>
    </row>
    <row r="203" spans="2:51" s="12" customFormat="1" ht="13.5">
      <c r="B203" s="192"/>
      <c r="D203" s="193" t="s">
        <v>198</v>
      </c>
      <c r="E203" s="194" t="s">
        <v>5</v>
      </c>
      <c r="F203" s="195" t="s">
        <v>1368</v>
      </c>
      <c r="H203" s="196">
        <v>24798.6</v>
      </c>
      <c r="I203" s="197"/>
      <c r="L203" s="192"/>
      <c r="M203" s="198"/>
      <c r="N203" s="199"/>
      <c r="O203" s="199"/>
      <c r="P203" s="199"/>
      <c r="Q203" s="199"/>
      <c r="R203" s="199"/>
      <c r="S203" s="199"/>
      <c r="T203" s="200"/>
      <c r="AT203" s="194" t="s">
        <v>198</v>
      </c>
      <c r="AU203" s="194" t="s">
        <v>84</v>
      </c>
      <c r="AV203" s="12" t="s">
        <v>84</v>
      </c>
      <c r="AW203" s="12" t="s">
        <v>38</v>
      </c>
      <c r="AX203" s="12" t="s">
        <v>82</v>
      </c>
      <c r="AY203" s="194" t="s">
        <v>189</v>
      </c>
    </row>
    <row r="204" spans="2:65" s="1" customFormat="1" ht="38.25" customHeight="1">
      <c r="B204" s="179"/>
      <c r="C204" s="180" t="s">
        <v>414</v>
      </c>
      <c r="D204" s="180" t="s">
        <v>191</v>
      </c>
      <c r="E204" s="181" t="s">
        <v>476</v>
      </c>
      <c r="F204" s="182" t="s">
        <v>477</v>
      </c>
      <c r="G204" s="183" t="s">
        <v>194</v>
      </c>
      <c r="H204" s="184">
        <v>413.31</v>
      </c>
      <c r="I204" s="185"/>
      <c r="J204" s="186">
        <f>ROUND(I204*H204,2)</f>
        <v>0</v>
      </c>
      <c r="K204" s="182" t="s">
        <v>195</v>
      </c>
      <c r="L204" s="40"/>
      <c r="M204" s="187" t="s">
        <v>5</v>
      </c>
      <c r="N204" s="188" t="s">
        <v>46</v>
      </c>
      <c r="O204" s="41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AR204" s="23" t="s">
        <v>196</v>
      </c>
      <c r="AT204" s="23" t="s">
        <v>191</v>
      </c>
      <c r="AU204" s="23" t="s">
        <v>84</v>
      </c>
      <c r="AY204" s="23" t="s">
        <v>189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23" t="s">
        <v>82</v>
      </c>
      <c r="BK204" s="191">
        <f>ROUND(I204*H204,2)</f>
        <v>0</v>
      </c>
      <c r="BL204" s="23" t="s">
        <v>196</v>
      </c>
      <c r="BM204" s="23" t="s">
        <v>1369</v>
      </c>
    </row>
    <row r="205" spans="2:65" s="1" customFormat="1" ht="25.5" customHeight="1">
      <c r="B205" s="179"/>
      <c r="C205" s="180" t="s">
        <v>419</v>
      </c>
      <c r="D205" s="180" t="s">
        <v>191</v>
      </c>
      <c r="E205" s="181" t="s">
        <v>480</v>
      </c>
      <c r="F205" s="182" t="s">
        <v>481</v>
      </c>
      <c r="G205" s="183" t="s">
        <v>194</v>
      </c>
      <c r="H205" s="184">
        <v>413.31</v>
      </c>
      <c r="I205" s="185"/>
      <c r="J205" s="186">
        <f>ROUND(I205*H205,2)</f>
        <v>0</v>
      </c>
      <c r="K205" s="182" t="s">
        <v>482</v>
      </c>
      <c r="L205" s="40"/>
      <c r="M205" s="187" t="s">
        <v>5</v>
      </c>
      <c r="N205" s="188" t="s">
        <v>46</v>
      </c>
      <c r="O205" s="41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AR205" s="23" t="s">
        <v>196</v>
      </c>
      <c r="AT205" s="23" t="s">
        <v>191</v>
      </c>
      <c r="AU205" s="23" t="s">
        <v>84</v>
      </c>
      <c r="AY205" s="23" t="s">
        <v>189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23" t="s">
        <v>82</v>
      </c>
      <c r="BK205" s="191">
        <f>ROUND(I205*H205,2)</f>
        <v>0</v>
      </c>
      <c r="BL205" s="23" t="s">
        <v>196</v>
      </c>
      <c r="BM205" s="23" t="s">
        <v>1370</v>
      </c>
    </row>
    <row r="206" spans="2:65" s="1" customFormat="1" ht="25.5" customHeight="1">
      <c r="B206" s="179"/>
      <c r="C206" s="180" t="s">
        <v>425</v>
      </c>
      <c r="D206" s="180" t="s">
        <v>191</v>
      </c>
      <c r="E206" s="181" t="s">
        <v>486</v>
      </c>
      <c r="F206" s="182" t="s">
        <v>487</v>
      </c>
      <c r="G206" s="183" t="s">
        <v>194</v>
      </c>
      <c r="H206" s="184">
        <v>24798.6</v>
      </c>
      <c r="I206" s="185"/>
      <c r="J206" s="186">
        <f>ROUND(I206*H206,2)</f>
        <v>0</v>
      </c>
      <c r="K206" s="182" t="s">
        <v>482</v>
      </c>
      <c r="L206" s="40"/>
      <c r="M206" s="187" t="s">
        <v>5</v>
      </c>
      <c r="N206" s="188" t="s">
        <v>46</v>
      </c>
      <c r="O206" s="41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AR206" s="23" t="s">
        <v>196</v>
      </c>
      <c r="AT206" s="23" t="s">
        <v>191</v>
      </c>
      <c r="AU206" s="23" t="s">
        <v>84</v>
      </c>
      <c r="AY206" s="23" t="s">
        <v>189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23" t="s">
        <v>82</v>
      </c>
      <c r="BK206" s="191">
        <f>ROUND(I206*H206,2)</f>
        <v>0</v>
      </c>
      <c r="BL206" s="23" t="s">
        <v>196</v>
      </c>
      <c r="BM206" s="23" t="s">
        <v>1371</v>
      </c>
    </row>
    <row r="207" spans="2:51" s="12" customFormat="1" ht="13.5">
      <c r="B207" s="192"/>
      <c r="D207" s="193" t="s">
        <v>198</v>
      </c>
      <c r="E207" s="194" t="s">
        <v>5</v>
      </c>
      <c r="F207" s="195" t="s">
        <v>1368</v>
      </c>
      <c r="H207" s="196">
        <v>24798.6</v>
      </c>
      <c r="I207" s="197"/>
      <c r="L207" s="192"/>
      <c r="M207" s="198"/>
      <c r="N207" s="199"/>
      <c r="O207" s="199"/>
      <c r="P207" s="199"/>
      <c r="Q207" s="199"/>
      <c r="R207" s="199"/>
      <c r="S207" s="199"/>
      <c r="T207" s="200"/>
      <c r="AT207" s="194" t="s">
        <v>198</v>
      </c>
      <c r="AU207" s="194" t="s">
        <v>84</v>
      </c>
      <c r="AV207" s="12" t="s">
        <v>84</v>
      </c>
      <c r="AW207" s="12" t="s">
        <v>38</v>
      </c>
      <c r="AX207" s="12" t="s">
        <v>82</v>
      </c>
      <c r="AY207" s="194" t="s">
        <v>189</v>
      </c>
    </row>
    <row r="208" spans="2:65" s="1" customFormat="1" ht="25.5" customHeight="1">
      <c r="B208" s="179"/>
      <c r="C208" s="180" t="s">
        <v>429</v>
      </c>
      <c r="D208" s="180" t="s">
        <v>191</v>
      </c>
      <c r="E208" s="181" t="s">
        <v>490</v>
      </c>
      <c r="F208" s="182" t="s">
        <v>491</v>
      </c>
      <c r="G208" s="183" t="s">
        <v>194</v>
      </c>
      <c r="H208" s="184">
        <v>413.31</v>
      </c>
      <c r="I208" s="185"/>
      <c r="J208" s="186">
        <f>ROUND(I208*H208,2)</f>
        <v>0</v>
      </c>
      <c r="K208" s="182" t="s">
        <v>482</v>
      </c>
      <c r="L208" s="40"/>
      <c r="M208" s="187" t="s">
        <v>5</v>
      </c>
      <c r="N208" s="188" t="s">
        <v>46</v>
      </c>
      <c r="O208" s="41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AR208" s="23" t="s">
        <v>196</v>
      </c>
      <c r="AT208" s="23" t="s">
        <v>191</v>
      </c>
      <c r="AU208" s="23" t="s">
        <v>84</v>
      </c>
      <c r="AY208" s="23" t="s">
        <v>189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23" t="s">
        <v>82</v>
      </c>
      <c r="BK208" s="191">
        <f>ROUND(I208*H208,2)</f>
        <v>0</v>
      </c>
      <c r="BL208" s="23" t="s">
        <v>196</v>
      </c>
      <c r="BM208" s="23" t="s">
        <v>1372</v>
      </c>
    </row>
    <row r="209" spans="2:65" s="1" customFormat="1" ht="63.75" customHeight="1">
      <c r="B209" s="179"/>
      <c r="C209" s="180" t="s">
        <v>434</v>
      </c>
      <c r="D209" s="180" t="s">
        <v>191</v>
      </c>
      <c r="E209" s="181" t="s">
        <v>494</v>
      </c>
      <c r="F209" s="182" t="s">
        <v>495</v>
      </c>
      <c r="G209" s="183" t="s">
        <v>194</v>
      </c>
      <c r="H209" s="184">
        <v>165.3</v>
      </c>
      <c r="I209" s="185"/>
      <c r="J209" s="186">
        <f>ROUND(I209*H209,2)</f>
        <v>0</v>
      </c>
      <c r="K209" s="182" t="s">
        <v>202</v>
      </c>
      <c r="L209" s="40"/>
      <c r="M209" s="187" t="s">
        <v>5</v>
      </c>
      <c r="N209" s="188" t="s">
        <v>46</v>
      </c>
      <c r="O209" s="41"/>
      <c r="P209" s="189">
        <f>O209*H209</f>
        <v>0</v>
      </c>
      <c r="Q209" s="189">
        <v>4E-05</v>
      </c>
      <c r="R209" s="189">
        <f>Q209*H209</f>
        <v>0.006612000000000001</v>
      </c>
      <c r="S209" s="189">
        <v>0</v>
      </c>
      <c r="T209" s="190">
        <f>S209*H209</f>
        <v>0</v>
      </c>
      <c r="AR209" s="23" t="s">
        <v>196</v>
      </c>
      <c r="AT209" s="23" t="s">
        <v>191</v>
      </c>
      <c r="AU209" s="23" t="s">
        <v>84</v>
      </c>
      <c r="AY209" s="23" t="s">
        <v>189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3" t="s">
        <v>82</v>
      </c>
      <c r="BK209" s="191">
        <f>ROUND(I209*H209,2)</f>
        <v>0</v>
      </c>
      <c r="BL209" s="23" t="s">
        <v>196</v>
      </c>
      <c r="BM209" s="23" t="s">
        <v>1373</v>
      </c>
    </row>
    <row r="210" spans="2:51" s="12" customFormat="1" ht="13.5">
      <c r="B210" s="192"/>
      <c r="D210" s="193" t="s">
        <v>198</v>
      </c>
      <c r="E210" s="194" t="s">
        <v>5</v>
      </c>
      <c r="F210" s="195" t="s">
        <v>1374</v>
      </c>
      <c r="H210" s="196">
        <v>165.3</v>
      </c>
      <c r="I210" s="197"/>
      <c r="L210" s="192"/>
      <c r="M210" s="198"/>
      <c r="N210" s="199"/>
      <c r="O210" s="199"/>
      <c r="P210" s="199"/>
      <c r="Q210" s="199"/>
      <c r="R210" s="199"/>
      <c r="S210" s="199"/>
      <c r="T210" s="200"/>
      <c r="AT210" s="194" t="s">
        <v>198</v>
      </c>
      <c r="AU210" s="194" t="s">
        <v>84</v>
      </c>
      <c r="AV210" s="12" t="s">
        <v>84</v>
      </c>
      <c r="AW210" s="12" t="s">
        <v>38</v>
      </c>
      <c r="AX210" s="12" t="s">
        <v>82</v>
      </c>
      <c r="AY210" s="194" t="s">
        <v>189</v>
      </c>
    </row>
    <row r="211" spans="2:65" s="1" customFormat="1" ht="25.5" customHeight="1">
      <c r="B211" s="179"/>
      <c r="C211" s="180" t="s">
        <v>439</v>
      </c>
      <c r="D211" s="180" t="s">
        <v>191</v>
      </c>
      <c r="E211" s="181" t="s">
        <v>499</v>
      </c>
      <c r="F211" s="182" t="s">
        <v>500</v>
      </c>
      <c r="G211" s="183" t="s">
        <v>194</v>
      </c>
      <c r="H211" s="184">
        <v>106.74</v>
      </c>
      <c r="I211" s="185"/>
      <c r="J211" s="186">
        <f>ROUND(I211*H211,2)</f>
        <v>0</v>
      </c>
      <c r="K211" s="182" t="s">
        <v>202</v>
      </c>
      <c r="L211" s="40"/>
      <c r="M211" s="187" t="s">
        <v>5</v>
      </c>
      <c r="N211" s="188" t="s">
        <v>46</v>
      </c>
      <c r="O211" s="41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AR211" s="23" t="s">
        <v>196</v>
      </c>
      <c r="AT211" s="23" t="s">
        <v>191</v>
      </c>
      <c r="AU211" s="23" t="s">
        <v>84</v>
      </c>
      <c r="AY211" s="23" t="s">
        <v>189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23" t="s">
        <v>82</v>
      </c>
      <c r="BK211" s="191">
        <f>ROUND(I211*H211,2)</f>
        <v>0</v>
      </c>
      <c r="BL211" s="23" t="s">
        <v>196</v>
      </c>
      <c r="BM211" s="23" t="s">
        <v>1375</v>
      </c>
    </row>
    <row r="212" spans="2:65" s="1" customFormat="1" ht="38.25" customHeight="1">
      <c r="B212" s="179"/>
      <c r="C212" s="180" t="s">
        <v>444</v>
      </c>
      <c r="D212" s="180" t="s">
        <v>191</v>
      </c>
      <c r="E212" s="181" t="s">
        <v>509</v>
      </c>
      <c r="F212" s="182" t="s">
        <v>510</v>
      </c>
      <c r="G212" s="183" t="s">
        <v>194</v>
      </c>
      <c r="H212" s="184">
        <v>6.11</v>
      </c>
      <c r="I212" s="185"/>
      <c r="J212" s="186">
        <f>ROUND(I212*H212,2)</f>
        <v>0</v>
      </c>
      <c r="K212" s="182" t="s">
        <v>202</v>
      </c>
      <c r="L212" s="40"/>
      <c r="M212" s="187" t="s">
        <v>5</v>
      </c>
      <c r="N212" s="188" t="s">
        <v>46</v>
      </c>
      <c r="O212" s="41"/>
      <c r="P212" s="189">
        <f>O212*H212</f>
        <v>0</v>
      </c>
      <c r="Q212" s="189">
        <v>0</v>
      </c>
      <c r="R212" s="189">
        <f>Q212*H212</f>
        <v>0</v>
      </c>
      <c r="S212" s="189">
        <v>0.19</v>
      </c>
      <c r="T212" s="190">
        <f>S212*H212</f>
        <v>1.1609</v>
      </c>
      <c r="AR212" s="23" t="s">
        <v>196</v>
      </c>
      <c r="AT212" s="23" t="s">
        <v>191</v>
      </c>
      <c r="AU212" s="23" t="s">
        <v>84</v>
      </c>
      <c r="AY212" s="23" t="s">
        <v>189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23" t="s">
        <v>82</v>
      </c>
      <c r="BK212" s="191">
        <f>ROUND(I212*H212,2)</f>
        <v>0</v>
      </c>
      <c r="BL212" s="23" t="s">
        <v>196</v>
      </c>
      <c r="BM212" s="23" t="s">
        <v>1376</v>
      </c>
    </row>
    <row r="213" spans="2:51" s="12" customFormat="1" ht="13.5">
      <c r="B213" s="192"/>
      <c r="D213" s="193" t="s">
        <v>198</v>
      </c>
      <c r="E213" s="194" t="s">
        <v>5</v>
      </c>
      <c r="F213" s="195" t="s">
        <v>1276</v>
      </c>
      <c r="H213" s="196">
        <v>6.11</v>
      </c>
      <c r="I213" s="197"/>
      <c r="L213" s="192"/>
      <c r="M213" s="198"/>
      <c r="N213" s="199"/>
      <c r="O213" s="199"/>
      <c r="P213" s="199"/>
      <c r="Q213" s="199"/>
      <c r="R213" s="199"/>
      <c r="S213" s="199"/>
      <c r="T213" s="200"/>
      <c r="AT213" s="194" t="s">
        <v>198</v>
      </c>
      <c r="AU213" s="194" t="s">
        <v>84</v>
      </c>
      <c r="AV213" s="12" t="s">
        <v>84</v>
      </c>
      <c r="AW213" s="12" t="s">
        <v>38</v>
      </c>
      <c r="AX213" s="12" t="s">
        <v>82</v>
      </c>
      <c r="AY213" s="194" t="s">
        <v>189</v>
      </c>
    </row>
    <row r="214" spans="2:65" s="1" customFormat="1" ht="16.5" customHeight="1">
      <c r="B214" s="179"/>
      <c r="C214" s="180" t="s">
        <v>449</v>
      </c>
      <c r="D214" s="180" t="s">
        <v>191</v>
      </c>
      <c r="E214" s="181" t="s">
        <v>513</v>
      </c>
      <c r="F214" s="182" t="s">
        <v>514</v>
      </c>
      <c r="G214" s="183" t="s">
        <v>194</v>
      </c>
      <c r="H214" s="184">
        <v>5.79</v>
      </c>
      <c r="I214" s="185"/>
      <c r="J214" s="186">
        <f>ROUND(I214*H214,2)</f>
        <v>0</v>
      </c>
      <c r="K214" s="182" t="s">
        <v>209</v>
      </c>
      <c r="L214" s="40"/>
      <c r="M214" s="187" t="s">
        <v>5</v>
      </c>
      <c r="N214" s="188" t="s">
        <v>46</v>
      </c>
      <c r="O214" s="41"/>
      <c r="P214" s="189">
        <f>O214*H214</f>
        <v>0</v>
      </c>
      <c r="Q214" s="189">
        <v>0</v>
      </c>
      <c r="R214" s="189">
        <f>Q214*H214</f>
        <v>0</v>
      </c>
      <c r="S214" s="189">
        <v>0.048</v>
      </c>
      <c r="T214" s="190">
        <f>S214*H214</f>
        <v>0.27792</v>
      </c>
      <c r="AR214" s="23" t="s">
        <v>196</v>
      </c>
      <c r="AT214" s="23" t="s">
        <v>191</v>
      </c>
      <c r="AU214" s="23" t="s">
        <v>84</v>
      </c>
      <c r="AY214" s="23" t="s">
        <v>189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23" t="s">
        <v>82</v>
      </c>
      <c r="BK214" s="191">
        <f>ROUND(I214*H214,2)</f>
        <v>0</v>
      </c>
      <c r="BL214" s="23" t="s">
        <v>196</v>
      </c>
      <c r="BM214" s="23" t="s">
        <v>1377</v>
      </c>
    </row>
    <row r="215" spans="2:51" s="12" customFormat="1" ht="13.5">
      <c r="B215" s="192"/>
      <c r="D215" s="193" t="s">
        <v>198</v>
      </c>
      <c r="E215" s="194" t="s">
        <v>5</v>
      </c>
      <c r="F215" s="195" t="s">
        <v>1378</v>
      </c>
      <c r="H215" s="196">
        <v>5.79</v>
      </c>
      <c r="I215" s="197"/>
      <c r="L215" s="192"/>
      <c r="M215" s="198"/>
      <c r="N215" s="199"/>
      <c r="O215" s="199"/>
      <c r="P215" s="199"/>
      <c r="Q215" s="199"/>
      <c r="R215" s="199"/>
      <c r="S215" s="199"/>
      <c r="T215" s="200"/>
      <c r="AT215" s="194" t="s">
        <v>198</v>
      </c>
      <c r="AU215" s="194" t="s">
        <v>84</v>
      </c>
      <c r="AV215" s="12" t="s">
        <v>84</v>
      </c>
      <c r="AW215" s="12" t="s">
        <v>38</v>
      </c>
      <c r="AX215" s="12" t="s">
        <v>82</v>
      </c>
      <c r="AY215" s="194" t="s">
        <v>189</v>
      </c>
    </row>
    <row r="216" spans="2:65" s="1" customFormat="1" ht="16.5" customHeight="1">
      <c r="B216" s="179"/>
      <c r="C216" s="180" t="s">
        <v>454</v>
      </c>
      <c r="D216" s="180" t="s">
        <v>191</v>
      </c>
      <c r="E216" s="181" t="s">
        <v>518</v>
      </c>
      <c r="F216" s="182" t="s">
        <v>519</v>
      </c>
      <c r="G216" s="183" t="s">
        <v>194</v>
      </c>
      <c r="H216" s="184">
        <v>53.925</v>
      </c>
      <c r="I216" s="185"/>
      <c r="J216" s="186">
        <f>ROUND(I216*H216,2)</f>
        <v>0</v>
      </c>
      <c r="K216" s="182" t="s">
        <v>209</v>
      </c>
      <c r="L216" s="40"/>
      <c r="M216" s="187" t="s">
        <v>5</v>
      </c>
      <c r="N216" s="188" t="s">
        <v>46</v>
      </c>
      <c r="O216" s="41"/>
      <c r="P216" s="189">
        <f>O216*H216</f>
        <v>0</v>
      </c>
      <c r="Q216" s="189">
        <v>0</v>
      </c>
      <c r="R216" s="189">
        <f>Q216*H216</f>
        <v>0</v>
      </c>
      <c r="S216" s="189">
        <v>0.038</v>
      </c>
      <c r="T216" s="190">
        <f>S216*H216</f>
        <v>2.04915</v>
      </c>
      <c r="AR216" s="23" t="s">
        <v>196</v>
      </c>
      <c r="AT216" s="23" t="s">
        <v>191</v>
      </c>
      <c r="AU216" s="23" t="s">
        <v>84</v>
      </c>
      <c r="AY216" s="23" t="s">
        <v>189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23" t="s">
        <v>82</v>
      </c>
      <c r="BK216" s="191">
        <f>ROUND(I216*H216,2)</f>
        <v>0</v>
      </c>
      <c r="BL216" s="23" t="s">
        <v>196</v>
      </c>
      <c r="BM216" s="23" t="s">
        <v>1379</v>
      </c>
    </row>
    <row r="217" spans="2:51" s="12" customFormat="1" ht="13.5">
      <c r="B217" s="192"/>
      <c r="D217" s="193" t="s">
        <v>198</v>
      </c>
      <c r="E217" s="194" t="s">
        <v>5</v>
      </c>
      <c r="F217" s="195" t="s">
        <v>1380</v>
      </c>
      <c r="H217" s="196">
        <v>53.925</v>
      </c>
      <c r="I217" s="197"/>
      <c r="L217" s="192"/>
      <c r="M217" s="198"/>
      <c r="N217" s="199"/>
      <c r="O217" s="199"/>
      <c r="P217" s="199"/>
      <c r="Q217" s="199"/>
      <c r="R217" s="199"/>
      <c r="S217" s="199"/>
      <c r="T217" s="200"/>
      <c r="AT217" s="194" t="s">
        <v>198</v>
      </c>
      <c r="AU217" s="194" t="s">
        <v>84</v>
      </c>
      <c r="AV217" s="12" t="s">
        <v>84</v>
      </c>
      <c r="AW217" s="12" t="s">
        <v>38</v>
      </c>
      <c r="AX217" s="12" t="s">
        <v>82</v>
      </c>
      <c r="AY217" s="194" t="s">
        <v>189</v>
      </c>
    </row>
    <row r="218" spans="2:65" s="1" customFormat="1" ht="16.5" customHeight="1">
      <c r="B218" s="179"/>
      <c r="C218" s="180" t="s">
        <v>460</v>
      </c>
      <c r="D218" s="180" t="s">
        <v>191</v>
      </c>
      <c r="E218" s="181" t="s">
        <v>533</v>
      </c>
      <c r="F218" s="182" t="s">
        <v>534</v>
      </c>
      <c r="G218" s="183" t="s">
        <v>194</v>
      </c>
      <c r="H218" s="184">
        <v>15.156</v>
      </c>
      <c r="I218" s="185"/>
      <c r="J218" s="186">
        <f>ROUND(I218*H218,2)</f>
        <v>0</v>
      </c>
      <c r="K218" s="182" t="s">
        <v>209</v>
      </c>
      <c r="L218" s="40"/>
      <c r="M218" s="187" t="s">
        <v>5</v>
      </c>
      <c r="N218" s="188" t="s">
        <v>46</v>
      </c>
      <c r="O218" s="41"/>
      <c r="P218" s="189">
        <f>O218*H218</f>
        <v>0</v>
      </c>
      <c r="Q218" s="189">
        <v>0</v>
      </c>
      <c r="R218" s="189">
        <f>Q218*H218</f>
        <v>0</v>
      </c>
      <c r="S218" s="189">
        <v>0.076</v>
      </c>
      <c r="T218" s="190">
        <f>S218*H218</f>
        <v>1.151856</v>
      </c>
      <c r="AR218" s="23" t="s">
        <v>196</v>
      </c>
      <c r="AT218" s="23" t="s">
        <v>191</v>
      </c>
      <c r="AU218" s="23" t="s">
        <v>84</v>
      </c>
      <c r="AY218" s="23" t="s">
        <v>189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23" t="s">
        <v>82</v>
      </c>
      <c r="BK218" s="191">
        <f>ROUND(I218*H218,2)</f>
        <v>0</v>
      </c>
      <c r="BL218" s="23" t="s">
        <v>196</v>
      </c>
      <c r="BM218" s="23" t="s">
        <v>1381</v>
      </c>
    </row>
    <row r="219" spans="2:51" s="12" customFormat="1" ht="13.5">
      <c r="B219" s="192"/>
      <c r="D219" s="193" t="s">
        <v>198</v>
      </c>
      <c r="E219" s="194" t="s">
        <v>5</v>
      </c>
      <c r="F219" s="195" t="s">
        <v>1382</v>
      </c>
      <c r="H219" s="196">
        <v>15.156</v>
      </c>
      <c r="I219" s="197"/>
      <c r="L219" s="192"/>
      <c r="M219" s="198"/>
      <c r="N219" s="199"/>
      <c r="O219" s="199"/>
      <c r="P219" s="199"/>
      <c r="Q219" s="199"/>
      <c r="R219" s="199"/>
      <c r="S219" s="199"/>
      <c r="T219" s="200"/>
      <c r="AT219" s="194" t="s">
        <v>198</v>
      </c>
      <c r="AU219" s="194" t="s">
        <v>84</v>
      </c>
      <c r="AV219" s="12" t="s">
        <v>84</v>
      </c>
      <c r="AW219" s="12" t="s">
        <v>38</v>
      </c>
      <c r="AX219" s="12" t="s">
        <v>82</v>
      </c>
      <c r="AY219" s="194" t="s">
        <v>189</v>
      </c>
    </row>
    <row r="220" spans="2:63" s="11" customFormat="1" ht="29.85" customHeight="1">
      <c r="B220" s="166"/>
      <c r="D220" s="167" t="s">
        <v>74</v>
      </c>
      <c r="E220" s="177" t="s">
        <v>547</v>
      </c>
      <c r="F220" s="177" t="s">
        <v>548</v>
      </c>
      <c r="I220" s="169"/>
      <c r="J220" s="178">
        <f>BK220</f>
        <v>0</v>
      </c>
      <c r="L220" s="166"/>
      <c r="M220" s="171"/>
      <c r="N220" s="172"/>
      <c r="O220" s="172"/>
      <c r="P220" s="173">
        <f>SUM(P221:P226)</f>
        <v>0</v>
      </c>
      <c r="Q220" s="172"/>
      <c r="R220" s="173">
        <f>SUM(R221:R226)</f>
        <v>0</v>
      </c>
      <c r="S220" s="172"/>
      <c r="T220" s="174">
        <f>SUM(T221:T226)</f>
        <v>0</v>
      </c>
      <c r="AR220" s="167" t="s">
        <v>82</v>
      </c>
      <c r="AT220" s="175" t="s">
        <v>74</v>
      </c>
      <c r="AU220" s="175" t="s">
        <v>82</v>
      </c>
      <c r="AY220" s="167" t="s">
        <v>189</v>
      </c>
      <c r="BK220" s="176">
        <f>SUM(BK221:BK226)</f>
        <v>0</v>
      </c>
    </row>
    <row r="221" spans="2:65" s="1" customFormat="1" ht="25.5" customHeight="1">
      <c r="B221" s="179"/>
      <c r="C221" s="180" t="s">
        <v>465</v>
      </c>
      <c r="D221" s="180" t="s">
        <v>191</v>
      </c>
      <c r="E221" s="181" t="s">
        <v>550</v>
      </c>
      <c r="F221" s="182" t="s">
        <v>551</v>
      </c>
      <c r="G221" s="183" t="s">
        <v>232</v>
      </c>
      <c r="H221" s="184">
        <v>7.049</v>
      </c>
      <c r="I221" s="185"/>
      <c r="J221" s="186">
        <f>ROUND(I221*H221,2)</f>
        <v>0</v>
      </c>
      <c r="K221" s="182" t="s">
        <v>482</v>
      </c>
      <c r="L221" s="40"/>
      <c r="M221" s="187" t="s">
        <v>5</v>
      </c>
      <c r="N221" s="188" t="s">
        <v>46</v>
      </c>
      <c r="O221" s="41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AR221" s="23" t="s">
        <v>196</v>
      </c>
      <c r="AT221" s="23" t="s">
        <v>191</v>
      </c>
      <c r="AU221" s="23" t="s">
        <v>84</v>
      </c>
      <c r="AY221" s="23" t="s">
        <v>189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23" t="s">
        <v>82</v>
      </c>
      <c r="BK221" s="191">
        <f>ROUND(I221*H221,2)</f>
        <v>0</v>
      </c>
      <c r="BL221" s="23" t="s">
        <v>196</v>
      </c>
      <c r="BM221" s="23" t="s">
        <v>1383</v>
      </c>
    </row>
    <row r="222" spans="2:51" s="12" customFormat="1" ht="13.5">
      <c r="B222" s="192"/>
      <c r="D222" s="193" t="s">
        <v>198</v>
      </c>
      <c r="E222" s="194" t="s">
        <v>5</v>
      </c>
      <c r="F222" s="195" t="s">
        <v>1384</v>
      </c>
      <c r="H222" s="196">
        <v>7.049</v>
      </c>
      <c r="I222" s="197"/>
      <c r="L222" s="192"/>
      <c r="M222" s="198"/>
      <c r="N222" s="199"/>
      <c r="O222" s="199"/>
      <c r="P222" s="199"/>
      <c r="Q222" s="199"/>
      <c r="R222" s="199"/>
      <c r="S222" s="199"/>
      <c r="T222" s="200"/>
      <c r="AT222" s="194" t="s">
        <v>198</v>
      </c>
      <c r="AU222" s="194" t="s">
        <v>84</v>
      </c>
      <c r="AV222" s="12" t="s">
        <v>84</v>
      </c>
      <c r="AW222" s="12" t="s">
        <v>38</v>
      </c>
      <c r="AX222" s="12" t="s">
        <v>82</v>
      </c>
      <c r="AY222" s="194" t="s">
        <v>189</v>
      </c>
    </row>
    <row r="223" spans="2:65" s="1" customFormat="1" ht="25.5" customHeight="1">
      <c r="B223" s="179"/>
      <c r="C223" s="180" t="s">
        <v>470</v>
      </c>
      <c r="D223" s="180" t="s">
        <v>191</v>
      </c>
      <c r="E223" s="181" t="s">
        <v>555</v>
      </c>
      <c r="F223" s="182" t="s">
        <v>556</v>
      </c>
      <c r="G223" s="183" t="s">
        <v>232</v>
      </c>
      <c r="H223" s="184">
        <v>7.049</v>
      </c>
      <c r="I223" s="185"/>
      <c r="J223" s="186">
        <f>ROUND(I223*H223,2)</f>
        <v>0</v>
      </c>
      <c r="K223" s="182" t="s">
        <v>482</v>
      </c>
      <c r="L223" s="40"/>
      <c r="M223" s="187" t="s">
        <v>5</v>
      </c>
      <c r="N223" s="188" t="s">
        <v>46</v>
      </c>
      <c r="O223" s="41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AR223" s="23" t="s">
        <v>196</v>
      </c>
      <c r="AT223" s="23" t="s">
        <v>191</v>
      </c>
      <c r="AU223" s="23" t="s">
        <v>84</v>
      </c>
      <c r="AY223" s="23" t="s">
        <v>189</v>
      </c>
      <c r="BE223" s="191">
        <f>IF(N223="základní",J223,0)</f>
        <v>0</v>
      </c>
      <c r="BF223" s="191">
        <f>IF(N223="snížená",J223,0)</f>
        <v>0</v>
      </c>
      <c r="BG223" s="191">
        <f>IF(N223="zákl. přenesená",J223,0)</f>
        <v>0</v>
      </c>
      <c r="BH223" s="191">
        <f>IF(N223="sníž. přenesená",J223,0)</f>
        <v>0</v>
      </c>
      <c r="BI223" s="191">
        <f>IF(N223="nulová",J223,0)</f>
        <v>0</v>
      </c>
      <c r="BJ223" s="23" t="s">
        <v>82</v>
      </c>
      <c r="BK223" s="191">
        <f>ROUND(I223*H223,2)</f>
        <v>0</v>
      </c>
      <c r="BL223" s="23" t="s">
        <v>196</v>
      </c>
      <c r="BM223" s="23" t="s">
        <v>1385</v>
      </c>
    </row>
    <row r="224" spans="2:65" s="1" customFormat="1" ht="25.5" customHeight="1">
      <c r="B224" s="179"/>
      <c r="C224" s="180" t="s">
        <v>475</v>
      </c>
      <c r="D224" s="180" t="s">
        <v>191</v>
      </c>
      <c r="E224" s="181" t="s">
        <v>559</v>
      </c>
      <c r="F224" s="182" t="s">
        <v>560</v>
      </c>
      <c r="G224" s="183" t="s">
        <v>232</v>
      </c>
      <c r="H224" s="184">
        <v>28.196</v>
      </c>
      <c r="I224" s="185"/>
      <c r="J224" s="186">
        <f>ROUND(I224*H224,2)</f>
        <v>0</v>
      </c>
      <c r="K224" s="182" t="s">
        <v>482</v>
      </c>
      <c r="L224" s="40"/>
      <c r="M224" s="187" t="s">
        <v>5</v>
      </c>
      <c r="N224" s="188" t="s">
        <v>46</v>
      </c>
      <c r="O224" s="41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AR224" s="23" t="s">
        <v>196</v>
      </c>
      <c r="AT224" s="23" t="s">
        <v>191</v>
      </c>
      <c r="AU224" s="23" t="s">
        <v>84</v>
      </c>
      <c r="AY224" s="23" t="s">
        <v>189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23" t="s">
        <v>82</v>
      </c>
      <c r="BK224" s="191">
        <f>ROUND(I224*H224,2)</f>
        <v>0</v>
      </c>
      <c r="BL224" s="23" t="s">
        <v>196</v>
      </c>
      <c r="BM224" s="23" t="s">
        <v>1386</v>
      </c>
    </row>
    <row r="225" spans="2:51" s="12" customFormat="1" ht="13.5">
      <c r="B225" s="192"/>
      <c r="D225" s="193" t="s">
        <v>198</v>
      </c>
      <c r="E225" s="194" t="s">
        <v>5</v>
      </c>
      <c r="F225" s="195" t="s">
        <v>1387</v>
      </c>
      <c r="H225" s="196">
        <v>28.196</v>
      </c>
      <c r="I225" s="197"/>
      <c r="L225" s="192"/>
      <c r="M225" s="198"/>
      <c r="N225" s="199"/>
      <c r="O225" s="199"/>
      <c r="P225" s="199"/>
      <c r="Q225" s="199"/>
      <c r="R225" s="199"/>
      <c r="S225" s="199"/>
      <c r="T225" s="200"/>
      <c r="AT225" s="194" t="s">
        <v>198</v>
      </c>
      <c r="AU225" s="194" t="s">
        <v>84</v>
      </c>
      <c r="AV225" s="12" t="s">
        <v>84</v>
      </c>
      <c r="AW225" s="12" t="s">
        <v>38</v>
      </c>
      <c r="AX225" s="12" t="s">
        <v>82</v>
      </c>
      <c r="AY225" s="194" t="s">
        <v>189</v>
      </c>
    </row>
    <row r="226" spans="2:65" s="1" customFormat="1" ht="16.5" customHeight="1">
      <c r="B226" s="179"/>
      <c r="C226" s="180" t="s">
        <v>479</v>
      </c>
      <c r="D226" s="180" t="s">
        <v>191</v>
      </c>
      <c r="E226" s="181" t="s">
        <v>564</v>
      </c>
      <c r="F226" s="182" t="s">
        <v>565</v>
      </c>
      <c r="G226" s="183" t="s">
        <v>232</v>
      </c>
      <c r="H226" s="184">
        <v>7.049</v>
      </c>
      <c r="I226" s="185"/>
      <c r="J226" s="186">
        <f>ROUND(I226*H226,2)</f>
        <v>0</v>
      </c>
      <c r="K226" s="182" t="s">
        <v>209</v>
      </c>
      <c r="L226" s="40"/>
      <c r="M226" s="187" t="s">
        <v>5</v>
      </c>
      <c r="N226" s="188" t="s">
        <v>46</v>
      </c>
      <c r="O226" s="41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AR226" s="23" t="s">
        <v>196</v>
      </c>
      <c r="AT226" s="23" t="s">
        <v>191</v>
      </c>
      <c r="AU226" s="23" t="s">
        <v>84</v>
      </c>
      <c r="AY226" s="23" t="s">
        <v>189</v>
      </c>
      <c r="BE226" s="191">
        <f>IF(N226="základní",J226,0)</f>
        <v>0</v>
      </c>
      <c r="BF226" s="191">
        <f>IF(N226="snížená",J226,0)</f>
        <v>0</v>
      </c>
      <c r="BG226" s="191">
        <f>IF(N226="zákl. přenesená",J226,0)</f>
        <v>0</v>
      </c>
      <c r="BH226" s="191">
        <f>IF(N226="sníž. přenesená",J226,0)</f>
        <v>0</v>
      </c>
      <c r="BI226" s="191">
        <f>IF(N226="nulová",J226,0)</f>
        <v>0</v>
      </c>
      <c r="BJ226" s="23" t="s">
        <v>82</v>
      </c>
      <c r="BK226" s="191">
        <f>ROUND(I226*H226,2)</f>
        <v>0</v>
      </c>
      <c r="BL226" s="23" t="s">
        <v>196</v>
      </c>
      <c r="BM226" s="23" t="s">
        <v>1388</v>
      </c>
    </row>
    <row r="227" spans="2:63" s="11" customFormat="1" ht="29.85" customHeight="1">
      <c r="B227" s="166"/>
      <c r="D227" s="167" t="s">
        <v>74</v>
      </c>
      <c r="E227" s="177" t="s">
        <v>567</v>
      </c>
      <c r="F227" s="177" t="s">
        <v>568</v>
      </c>
      <c r="I227" s="169"/>
      <c r="J227" s="178">
        <f>BK227</f>
        <v>0</v>
      </c>
      <c r="L227" s="166"/>
      <c r="M227" s="171"/>
      <c r="N227" s="172"/>
      <c r="O227" s="172"/>
      <c r="P227" s="173">
        <f>P228</f>
        <v>0</v>
      </c>
      <c r="Q227" s="172"/>
      <c r="R227" s="173">
        <f>R228</f>
        <v>0</v>
      </c>
      <c r="S227" s="172"/>
      <c r="T227" s="174">
        <f>T228</f>
        <v>0</v>
      </c>
      <c r="AR227" s="167" t="s">
        <v>82</v>
      </c>
      <c r="AT227" s="175" t="s">
        <v>74</v>
      </c>
      <c r="AU227" s="175" t="s">
        <v>82</v>
      </c>
      <c r="AY227" s="167" t="s">
        <v>189</v>
      </c>
      <c r="BK227" s="176">
        <f>BK228</f>
        <v>0</v>
      </c>
    </row>
    <row r="228" spans="2:65" s="1" customFormat="1" ht="38.25" customHeight="1">
      <c r="B228" s="179"/>
      <c r="C228" s="180" t="s">
        <v>485</v>
      </c>
      <c r="D228" s="180" t="s">
        <v>191</v>
      </c>
      <c r="E228" s="181" t="s">
        <v>570</v>
      </c>
      <c r="F228" s="182" t="s">
        <v>571</v>
      </c>
      <c r="G228" s="183" t="s">
        <v>232</v>
      </c>
      <c r="H228" s="184">
        <v>22.529</v>
      </c>
      <c r="I228" s="185"/>
      <c r="J228" s="186">
        <f>ROUND(I228*H228,2)</f>
        <v>0</v>
      </c>
      <c r="K228" s="182" t="s">
        <v>287</v>
      </c>
      <c r="L228" s="40"/>
      <c r="M228" s="187" t="s">
        <v>5</v>
      </c>
      <c r="N228" s="188" t="s">
        <v>46</v>
      </c>
      <c r="O228" s="41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AR228" s="23" t="s">
        <v>196</v>
      </c>
      <c r="AT228" s="23" t="s">
        <v>191</v>
      </c>
      <c r="AU228" s="23" t="s">
        <v>84</v>
      </c>
      <c r="AY228" s="23" t="s">
        <v>189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23" t="s">
        <v>82</v>
      </c>
      <c r="BK228" s="191">
        <f>ROUND(I228*H228,2)</f>
        <v>0</v>
      </c>
      <c r="BL228" s="23" t="s">
        <v>196</v>
      </c>
      <c r="BM228" s="23" t="s">
        <v>1389</v>
      </c>
    </row>
    <row r="229" spans="2:63" s="11" customFormat="1" ht="37.35" customHeight="1">
      <c r="B229" s="166"/>
      <c r="D229" s="167" t="s">
        <v>74</v>
      </c>
      <c r="E229" s="168" t="s">
        <v>573</v>
      </c>
      <c r="F229" s="168" t="s">
        <v>574</v>
      </c>
      <c r="I229" s="169"/>
      <c r="J229" s="170">
        <f>BK229</f>
        <v>0</v>
      </c>
      <c r="L229" s="166"/>
      <c r="M229" s="171"/>
      <c r="N229" s="172"/>
      <c r="O229" s="172"/>
      <c r="P229" s="173">
        <f>P230+P241+P246+P249+P260+P279+P291+P294+P297+P306</f>
        <v>0</v>
      </c>
      <c r="Q229" s="172"/>
      <c r="R229" s="173">
        <f>R230+R241+R246+R249+R260+R279+R291+R294+R297+R306</f>
        <v>11.63470683</v>
      </c>
      <c r="S229" s="172"/>
      <c r="T229" s="174">
        <f>T230+T241+T246+T249+T260+T279+T291+T294+T297+T306</f>
        <v>0.9427340000000001</v>
      </c>
      <c r="AR229" s="167" t="s">
        <v>84</v>
      </c>
      <c r="AT229" s="175" t="s">
        <v>74</v>
      </c>
      <c r="AU229" s="175" t="s">
        <v>75</v>
      </c>
      <c r="AY229" s="167" t="s">
        <v>189</v>
      </c>
      <c r="BK229" s="176">
        <f>BK230+BK241+BK246+BK249+BK260+BK279+BK291+BK294+BK297+BK306</f>
        <v>0</v>
      </c>
    </row>
    <row r="230" spans="2:63" s="11" customFormat="1" ht="19.9" customHeight="1">
      <c r="B230" s="166"/>
      <c r="D230" s="167" t="s">
        <v>74</v>
      </c>
      <c r="E230" s="177" t="s">
        <v>575</v>
      </c>
      <c r="F230" s="177" t="s">
        <v>576</v>
      </c>
      <c r="I230" s="169"/>
      <c r="J230" s="178">
        <f>BK230</f>
        <v>0</v>
      </c>
      <c r="L230" s="166"/>
      <c r="M230" s="171"/>
      <c r="N230" s="172"/>
      <c r="O230" s="172"/>
      <c r="P230" s="173">
        <f>SUM(P231:P240)</f>
        <v>0</v>
      </c>
      <c r="Q230" s="172"/>
      <c r="R230" s="173">
        <f>SUM(R231:R240)</f>
        <v>7.6002649</v>
      </c>
      <c r="S230" s="172"/>
      <c r="T230" s="174">
        <f>SUM(T231:T240)</f>
        <v>0</v>
      </c>
      <c r="AR230" s="167" t="s">
        <v>84</v>
      </c>
      <c r="AT230" s="175" t="s">
        <v>74</v>
      </c>
      <c r="AU230" s="175" t="s">
        <v>82</v>
      </c>
      <c r="AY230" s="167" t="s">
        <v>189</v>
      </c>
      <c r="BK230" s="176">
        <f>SUM(BK231:BK240)</f>
        <v>0</v>
      </c>
    </row>
    <row r="231" spans="2:65" s="1" customFormat="1" ht="25.5" customHeight="1">
      <c r="B231" s="179"/>
      <c r="C231" s="180" t="s">
        <v>489</v>
      </c>
      <c r="D231" s="180" t="s">
        <v>191</v>
      </c>
      <c r="E231" s="181" t="s">
        <v>583</v>
      </c>
      <c r="F231" s="182" t="s">
        <v>584</v>
      </c>
      <c r="G231" s="183" t="s">
        <v>194</v>
      </c>
      <c r="H231" s="184">
        <v>426.96</v>
      </c>
      <c r="I231" s="185"/>
      <c r="J231" s="186">
        <f>ROUND(I231*H231,2)</f>
        <v>0</v>
      </c>
      <c r="K231" s="182" t="s">
        <v>195</v>
      </c>
      <c r="L231" s="40"/>
      <c r="M231" s="187" t="s">
        <v>5</v>
      </c>
      <c r="N231" s="188" t="s">
        <v>46</v>
      </c>
      <c r="O231" s="41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AR231" s="23" t="s">
        <v>272</v>
      </c>
      <c r="AT231" s="23" t="s">
        <v>191</v>
      </c>
      <c r="AU231" s="23" t="s">
        <v>84</v>
      </c>
      <c r="AY231" s="23" t="s">
        <v>189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23" t="s">
        <v>82</v>
      </c>
      <c r="BK231" s="191">
        <f>ROUND(I231*H231,2)</f>
        <v>0</v>
      </c>
      <c r="BL231" s="23" t="s">
        <v>272</v>
      </c>
      <c r="BM231" s="23" t="s">
        <v>1390</v>
      </c>
    </row>
    <row r="232" spans="2:51" s="12" customFormat="1" ht="13.5">
      <c r="B232" s="192"/>
      <c r="D232" s="193" t="s">
        <v>198</v>
      </c>
      <c r="E232" s="194" t="s">
        <v>5</v>
      </c>
      <c r="F232" s="195" t="s">
        <v>1391</v>
      </c>
      <c r="H232" s="196">
        <v>426.96</v>
      </c>
      <c r="I232" s="197"/>
      <c r="L232" s="192"/>
      <c r="M232" s="198"/>
      <c r="N232" s="199"/>
      <c r="O232" s="199"/>
      <c r="P232" s="199"/>
      <c r="Q232" s="199"/>
      <c r="R232" s="199"/>
      <c r="S232" s="199"/>
      <c r="T232" s="200"/>
      <c r="AT232" s="194" t="s">
        <v>198</v>
      </c>
      <c r="AU232" s="194" t="s">
        <v>84</v>
      </c>
      <c r="AV232" s="12" t="s">
        <v>84</v>
      </c>
      <c r="AW232" s="12" t="s">
        <v>38</v>
      </c>
      <c r="AX232" s="12" t="s">
        <v>82</v>
      </c>
      <c r="AY232" s="194" t="s">
        <v>189</v>
      </c>
    </row>
    <row r="233" spans="2:65" s="1" customFormat="1" ht="51" customHeight="1">
      <c r="B233" s="179"/>
      <c r="C233" s="209" t="s">
        <v>493</v>
      </c>
      <c r="D233" s="209" t="s">
        <v>291</v>
      </c>
      <c r="E233" s="210" t="s">
        <v>588</v>
      </c>
      <c r="F233" s="211" t="s">
        <v>1392</v>
      </c>
      <c r="G233" s="212" t="s">
        <v>194</v>
      </c>
      <c r="H233" s="213">
        <v>435.499</v>
      </c>
      <c r="I233" s="214"/>
      <c r="J233" s="215">
        <f>ROUND(I233*H233,2)</f>
        <v>0</v>
      </c>
      <c r="K233" s="211" t="s">
        <v>202</v>
      </c>
      <c r="L233" s="216"/>
      <c r="M233" s="217" t="s">
        <v>5</v>
      </c>
      <c r="N233" s="218" t="s">
        <v>46</v>
      </c>
      <c r="O233" s="41"/>
      <c r="P233" s="189">
        <f>O233*H233</f>
        <v>0</v>
      </c>
      <c r="Q233" s="189">
        <v>0.015</v>
      </c>
      <c r="R233" s="189">
        <f>Q233*H233</f>
        <v>6.532485</v>
      </c>
      <c r="S233" s="189">
        <v>0</v>
      </c>
      <c r="T233" s="190">
        <f>S233*H233</f>
        <v>0</v>
      </c>
      <c r="AR233" s="23" t="s">
        <v>358</v>
      </c>
      <c r="AT233" s="23" t="s">
        <v>291</v>
      </c>
      <c r="AU233" s="23" t="s">
        <v>84</v>
      </c>
      <c r="AY233" s="23" t="s">
        <v>189</v>
      </c>
      <c r="BE233" s="191">
        <f>IF(N233="základní",J233,0)</f>
        <v>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23" t="s">
        <v>82</v>
      </c>
      <c r="BK233" s="191">
        <f>ROUND(I233*H233,2)</f>
        <v>0</v>
      </c>
      <c r="BL233" s="23" t="s">
        <v>272</v>
      </c>
      <c r="BM233" s="23" t="s">
        <v>1393</v>
      </c>
    </row>
    <row r="234" spans="2:51" s="12" customFormat="1" ht="13.5">
      <c r="B234" s="192"/>
      <c r="D234" s="193" t="s">
        <v>198</v>
      </c>
      <c r="F234" s="195" t="s">
        <v>1394</v>
      </c>
      <c r="H234" s="196">
        <v>435.499</v>
      </c>
      <c r="I234" s="197"/>
      <c r="L234" s="192"/>
      <c r="M234" s="198"/>
      <c r="N234" s="199"/>
      <c r="O234" s="199"/>
      <c r="P234" s="199"/>
      <c r="Q234" s="199"/>
      <c r="R234" s="199"/>
      <c r="S234" s="199"/>
      <c r="T234" s="200"/>
      <c r="AT234" s="194" t="s">
        <v>198</v>
      </c>
      <c r="AU234" s="194" t="s">
        <v>84</v>
      </c>
      <c r="AV234" s="12" t="s">
        <v>84</v>
      </c>
      <c r="AW234" s="12" t="s">
        <v>6</v>
      </c>
      <c r="AX234" s="12" t="s">
        <v>82</v>
      </c>
      <c r="AY234" s="194" t="s">
        <v>189</v>
      </c>
    </row>
    <row r="235" spans="2:65" s="1" customFormat="1" ht="25.5" customHeight="1">
      <c r="B235" s="179"/>
      <c r="C235" s="180" t="s">
        <v>498</v>
      </c>
      <c r="D235" s="180" t="s">
        <v>191</v>
      </c>
      <c r="E235" s="181" t="s">
        <v>593</v>
      </c>
      <c r="F235" s="182" t="s">
        <v>594</v>
      </c>
      <c r="G235" s="183" t="s">
        <v>194</v>
      </c>
      <c r="H235" s="184">
        <v>57.2</v>
      </c>
      <c r="I235" s="185"/>
      <c r="J235" s="186">
        <f>ROUND(I235*H235,2)</f>
        <v>0</v>
      </c>
      <c r="K235" s="182" t="s">
        <v>202</v>
      </c>
      <c r="L235" s="40"/>
      <c r="M235" s="187" t="s">
        <v>5</v>
      </c>
      <c r="N235" s="188" t="s">
        <v>46</v>
      </c>
      <c r="O235" s="41"/>
      <c r="P235" s="189">
        <f>O235*H235</f>
        <v>0</v>
      </c>
      <c r="Q235" s="189">
        <v>0.0003</v>
      </c>
      <c r="R235" s="189">
        <f>Q235*H235</f>
        <v>0.017159999999999998</v>
      </c>
      <c r="S235" s="189">
        <v>0</v>
      </c>
      <c r="T235" s="190">
        <f>S235*H235</f>
        <v>0</v>
      </c>
      <c r="AR235" s="23" t="s">
        <v>272</v>
      </c>
      <c r="AT235" s="23" t="s">
        <v>191</v>
      </c>
      <c r="AU235" s="23" t="s">
        <v>84</v>
      </c>
      <c r="AY235" s="23" t="s">
        <v>189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23" t="s">
        <v>82</v>
      </c>
      <c r="BK235" s="191">
        <f>ROUND(I235*H235,2)</f>
        <v>0</v>
      </c>
      <c r="BL235" s="23" t="s">
        <v>272</v>
      </c>
      <c r="BM235" s="23" t="s">
        <v>1395</v>
      </c>
    </row>
    <row r="236" spans="2:65" s="1" customFormat="1" ht="16.5" customHeight="1">
      <c r="B236" s="179"/>
      <c r="C236" s="209" t="s">
        <v>503</v>
      </c>
      <c r="D236" s="209" t="s">
        <v>291</v>
      </c>
      <c r="E236" s="210" t="s">
        <v>415</v>
      </c>
      <c r="F236" s="211" t="s">
        <v>416</v>
      </c>
      <c r="G236" s="212" t="s">
        <v>194</v>
      </c>
      <c r="H236" s="213">
        <v>57.2</v>
      </c>
      <c r="I236" s="214"/>
      <c r="J236" s="215">
        <f>ROUND(I236*H236,2)</f>
        <v>0</v>
      </c>
      <c r="K236" s="211" t="s">
        <v>287</v>
      </c>
      <c r="L236" s="216"/>
      <c r="M236" s="217" t="s">
        <v>5</v>
      </c>
      <c r="N236" s="218" t="s">
        <v>46</v>
      </c>
      <c r="O236" s="41"/>
      <c r="P236" s="189">
        <f>O236*H236</f>
        <v>0</v>
      </c>
      <c r="Q236" s="189">
        <v>0.018</v>
      </c>
      <c r="R236" s="189">
        <f>Q236*H236</f>
        <v>1.0296</v>
      </c>
      <c r="S236" s="189">
        <v>0</v>
      </c>
      <c r="T236" s="190">
        <f>S236*H236</f>
        <v>0</v>
      </c>
      <c r="AR236" s="23" t="s">
        <v>358</v>
      </c>
      <c r="AT236" s="23" t="s">
        <v>291</v>
      </c>
      <c r="AU236" s="23" t="s">
        <v>84</v>
      </c>
      <c r="AY236" s="23" t="s">
        <v>189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23" t="s">
        <v>82</v>
      </c>
      <c r="BK236" s="191">
        <f>ROUND(I236*H236,2)</f>
        <v>0</v>
      </c>
      <c r="BL236" s="23" t="s">
        <v>272</v>
      </c>
      <c r="BM236" s="23" t="s">
        <v>1396</v>
      </c>
    </row>
    <row r="237" spans="2:65" s="1" customFormat="1" ht="38.25" customHeight="1">
      <c r="B237" s="179"/>
      <c r="C237" s="180" t="s">
        <v>508</v>
      </c>
      <c r="D237" s="180" t="s">
        <v>191</v>
      </c>
      <c r="E237" s="181" t="s">
        <v>609</v>
      </c>
      <c r="F237" s="182" t="s">
        <v>610</v>
      </c>
      <c r="G237" s="183" t="s">
        <v>194</v>
      </c>
      <c r="H237" s="184">
        <v>106.7</v>
      </c>
      <c r="I237" s="185"/>
      <c r="J237" s="186">
        <f>ROUND(I237*H237,2)</f>
        <v>0</v>
      </c>
      <c r="K237" s="182" t="s">
        <v>202</v>
      </c>
      <c r="L237" s="40"/>
      <c r="M237" s="187" t="s">
        <v>5</v>
      </c>
      <c r="N237" s="188" t="s">
        <v>46</v>
      </c>
      <c r="O237" s="41"/>
      <c r="P237" s="189">
        <f>O237*H237</f>
        <v>0</v>
      </c>
      <c r="Q237" s="189">
        <v>1E-05</v>
      </c>
      <c r="R237" s="189">
        <f>Q237*H237</f>
        <v>0.001067</v>
      </c>
      <c r="S237" s="189">
        <v>0</v>
      </c>
      <c r="T237" s="190">
        <f>S237*H237</f>
        <v>0</v>
      </c>
      <c r="AR237" s="23" t="s">
        <v>272</v>
      </c>
      <c r="AT237" s="23" t="s">
        <v>191</v>
      </c>
      <c r="AU237" s="23" t="s">
        <v>84</v>
      </c>
      <c r="AY237" s="23" t="s">
        <v>189</v>
      </c>
      <c r="BE237" s="191">
        <f>IF(N237="základní",J237,0)</f>
        <v>0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23" t="s">
        <v>82</v>
      </c>
      <c r="BK237" s="191">
        <f>ROUND(I237*H237,2)</f>
        <v>0</v>
      </c>
      <c r="BL237" s="23" t="s">
        <v>272</v>
      </c>
      <c r="BM237" s="23" t="s">
        <v>1397</v>
      </c>
    </row>
    <row r="238" spans="2:65" s="1" customFormat="1" ht="25.5" customHeight="1">
      <c r="B238" s="179"/>
      <c r="C238" s="209" t="s">
        <v>512</v>
      </c>
      <c r="D238" s="209" t="s">
        <v>291</v>
      </c>
      <c r="E238" s="210" t="s">
        <v>614</v>
      </c>
      <c r="F238" s="211" t="s">
        <v>1048</v>
      </c>
      <c r="G238" s="212" t="s">
        <v>194</v>
      </c>
      <c r="H238" s="213">
        <v>117.37</v>
      </c>
      <c r="I238" s="214"/>
      <c r="J238" s="215">
        <f>ROUND(I238*H238,2)</f>
        <v>0</v>
      </c>
      <c r="K238" s="211" t="s">
        <v>202</v>
      </c>
      <c r="L238" s="216"/>
      <c r="M238" s="217" t="s">
        <v>5</v>
      </c>
      <c r="N238" s="218" t="s">
        <v>46</v>
      </c>
      <c r="O238" s="41"/>
      <c r="P238" s="189">
        <f>O238*H238</f>
        <v>0</v>
      </c>
      <c r="Q238" s="189">
        <v>0.00017</v>
      </c>
      <c r="R238" s="189">
        <f>Q238*H238</f>
        <v>0.019952900000000003</v>
      </c>
      <c r="S238" s="189">
        <v>0</v>
      </c>
      <c r="T238" s="190">
        <f>S238*H238</f>
        <v>0</v>
      </c>
      <c r="AR238" s="23" t="s">
        <v>358</v>
      </c>
      <c r="AT238" s="23" t="s">
        <v>291</v>
      </c>
      <c r="AU238" s="23" t="s">
        <v>84</v>
      </c>
      <c r="AY238" s="23" t="s">
        <v>189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23" t="s">
        <v>82</v>
      </c>
      <c r="BK238" s="191">
        <f>ROUND(I238*H238,2)</f>
        <v>0</v>
      </c>
      <c r="BL238" s="23" t="s">
        <v>272</v>
      </c>
      <c r="BM238" s="23" t="s">
        <v>1398</v>
      </c>
    </row>
    <row r="239" spans="2:51" s="12" customFormat="1" ht="13.5">
      <c r="B239" s="192"/>
      <c r="D239" s="193" t="s">
        <v>198</v>
      </c>
      <c r="F239" s="195" t="s">
        <v>1399</v>
      </c>
      <c r="H239" s="196">
        <v>117.37</v>
      </c>
      <c r="I239" s="197"/>
      <c r="L239" s="192"/>
      <c r="M239" s="198"/>
      <c r="N239" s="199"/>
      <c r="O239" s="199"/>
      <c r="P239" s="199"/>
      <c r="Q239" s="199"/>
      <c r="R239" s="199"/>
      <c r="S239" s="199"/>
      <c r="T239" s="200"/>
      <c r="AT239" s="194" t="s">
        <v>198</v>
      </c>
      <c r="AU239" s="194" t="s">
        <v>84</v>
      </c>
      <c r="AV239" s="12" t="s">
        <v>84</v>
      </c>
      <c r="AW239" s="12" t="s">
        <v>6</v>
      </c>
      <c r="AX239" s="12" t="s">
        <v>82</v>
      </c>
      <c r="AY239" s="194" t="s">
        <v>189</v>
      </c>
    </row>
    <row r="240" spans="2:65" s="1" customFormat="1" ht="38.25" customHeight="1">
      <c r="B240" s="179"/>
      <c r="C240" s="180" t="s">
        <v>517</v>
      </c>
      <c r="D240" s="180" t="s">
        <v>191</v>
      </c>
      <c r="E240" s="181" t="s">
        <v>619</v>
      </c>
      <c r="F240" s="182" t="s">
        <v>620</v>
      </c>
      <c r="G240" s="183" t="s">
        <v>621</v>
      </c>
      <c r="H240" s="219"/>
      <c r="I240" s="185"/>
      <c r="J240" s="186">
        <f>ROUND(I240*H240,2)</f>
        <v>0</v>
      </c>
      <c r="K240" s="182" t="s">
        <v>202</v>
      </c>
      <c r="L240" s="40"/>
      <c r="M240" s="187" t="s">
        <v>5</v>
      </c>
      <c r="N240" s="188" t="s">
        <v>46</v>
      </c>
      <c r="O240" s="41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AR240" s="23" t="s">
        <v>272</v>
      </c>
      <c r="AT240" s="23" t="s">
        <v>191</v>
      </c>
      <c r="AU240" s="23" t="s">
        <v>84</v>
      </c>
      <c r="AY240" s="23" t="s">
        <v>189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23" t="s">
        <v>82</v>
      </c>
      <c r="BK240" s="191">
        <f>ROUND(I240*H240,2)</f>
        <v>0</v>
      </c>
      <c r="BL240" s="23" t="s">
        <v>272</v>
      </c>
      <c r="BM240" s="23" t="s">
        <v>1400</v>
      </c>
    </row>
    <row r="241" spans="2:63" s="11" customFormat="1" ht="29.85" customHeight="1">
      <c r="B241" s="166"/>
      <c r="D241" s="167" t="s">
        <v>74</v>
      </c>
      <c r="E241" s="177" t="s">
        <v>623</v>
      </c>
      <c r="F241" s="177" t="s">
        <v>624</v>
      </c>
      <c r="I241" s="169"/>
      <c r="J241" s="178">
        <f>BK241</f>
        <v>0</v>
      </c>
      <c r="L241" s="166"/>
      <c r="M241" s="171"/>
      <c r="N241" s="172"/>
      <c r="O241" s="172"/>
      <c r="P241" s="173">
        <f>SUM(P242:P245)</f>
        <v>0</v>
      </c>
      <c r="Q241" s="172"/>
      <c r="R241" s="173">
        <f>SUM(R242:R245)</f>
        <v>0.01144</v>
      </c>
      <c r="S241" s="172"/>
      <c r="T241" s="174">
        <f>SUM(T242:T245)</f>
        <v>0.10068</v>
      </c>
      <c r="AR241" s="167" t="s">
        <v>84</v>
      </c>
      <c r="AT241" s="175" t="s">
        <v>74</v>
      </c>
      <c r="AU241" s="175" t="s">
        <v>82</v>
      </c>
      <c r="AY241" s="167" t="s">
        <v>189</v>
      </c>
      <c r="BK241" s="176">
        <f>SUM(BK242:BK245)</f>
        <v>0</v>
      </c>
    </row>
    <row r="242" spans="2:65" s="1" customFormat="1" ht="16.5" customHeight="1">
      <c r="B242" s="179"/>
      <c r="C242" s="180" t="s">
        <v>522</v>
      </c>
      <c r="D242" s="180" t="s">
        <v>191</v>
      </c>
      <c r="E242" s="181" t="s">
        <v>626</v>
      </c>
      <c r="F242" s="182" t="s">
        <v>627</v>
      </c>
      <c r="G242" s="183" t="s">
        <v>322</v>
      </c>
      <c r="H242" s="184">
        <v>4</v>
      </c>
      <c r="I242" s="185"/>
      <c r="J242" s="186">
        <f>ROUND(I242*H242,2)</f>
        <v>0</v>
      </c>
      <c r="K242" s="182" t="s">
        <v>202</v>
      </c>
      <c r="L242" s="40"/>
      <c r="M242" s="187" t="s">
        <v>5</v>
      </c>
      <c r="N242" s="188" t="s">
        <v>46</v>
      </c>
      <c r="O242" s="41"/>
      <c r="P242" s="189">
        <f>O242*H242</f>
        <v>0</v>
      </c>
      <c r="Q242" s="189">
        <v>0.00143</v>
      </c>
      <c r="R242" s="189">
        <f>Q242*H242</f>
        <v>0.00572</v>
      </c>
      <c r="S242" s="189">
        <v>0</v>
      </c>
      <c r="T242" s="190">
        <f>S242*H242</f>
        <v>0</v>
      </c>
      <c r="AR242" s="23" t="s">
        <v>272</v>
      </c>
      <c r="AT242" s="23" t="s">
        <v>191</v>
      </c>
      <c r="AU242" s="23" t="s">
        <v>84</v>
      </c>
      <c r="AY242" s="23" t="s">
        <v>189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23" t="s">
        <v>82</v>
      </c>
      <c r="BK242" s="191">
        <f>ROUND(I242*H242,2)</f>
        <v>0</v>
      </c>
      <c r="BL242" s="23" t="s">
        <v>272</v>
      </c>
      <c r="BM242" s="23" t="s">
        <v>1401</v>
      </c>
    </row>
    <row r="243" spans="2:65" s="1" customFormat="1" ht="16.5" customHeight="1">
      <c r="B243" s="179"/>
      <c r="C243" s="180" t="s">
        <v>527</v>
      </c>
      <c r="D243" s="180" t="s">
        <v>191</v>
      </c>
      <c r="E243" s="181" t="s">
        <v>630</v>
      </c>
      <c r="F243" s="182" t="s">
        <v>631</v>
      </c>
      <c r="G243" s="183" t="s">
        <v>322</v>
      </c>
      <c r="H243" s="184">
        <v>4</v>
      </c>
      <c r="I243" s="185"/>
      <c r="J243" s="186">
        <f>ROUND(I243*H243,2)</f>
        <v>0</v>
      </c>
      <c r="K243" s="182" t="s">
        <v>5</v>
      </c>
      <c r="L243" s="40"/>
      <c r="M243" s="187" t="s">
        <v>5</v>
      </c>
      <c r="N243" s="188" t="s">
        <v>46</v>
      </c>
      <c r="O243" s="41"/>
      <c r="P243" s="189">
        <f>O243*H243</f>
        <v>0</v>
      </c>
      <c r="Q243" s="189">
        <v>0.00143</v>
      </c>
      <c r="R243" s="189">
        <f>Q243*H243</f>
        <v>0.00572</v>
      </c>
      <c r="S243" s="189">
        <v>0</v>
      </c>
      <c r="T243" s="190">
        <f>S243*H243</f>
        <v>0</v>
      </c>
      <c r="AR243" s="23" t="s">
        <v>272</v>
      </c>
      <c r="AT243" s="23" t="s">
        <v>191</v>
      </c>
      <c r="AU243" s="23" t="s">
        <v>84</v>
      </c>
      <c r="AY243" s="23" t="s">
        <v>189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23" t="s">
        <v>82</v>
      </c>
      <c r="BK243" s="191">
        <f>ROUND(I243*H243,2)</f>
        <v>0</v>
      </c>
      <c r="BL243" s="23" t="s">
        <v>272</v>
      </c>
      <c r="BM243" s="23" t="s">
        <v>1402</v>
      </c>
    </row>
    <row r="244" spans="2:65" s="1" customFormat="1" ht="16.5" customHeight="1">
      <c r="B244" s="179"/>
      <c r="C244" s="180" t="s">
        <v>532</v>
      </c>
      <c r="D244" s="180" t="s">
        <v>191</v>
      </c>
      <c r="E244" s="181" t="s">
        <v>634</v>
      </c>
      <c r="F244" s="182" t="s">
        <v>635</v>
      </c>
      <c r="G244" s="183" t="s">
        <v>322</v>
      </c>
      <c r="H244" s="184">
        <v>4</v>
      </c>
      <c r="I244" s="185"/>
      <c r="J244" s="186">
        <f>ROUND(I244*H244,2)</f>
        <v>0</v>
      </c>
      <c r="K244" s="182" t="s">
        <v>202</v>
      </c>
      <c r="L244" s="40"/>
      <c r="M244" s="187" t="s">
        <v>5</v>
      </c>
      <c r="N244" s="188" t="s">
        <v>46</v>
      </c>
      <c r="O244" s="41"/>
      <c r="P244" s="189">
        <f>O244*H244</f>
        <v>0</v>
      </c>
      <c r="Q244" s="189">
        <v>0</v>
      </c>
      <c r="R244" s="189">
        <f>Q244*H244</f>
        <v>0</v>
      </c>
      <c r="S244" s="189">
        <v>0.02517</v>
      </c>
      <c r="T244" s="190">
        <f>S244*H244</f>
        <v>0.10068</v>
      </c>
      <c r="AR244" s="23" t="s">
        <v>272</v>
      </c>
      <c r="AT244" s="23" t="s">
        <v>191</v>
      </c>
      <c r="AU244" s="23" t="s">
        <v>84</v>
      </c>
      <c r="AY244" s="23" t="s">
        <v>189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23" t="s">
        <v>82</v>
      </c>
      <c r="BK244" s="191">
        <f>ROUND(I244*H244,2)</f>
        <v>0</v>
      </c>
      <c r="BL244" s="23" t="s">
        <v>272</v>
      </c>
      <c r="BM244" s="23" t="s">
        <v>1403</v>
      </c>
    </row>
    <row r="245" spans="2:65" s="1" customFormat="1" ht="38.25" customHeight="1">
      <c r="B245" s="179"/>
      <c r="C245" s="180" t="s">
        <v>537</v>
      </c>
      <c r="D245" s="180" t="s">
        <v>191</v>
      </c>
      <c r="E245" s="181" t="s">
        <v>642</v>
      </c>
      <c r="F245" s="182" t="s">
        <v>643</v>
      </c>
      <c r="G245" s="183" t="s">
        <v>621</v>
      </c>
      <c r="H245" s="219"/>
      <c r="I245" s="185"/>
      <c r="J245" s="186">
        <f>ROUND(I245*H245,2)</f>
        <v>0</v>
      </c>
      <c r="K245" s="182" t="s">
        <v>202</v>
      </c>
      <c r="L245" s="40"/>
      <c r="M245" s="187" t="s">
        <v>5</v>
      </c>
      <c r="N245" s="188" t="s">
        <v>46</v>
      </c>
      <c r="O245" s="41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AR245" s="23" t="s">
        <v>272</v>
      </c>
      <c r="AT245" s="23" t="s">
        <v>191</v>
      </c>
      <c r="AU245" s="23" t="s">
        <v>84</v>
      </c>
      <c r="AY245" s="23" t="s">
        <v>189</v>
      </c>
      <c r="BE245" s="191">
        <f>IF(N245="základní",J245,0)</f>
        <v>0</v>
      </c>
      <c r="BF245" s="191">
        <f>IF(N245="snížená",J245,0)</f>
        <v>0</v>
      </c>
      <c r="BG245" s="191">
        <f>IF(N245="zákl. přenesená",J245,0)</f>
        <v>0</v>
      </c>
      <c r="BH245" s="191">
        <f>IF(N245="sníž. přenesená",J245,0)</f>
        <v>0</v>
      </c>
      <c r="BI245" s="191">
        <f>IF(N245="nulová",J245,0)</f>
        <v>0</v>
      </c>
      <c r="BJ245" s="23" t="s">
        <v>82</v>
      </c>
      <c r="BK245" s="191">
        <f>ROUND(I245*H245,2)</f>
        <v>0</v>
      </c>
      <c r="BL245" s="23" t="s">
        <v>272</v>
      </c>
      <c r="BM245" s="23" t="s">
        <v>1404</v>
      </c>
    </row>
    <row r="246" spans="2:63" s="11" customFormat="1" ht="29.85" customHeight="1">
      <c r="B246" s="166"/>
      <c r="D246" s="167" t="s">
        <v>74</v>
      </c>
      <c r="E246" s="177" t="s">
        <v>645</v>
      </c>
      <c r="F246" s="177" t="s">
        <v>1405</v>
      </c>
      <c r="I246" s="169"/>
      <c r="J246" s="178">
        <f>BK246</f>
        <v>0</v>
      </c>
      <c r="L246" s="166"/>
      <c r="M246" s="171"/>
      <c r="N246" s="172"/>
      <c r="O246" s="172"/>
      <c r="P246" s="173">
        <f>SUM(P247:P248)</f>
        <v>0</v>
      </c>
      <c r="Q246" s="172"/>
      <c r="R246" s="173">
        <f>SUM(R247:R248)</f>
        <v>0</v>
      </c>
      <c r="S246" s="172"/>
      <c r="T246" s="174">
        <f>SUM(T247:T248)</f>
        <v>0</v>
      </c>
      <c r="AR246" s="167" t="s">
        <v>84</v>
      </c>
      <c r="AT246" s="175" t="s">
        <v>74</v>
      </c>
      <c r="AU246" s="175" t="s">
        <v>82</v>
      </c>
      <c r="AY246" s="167" t="s">
        <v>189</v>
      </c>
      <c r="BK246" s="176">
        <f>SUM(BK247:BK248)</f>
        <v>0</v>
      </c>
    </row>
    <row r="247" spans="2:65" s="1" customFormat="1" ht="16.5" customHeight="1">
      <c r="B247" s="179"/>
      <c r="C247" s="180" t="s">
        <v>542</v>
      </c>
      <c r="D247" s="180" t="s">
        <v>191</v>
      </c>
      <c r="E247" s="181" t="s">
        <v>648</v>
      </c>
      <c r="F247" s="182" t="s">
        <v>649</v>
      </c>
      <c r="G247" s="183" t="s">
        <v>322</v>
      </c>
      <c r="H247" s="184">
        <v>1</v>
      </c>
      <c r="I247" s="185"/>
      <c r="J247" s="186">
        <f>ROUND(I247*H247,2)</f>
        <v>0</v>
      </c>
      <c r="K247" s="182" t="s">
        <v>5</v>
      </c>
      <c r="L247" s="40"/>
      <c r="M247" s="187" t="s">
        <v>5</v>
      </c>
      <c r="N247" s="188" t="s">
        <v>46</v>
      </c>
      <c r="O247" s="41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AR247" s="23" t="s">
        <v>272</v>
      </c>
      <c r="AT247" s="23" t="s">
        <v>191</v>
      </c>
      <c r="AU247" s="23" t="s">
        <v>84</v>
      </c>
      <c r="AY247" s="23" t="s">
        <v>189</v>
      </c>
      <c r="BE247" s="191">
        <f>IF(N247="základní",J247,0)</f>
        <v>0</v>
      </c>
      <c r="BF247" s="191">
        <f>IF(N247="snížená",J247,0)</f>
        <v>0</v>
      </c>
      <c r="BG247" s="191">
        <f>IF(N247="zákl. přenesená",J247,0)</f>
        <v>0</v>
      </c>
      <c r="BH247" s="191">
        <f>IF(N247="sníž. přenesená",J247,0)</f>
        <v>0</v>
      </c>
      <c r="BI247" s="191">
        <f>IF(N247="nulová",J247,0)</f>
        <v>0</v>
      </c>
      <c r="BJ247" s="23" t="s">
        <v>82</v>
      </c>
      <c r="BK247" s="191">
        <f>ROUND(I247*H247,2)</f>
        <v>0</v>
      </c>
      <c r="BL247" s="23" t="s">
        <v>272</v>
      </c>
      <c r="BM247" s="23" t="s">
        <v>1406</v>
      </c>
    </row>
    <row r="248" spans="2:65" s="1" customFormat="1" ht="16.5" customHeight="1">
      <c r="B248" s="179"/>
      <c r="C248" s="180" t="s">
        <v>549</v>
      </c>
      <c r="D248" s="180" t="s">
        <v>191</v>
      </c>
      <c r="E248" s="181" t="s">
        <v>652</v>
      </c>
      <c r="F248" s="182" t="s">
        <v>1407</v>
      </c>
      <c r="G248" s="183" t="s">
        <v>243</v>
      </c>
      <c r="H248" s="184">
        <v>1</v>
      </c>
      <c r="I248" s="185"/>
      <c r="J248" s="186">
        <f>ROUND(I248*H248,2)</f>
        <v>0</v>
      </c>
      <c r="K248" s="182" t="s">
        <v>5</v>
      </c>
      <c r="L248" s="40"/>
      <c r="M248" s="187" t="s">
        <v>5</v>
      </c>
      <c r="N248" s="188" t="s">
        <v>46</v>
      </c>
      <c r="O248" s="41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AR248" s="23" t="s">
        <v>272</v>
      </c>
      <c r="AT248" s="23" t="s">
        <v>191</v>
      </c>
      <c r="AU248" s="23" t="s">
        <v>84</v>
      </c>
      <c r="AY248" s="23" t="s">
        <v>189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23" t="s">
        <v>82</v>
      </c>
      <c r="BK248" s="191">
        <f>ROUND(I248*H248,2)</f>
        <v>0</v>
      </c>
      <c r="BL248" s="23" t="s">
        <v>272</v>
      </c>
      <c r="BM248" s="23" t="s">
        <v>1408</v>
      </c>
    </row>
    <row r="249" spans="2:63" s="11" customFormat="1" ht="29.85" customHeight="1">
      <c r="B249" s="166"/>
      <c r="D249" s="167" t="s">
        <v>74</v>
      </c>
      <c r="E249" s="177" t="s">
        <v>655</v>
      </c>
      <c r="F249" s="177" t="s">
        <v>656</v>
      </c>
      <c r="I249" s="169"/>
      <c r="J249" s="178">
        <f>BK249</f>
        <v>0</v>
      </c>
      <c r="L249" s="166"/>
      <c r="M249" s="171"/>
      <c r="N249" s="172"/>
      <c r="O249" s="172"/>
      <c r="P249" s="173">
        <f>SUM(P250:P259)</f>
        <v>0</v>
      </c>
      <c r="Q249" s="172"/>
      <c r="R249" s="173">
        <f>SUM(R250:R259)</f>
        <v>2.33247976</v>
      </c>
      <c r="S249" s="172"/>
      <c r="T249" s="174">
        <f>SUM(T250:T259)</f>
        <v>0</v>
      </c>
      <c r="AR249" s="167" t="s">
        <v>84</v>
      </c>
      <c r="AT249" s="175" t="s">
        <v>74</v>
      </c>
      <c r="AU249" s="175" t="s">
        <v>82</v>
      </c>
      <c r="AY249" s="167" t="s">
        <v>189</v>
      </c>
      <c r="BK249" s="176">
        <f>SUM(BK250:BK259)</f>
        <v>0</v>
      </c>
    </row>
    <row r="250" spans="2:65" s="1" customFormat="1" ht="25.5" customHeight="1">
      <c r="B250" s="179"/>
      <c r="C250" s="180" t="s">
        <v>554</v>
      </c>
      <c r="D250" s="180" t="s">
        <v>191</v>
      </c>
      <c r="E250" s="181" t="s">
        <v>658</v>
      </c>
      <c r="F250" s="182" t="s">
        <v>659</v>
      </c>
      <c r="G250" s="183" t="s">
        <v>194</v>
      </c>
      <c r="H250" s="184">
        <v>106.74</v>
      </c>
      <c r="I250" s="185"/>
      <c r="J250" s="186">
        <f>ROUND(I250*H250,2)</f>
        <v>0</v>
      </c>
      <c r="K250" s="182" t="s">
        <v>202</v>
      </c>
      <c r="L250" s="40"/>
      <c r="M250" s="187" t="s">
        <v>5</v>
      </c>
      <c r="N250" s="188" t="s">
        <v>46</v>
      </c>
      <c r="O250" s="41"/>
      <c r="P250" s="189">
        <f>O250*H250</f>
        <v>0</v>
      </c>
      <c r="Q250" s="189">
        <v>0</v>
      </c>
      <c r="R250" s="189">
        <f>Q250*H250</f>
        <v>0</v>
      </c>
      <c r="S250" s="189">
        <v>0</v>
      </c>
      <c r="T250" s="190">
        <f>S250*H250</f>
        <v>0</v>
      </c>
      <c r="AR250" s="23" t="s">
        <v>272</v>
      </c>
      <c r="AT250" s="23" t="s">
        <v>191</v>
      </c>
      <c r="AU250" s="23" t="s">
        <v>84</v>
      </c>
      <c r="AY250" s="23" t="s">
        <v>189</v>
      </c>
      <c r="BE250" s="191">
        <f>IF(N250="základní",J250,0)</f>
        <v>0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23" t="s">
        <v>82</v>
      </c>
      <c r="BK250" s="191">
        <f>ROUND(I250*H250,2)</f>
        <v>0</v>
      </c>
      <c r="BL250" s="23" t="s">
        <v>272</v>
      </c>
      <c r="BM250" s="23" t="s">
        <v>1409</v>
      </c>
    </row>
    <row r="251" spans="2:65" s="1" customFormat="1" ht="25.5" customHeight="1">
      <c r="B251" s="179"/>
      <c r="C251" s="209" t="s">
        <v>558</v>
      </c>
      <c r="D251" s="209" t="s">
        <v>291</v>
      </c>
      <c r="E251" s="210" t="s">
        <v>662</v>
      </c>
      <c r="F251" s="211" t="s">
        <v>663</v>
      </c>
      <c r="G251" s="212" t="s">
        <v>194</v>
      </c>
      <c r="H251" s="213">
        <v>115.279</v>
      </c>
      <c r="I251" s="214"/>
      <c r="J251" s="215">
        <f>ROUND(I251*H251,2)</f>
        <v>0</v>
      </c>
      <c r="K251" s="211" t="s">
        <v>202</v>
      </c>
      <c r="L251" s="216"/>
      <c r="M251" s="217" t="s">
        <v>5</v>
      </c>
      <c r="N251" s="218" t="s">
        <v>46</v>
      </c>
      <c r="O251" s="41"/>
      <c r="P251" s="189">
        <f>O251*H251</f>
        <v>0</v>
      </c>
      <c r="Q251" s="189">
        <v>0.01064</v>
      </c>
      <c r="R251" s="189">
        <f>Q251*H251</f>
        <v>1.22656856</v>
      </c>
      <c r="S251" s="189">
        <v>0</v>
      </c>
      <c r="T251" s="190">
        <f>S251*H251</f>
        <v>0</v>
      </c>
      <c r="AR251" s="23" t="s">
        <v>358</v>
      </c>
      <c r="AT251" s="23" t="s">
        <v>291</v>
      </c>
      <c r="AU251" s="23" t="s">
        <v>84</v>
      </c>
      <c r="AY251" s="23" t="s">
        <v>189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23" t="s">
        <v>82</v>
      </c>
      <c r="BK251" s="191">
        <f>ROUND(I251*H251,2)</f>
        <v>0</v>
      </c>
      <c r="BL251" s="23" t="s">
        <v>272</v>
      </c>
      <c r="BM251" s="23" t="s">
        <v>1410</v>
      </c>
    </row>
    <row r="252" spans="2:51" s="12" customFormat="1" ht="13.5">
      <c r="B252" s="192"/>
      <c r="D252" s="193" t="s">
        <v>198</v>
      </c>
      <c r="E252" s="194" t="s">
        <v>5</v>
      </c>
      <c r="F252" s="195" t="s">
        <v>1411</v>
      </c>
      <c r="H252" s="196">
        <v>106.74</v>
      </c>
      <c r="I252" s="197"/>
      <c r="L252" s="192"/>
      <c r="M252" s="198"/>
      <c r="N252" s="199"/>
      <c r="O252" s="199"/>
      <c r="P252" s="199"/>
      <c r="Q252" s="199"/>
      <c r="R252" s="199"/>
      <c r="S252" s="199"/>
      <c r="T252" s="200"/>
      <c r="AT252" s="194" t="s">
        <v>198</v>
      </c>
      <c r="AU252" s="194" t="s">
        <v>84</v>
      </c>
      <c r="AV252" s="12" t="s">
        <v>84</v>
      </c>
      <c r="AW252" s="12" t="s">
        <v>38</v>
      </c>
      <c r="AX252" s="12" t="s">
        <v>82</v>
      </c>
      <c r="AY252" s="194" t="s">
        <v>189</v>
      </c>
    </row>
    <row r="253" spans="2:51" s="12" customFormat="1" ht="13.5">
      <c r="B253" s="192"/>
      <c r="D253" s="193" t="s">
        <v>198</v>
      </c>
      <c r="F253" s="195" t="s">
        <v>1412</v>
      </c>
      <c r="H253" s="196">
        <v>115.279</v>
      </c>
      <c r="I253" s="197"/>
      <c r="L253" s="192"/>
      <c r="M253" s="198"/>
      <c r="N253" s="199"/>
      <c r="O253" s="199"/>
      <c r="P253" s="199"/>
      <c r="Q253" s="199"/>
      <c r="R253" s="199"/>
      <c r="S253" s="199"/>
      <c r="T253" s="200"/>
      <c r="AT253" s="194" t="s">
        <v>198</v>
      </c>
      <c r="AU253" s="194" t="s">
        <v>84</v>
      </c>
      <c r="AV253" s="12" t="s">
        <v>84</v>
      </c>
      <c r="AW253" s="12" t="s">
        <v>6</v>
      </c>
      <c r="AX253" s="12" t="s">
        <v>82</v>
      </c>
      <c r="AY253" s="194" t="s">
        <v>189</v>
      </c>
    </row>
    <row r="254" spans="2:65" s="1" customFormat="1" ht="25.5" customHeight="1">
      <c r="B254" s="179"/>
      <c r="C254" s="180" t="s">
        <v>563</v>
      </c>
      <c r="D254" s="180" t="s">
        <v>191</v>
      </c>
      <c r="E254" s="181" t="s">
        <v>667</v>
      </c>
      <c r="F254" s="182" t="s">
        <v>668</v>
      </c>
      <c r="G254" s="183" t="s">
        <v>194</v>
      </c>
      <c r="H254" s="184">
        <v>106.74</v>
      </c>
      <c r="I254" s="185"/>
      <c r="J254" s="186">
        <f>ROUND(I254*H254,2)</f>
        <v>0</v>
      </c>
      <c r="K254" s="182" t="s">
        <v>202</v>
      </c>
      <c r="L254" s="40"/>
      <c r="M254" s="187" t="s">
        <v>5</v>
      </c>
      <c r="N254" s="188" t="s">
        <v>46</v>
      </c>
      <c r="O254" s="41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AR254" s="23" t="s">
        <v>272</v>
      </c>
      <c r="AT254" s="23" t="s">
        <v>191</v>
      </c>
      <c r="AU254" s="23" t="s">
        <v>84</v>
      </c>
      <c r="AY254" s="23" t="s">
        <v>189</v>
      </c>
      <c r="BE254" s="191">
        <f>IF(N254="základní",J254,0)</f>
        <v>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23" t="s">
        <v>82</v>
      </c>
      <c r="BK254" s="191">
        <f>ROUND(I254*H254,2)</f>
        <v>0</v>
      </c>
      <c r="BL254" s="23" t="s">
        <v>272</v>
      </c>
      <c r="BM254" s="23" t="s">
        <v>1413</v>
      </c>
    </row>
    <row r="255" spans="2:65" s="1" customFormat="1" ht="25.5" customHeight="1">
      <c r="B255" s="179"/>
      <c r="C255" s="209" t="s">
        <v>569</v>
      </c>
      <c r="D255" s="209" t="s">
        <v>291</v>
      </c>
      <c r="E255" s="210" t="s">
        <v>671</v>
      </c>
      <c r="F255" s="211" t="s">
        <v>672</v>
      </c>
      <c r="G255" s="212" t="s">
        <v>208</v>
      </c>
      <c r="H255" s="213">
        <v>1.937</v>
      </c>
      <c r="I255" s="214"/>
      <c r="J255" s="215">
        <f>ROUND(I255*H255,2)</f>
        <v>0</v>
      </c>
      <c r="K255" s="211" t="s">
        <v>202</v>
      </c>
      <c r="L255" s="216"/>
      <c r="M255" s="217" t="s">
        <v>5</v>
      </c>
      <c r="N255" s="218" t="s">
        <v>46</v>
      </c>
      <c r="O255" s="41"/>
      <c r="P255" s="189">
        <f>O255*H255</f>
        <v>0</v>
      </c>
      <c r="Q255" s="189">
        <v>0.55</v>
      </c>
      <c r="R255" s="189">
        <f>Q255*H255</f>
        <v>1.06535</v>
      </c>
      <c r="S255" s="189">
        <v>0</v>
      </c>
      <c r="T255" s="190">
        <f>S255*H255</f>
        <v>0</v>
      </c>
      <c r="AR255" s="23" t="s">
        <v>358</v>
      </c>
      <c r="AT255" s="23" t="s">
        <v>291</v>
      </c>
      <c r="AU255" s="23" t="s">
        <v>84</v>
      </c>
      <c r="AY255" s="23" t="s">
        <v>189</v>
      </c>
      <c r="BE255" s="191">
        <f>IF(N255="základní",J255,0)</f>
        <v>0</v>
      </c>
      <c r="BF255" s="191">
        <f>IF(N255="snížená",J255,0)</f>
        <v>0</v>
      </c>
      <c r="BG255" s="191">
        <f>IF(N255="zákl. přenesená",J255,0)</f>
        <v>0</v>
      </c>
      <c r="BH255" s="191">
        <f>IF(N255="sníž. přenesená",J255,0)</f>
        <v>0</v>
      </c>
      <c r="BI255" s="191">
        <f>IF(N255="nulová",J255,0)</f>
        <v>0</v>
      </c>
      <c r="BJ255" s="23" t="s">
        <v>82</v>
      </c>
      <c r="BK255" s="191">
        <f>ROUND(I255*H255,2)</f>
        <v>0</v>
      </c>
      <c r="BL255" s="23" t="s">
        <v>272</v>
      </c>
      <c r="BM255" s="23" t="s">
        <v>1414</v>
      </c>
    </row>
    <row r="256" spans="2:51" s="12" customFormat="1" ht="13.5">
      <c r="B256" s="192"/>
      <c r="D256" s="193" t="s">
        <v>198</v>
      </c>
      <c r="E256" s="194" t="s">
        <v>5</v>
      </c>
      <c r="F256" s="195" t="s">
        <v>1415</v>
      </c>
      <c r="H256" s="196">
        <v>1.937</v>
      </c>
      <c r="I256" s="197"/>
      <c r="L256" s="192"/>
      <c r="M256" s="198"/>
      <c r="N256" s="199"/>
      <c r="O256" s="199"/>
      <c r="P256" s="199"/>
      <c r="Q256" s="199"/>
      <c r="R256" s="199"/>
      <c r="S256" s="199"/>
      <c r="T256" s="200"/>
      <c r="AT256" s="194" t="s">
        <v>198</v>
      </c>
      <c r="AU256" s="194" t="s">
        <v>84</v>
      </c>
      <c r="AV256" s="12" t="s">
        <v>84</v>
      </c>
      <c r="AW256" s="12" t="s">
        <v>38</v>
      </c>
      <c r="AX256" s="12" t="s">
        <v>82</v>
      </c>
      <c r="AY256" s="194" t="s">
        <v>189</v>
      </c>
    </row>
    <row r="257" spans="2:65" s="1" customFormat="1" ht="16.5" customHeight="1">
      <c r="B257" s="179"/>
      <c r="C257" s="180" t="s">
        <v>577</v>
      </c>
      <c r="D257" s="180" t="s">
        <v>191</v>
      </c>
      <c r="E257" s="181" t="s">
        <v>676</v>
      </c>
      <c r="F257" s="182" t="s">
        <v>677</v>
      </c>
      <c r="G257" s="183" t="s">
        <v>194</v>
      </c>
      <c r="H257" s="184">
        <v>213.48</v>
      </c>
      <c r="I257" s="185"/>
      <c r="J257" s="186">
        <f>ROUND(I257*H257,2)</f>
        <v>0</v>
      </c>
      <c r="K257" s="182" t="s">
        <v>202</v>
      </c>
      <c r="L257" s="40"/>
      <c r="M257" s="187" t="s">
        <v>5</v>
      </c>
      <c r="N257" s="188" t="s">
        <v>46</v>
      </c>
      <c r="O257" s="41"/>
      <c r="P257" s="189">
        <f>O257*H257</f>
        <v>0</v>
      </c>
      <c r="Q257" s="189">
        <v>0.00019</v>
      </c>
      <c r="R257" s="189">
        <f>Q257*H257</f>
        <v>0.0405612</v>
      </c>
      <c r="S257" s="189">
        <v>0</v>
      </c>
      <c r="T257" s="190">
        <f>S257*H257</f>
        <v>0</v>
      </c>
      <c r="AR257" s="23" t="s">
        <v>272</v>
      </c>
      <c r="AT257" s="23" t="s">
        <v>191</v>
      </c>
      <c r="AU257" s="23" t="s">
        <v>84</v>
      </c>
      <c r="AY257" s="23" t="s">
        <v>189</v>
      </c>
      <c r="BE257" s="191">
        <f>IF(N257="základní",J257,0)</f>
        <v>0</v>
      </c>
      <c r="BF257" s="191">
        <f>IF(N257="snížená",J257,0)</f>
        <v>0</v>
      </c>
      <c r="BG257" s="191">
        <f>IF(N257="zákl. přenesená",J257,0)</f>
        <v>0</v>
      </c>
      <c r="BH257" s="191">
        <f>IF(N257="sníž. přenesená",J257,0)</f>
        <v>0</v>
      </c>
      <c r="BI257" s="191">
        <f>IF(N257="nulová",J257,0)</f>
        <v>0</v>
      </c>
      <c r="BJ257" s="23" t="s">
        <v>82</v>
      </c>
      <c r="BK257" s="191">
        <f>ROUND(I257*H257,2)</f>
        <v>0</v>
      </c>
      <c r="BL257" s="23" t="s">
        <v>272</v>
      </c>
      <c r="BM257" s="23" t="s">
        <v>1416</v>
      </c>
    </row>
    <row r="258" spans="2:51" s="12" customFormat="1" ht="13.5">
      <c r="B258" s="192"/>
      <c r="D258" s="193" t="s">
        <v>198</v>
      </c>
      <c r="E258" s="194" t="s">
        <v>5</v>
      </c>
      <c r="F258" s="195" t="s">
        <v>1417</v>
      </c>
      <c r="H258" s="196">
        <v>213.48</v>
      </c>
      <c r="I258" s="197"/>
      <c r="L258" s="192"/>
      <c r="M258" s="198"/>
      <c r="N258" s="199"/>
      <c r="O258" s="199"/>
      <c r="P258" s="199"/>
      <c r="Q258" s="199"/>
      <c r="R258" s="199"/>
      <c r="S258" s="199"/>
      <c r="T258" s="200"/>
      <c r="AT258" s="194" t="s">
        <v>198</v>
      </c>
      <c r="AU258" s="194" t="s">
        <v>84</v>
      </c>
      <c r="AV258" s="12" t="s">
        <v>84</v>
      </c>
      <c r="AW258" s="12" t="s">
        <v>38</v>
      </c>
      <c r="AX258" s="12" t="s">
        <v>82</v>
      </c>
      <c r="AY258" s="194" t="s">
        <v>189</v>
      </c>
    </row>
    <row r="259" spans="2:65" s="1" customFormat="1" ht="38.25" customHeight="1">
      <c r="B259" s="179"/>
      <c r="C259" s="180" t="s">
        <v>582</v>
      </c>
      <c r="D259" s="180" t="s">
        <v>191</v>
      </c>
      <c r="E259" s="181" t="s">
        <v>681</v>
      </c>
      <c r="F259" s="182" t="s">
        <v>682</v>
      </c>
      <c r="G259" s="183" t="s">
        <v>621</v>
      </c>
      <c r="H259" s="219"/>
      <c r="I259" s="185"/>
      <c r="J259" s="186">
        <f>ROUND(I259*H259,2)</f>
        <v>0</v>
      </c>
      <c r="K259" s="182" t="s">
        <v>202</v>
      </c>
      <c r="L259" s="40"/>
      <c r="M259" s="187" t="s">
        <v>5</v>
      </c>
      <c r="N259" s="188" t="s">
        <v>46</v>
      </c>
      <c r="O259" s="41"/>
      <c r="P259" s="189">
        <f>O259*H259</f>
        <v>0</v>
      </c>
      <c r="Q259" s="189">
        <v>0</v>
      </c>
      <c r="R259" s="189">
        <f>Q259*H259</f>
        <v>0</v>
      </c>
      <c r="S259" s="189">
        <v>0</v>
      </c>
      <c r="T259" s="190">
        <f>S259*H259</f>
        <v>0</v>
      </c>
      <c r="AR259" s="23" t="s">
        <v>272</v>
      </c>
      <c r="AT259" s="23" t="s">
        <v>191</v>
      </c>
      <c r="AU259" s="23" t="s">
        <v>84</v>
      </c>
      <c r="AY259" s="23" t="s">
        <v>189</v>
      </c>
      <c r="BE259" s="191">
        <f>IF(N259="základní",J259,0)</f>
        <v>0</v>
      </c>
      <c r="BF259" s="191">
        <f>IF(N259="snížená",J259,0)</f>
        <v>0</v>
      </c>
      <c r="BG259" s="191">
        <f>IF(N259="zákl. přenesená",J259,0)</f>
        <v>0</v>
      </c>
      <c r="BH259" s="191">
        <f>IF(N259="sníž. přenesená",J259,0)</f>
        <v>0</v>
      </c>
      <c r="BI259" s="191">
        <f>IF(N259="nulová",J259,0)</f>
        <v>0</v>
      </c>
      <c r="BJ259" s="23" t="s">
        <v>82</v>
      </c>
      <c r="BK259" s="191">
        <f>ROUND(I259*H259,2)</f>
        <v>0</v>
      </c>
      <c r="BL259" s="23" t="s">
        <v>272</v>
      </c>
      <c r="BM259" s="23" t="s">
        <v>1418</v>
      </c>
    </row>
    <row r="260" spans="2:63" s="11" customFormat="1" ht="29.85" customHeight="1">
      <c r="B260" s="166"/>
      <c r="D260" s="167" t="s">
        <v>74</v>
      </c>
      <c r="E260" s="177" t="s">
        <v>684</v>
      </c>
      <c r="F260" s="177" t="s">
        <v>685</v>
      </c>
      <c r="I260" s="169"/>
      <c r="J260" s="178">
        <f>BK260</f>
        <v>0</v>
      </c>
      <c r="L260" s="166"/>
      <c r="M260" s="171"/>
      <c r="N260" s="172"/>
      <c r="O260" s="172"/>
      <c r="P260" s="173">
        <f>SUM(P261:P278)</f>
        <v>0</v>
      </c>
      <c r="Q260" s="172"/>
      <c r="R260" s="173">
        <f>SUM(R261:R278)</f>
        <v>1.327914</v>
      </c>
      <c r="S260" s="172"/>
      <c r="T260" s="174">
        <f>SUM(T261:T278)</f>
        <v>0.638054</v>
      </c>
      <c r="AR260" s="167" t="s">
        <v>84</v>
      </c>
      <c r="AT260" s="175" t="s">
        <v>74</v>
      </c>
      <c r="AU260" s="175" t="s">
        <v>82</v>
      </c>
      <c r="AY260" s="167" t="s">
        <v>189</v>
      </c>
      <c r="BK260" s="176">
        <f>SUM(BK261:BK278)</f>
        <v>0</v>
      </c>
    </row>
    <row r="261" spans="2:65" s="1" customFormat="1" ht="16.5" customHeight="1">
      <c r="B261" s="179"/>
      <c r="C261" s="180" t="s">
        <v>587</v>
      </c>
      <c r="D261" s="180" t="s">
        <v>191</v>
      </c>
      <c r="E261" s="181" t="s">
        <v>691</v>
      </c>
      <c r="F261" s="182" t="s">
        <v>692</v>
      </c>
      <c r="G261" s="183" t="s">
        <v>312</v>
      </c>
      <c r="H261" s="184">
        <v>22.2</v>
      </c>
      <c r="I261" s="185"/>
      <c r="J261" s="186">
        <f>ROUND(I261*H261,2)</f>
        <v>0</v>
      </c>
      <c r="K261" s="182" t="s">
        <v>202</v>
      </c>
      <c r="L261" s="40"/>
      <c r="M261" s="187" t="s">
        <v>5</v>
      </c>
      <c r="N261" s="188" t="s">
        <v>46</v>
      </c>
      <c r="O261" s="41"/>
      <c r="P261" s="189">
        <f>O261*H261</f>
        <v>0</v>
      </c>
      <c r="Q261" s="189">
        <v>0</v>
      </c>
      <c r="R261" s="189">
        <f>Q261*H261</f>
        <v>0</v>
      </c>
      <c r="S261" s="189">
        <v>0.00223</v>
      </c>
      <c r="T261" s="190">
        <f>S261*H261</f>
        <v>0.049506</v>
      </c>
      <c r="AR261" s="23" t="s">
        <v>272</v>
      </c>
      <c r="AT261" s="23" t="s">
        <v>191</v>
      </c>
      <c r="AU261" s="23" t="s">
        <v>84</v>
      </c>
      <c r="AY261" s="23" t="s">
        <v>189</v>
      </c>
      <c r="BE261" s="191">
        <f>IF(N261="základní",J261,0)</f>
        <v>0</v>
      </c>
      <c r="BF261" s="191">
        <f>IF(N261="snížená",J261,0)</f>
        <v>0</v>
      </c>
      <c r="BG261" s="191">
        <f>IF(N261="zákl. přenesená",J261,0)</f>
        <v>0</v>
      </c>
      <c r="BH261" s="191">
        <f>IF(N261="sníž. přenesená",J261,0)</f>
        <v>0</v>
      </c>
      <c r="BI261" s="191">
        <f>IF(N261="nulová",J261,0)</f>
        <v>0</v>
      </c>
      <c r="BJ261" s="23" t="s">
        <v>82</v>
      </c>
      <c r="BK261" s="191">
        <f>ROUND(I261*H261,2)</f>
        <v>0</v>
      </c>
      <c r="BL261" s="23" t="s">
        <v>272</v>
      </c>
      <c r="BM261" s="23" t="s">
        <v>1419</v>
      </c>
    </row>
    <row r="262" spans="2:51" s="12" customFormat="1" ht="13.5">
      <c r="B262" s="192"/>
      <c r="D262" s="193" t="s">
        <v>198</v>
      </c>
      <c r="E262" s="194" t="s">
        <v>5</v>
      </c>
      <c r="F262" s="195" t="s">
        <v>1420</v>
      </c>
      <c r="H262" s="196">
        <v>22.2</v>
      </c>
      <c r="I262" s="197"/>
      <c r="L262" s="192"/>
      <c r="M262" s="198"/>
      <c r="N262" s="199"/>
      <c r="O262" s="199"/>
      <c r="P262" s="199"/>
      <c r="Q262" s="199"/>
      <c r="R262" s="199"/>
      <c r="S262" s="199"/>
      <c r="T262" s="200"/>
      <c r="AT262" s="194" t="s">
        <v>198</v>
      </c>
      <c r="AU262" s="194" t="s">
        <v>84</v>
      </c>
      <c r="AV262" s="12" t="s">
        <v>84</v>
      </c>
      <c r="AW262" s="12" t="s">
        <v>38</v>
      </c>
      <c r="AX262" s="12" t="s">
        <v>82</v>
      </c>
      <c r="AY262" s="194" t="s">
        <v>189</v>
      </c>
    </row>
    <row r="263" spans="2:65" s="1" customFormat="1" ht="16.5" customHeight="1">
      <c r="B263" s="179"/>
      <c r="C263" s="180" t="s">
        <v>592</v>
      </c>
      <c r="D263" s="180" t="s">
        <v>191</v>
      </c>
      <c r="E263" s="181" t="s">
        <v>696</v>
      </c>
      <c r="F263" s="182" t="s">
        <v>697</v>
      </c>
      <c r="G263" s="183" t="s">
        <v>312</v>
      </c>
      <c r="H263" s="184">
        <v>52</v>
      </c>
      <c r="I263" s="185"/>
      <c r="J263" s="186">
        <f>ROUND(I263*H263,2)</f>
        <v>0</v>
      </c>
      <c r="K263" s="182" t="s">
        <v>287</v>
      </c>
      <c r="L263" s="40"/>
      <c r="M263" s="187" t="s">
        <v>5</v>
      </c>
      <c r="N263" s="188" t="s">
        <v>46</v>
      </c>
      <c r="O263" s="41"/>
      <c r="P263" s="189">
        <f>O263*H263</f>
        <v>0</v>
      </c>
      <c r="Q263" s="189">
        <v>0</v>
      </c>
      <c r="R263" s="189">
        <f>Q263*H263</f>
        <v>0</v>
      </c>
      <c r="S263" s="189">
        <v>0.00605</v>
      </c>
      <c r="T263" s="190">
        <f>S263*H263</f>
        <v>0.3146</v>
      </c>
      <c r="AR263" s="23" t="s">
        <v>196</v>
      </c>
      <c r="AT263" s="23" t="s">
        <v>191</v>
      </c>
      <c r="AU263" s="23" t="s">
        <v>84</v>
      </c>
      <c r="AY263" s="23" t="s">
        <v>189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23" t="s">
        <v>82</v>
      </c>
      <c r="BK263" s="191">
        <f>ROUND(I263*H263,2)</f>
        <v>0</v>
      </c>
      <c r="BL263" s="23" t="s">
        <v>196</v>
      </c>
      <c r="BM263" s="23" t="s">
        <v>1421</v>
      </c>
    </row>
    <row r="264" spans="2:51" s="12" customFormat="1" ht="13.5">
      <c r="B264" s="192"/>
      <c r="D264" s="193" t="s">
        <v>198</v>
      </c>
      <c r="E264" s="194" t="s">
        <v>5</v>
      </c>
      <c r="F264" s="195" t="s">
        <v>1422</v>
      </c>
      <c r="H264" s="196">
        <v>52</v>
      </c>
      <c r="I264" s="197"/>
      <c r="L264" s="192"/>
      <c r="M264" s="198"/>
      <c r="N264" s="199"/>
      <c r="O264" s="199"/>
      <c r="P264" s="199"/>
      <c r="Q264" s="199"/>
      <c r="R264" s="199"/>
      <c r="S264" s="199"/>
      <c r="T264" s="200"/>
      <c r="AT264" s="194" t="s">
        <v>198</v>
      </c>
      <c r="AU264" s="194" t="s">
        <v>84</v>
      </c>
      <c r="AV264" s="12" t="s">
        <v>84</v>
      </c>
      <c r="AW264" s="12" t="s">
        <v>38</v>
      </c>
      <c r="AX264" s="12" t="s">
        <v>82</v>
      </c>
      <c r="AY264" s="194" t="s">
        <v>189</v>
      </c>
    </row>
    <row r="265" spans="2:65" s="1" customFormat="1" ht="16.5" customHeight="1">
      <c r="B265" s="179"/>
      <c r="C265" s="180" t="s">
        <v>596</v>
      </c>
      <c r="D265" s="180" t="s">
        <v>191</v>
      </c>
      <c r="E265" s="181" t="s">
        <v>701</v>
      </c>
      <c r="F265" s="182" t="s">
        <v>702</v>
      </c>
      <c r="G265" s="183" t="s">
        <v>312</v>
      </c>
      <c r="H265" s="184">
        <v>53.7</v>
      </c>
      <c r="I265" s="185"/>
      <c r="J265" s="186">
        <f>ROUND(I265*H265,2)</f>
        <v>0</v>
      </c>
      <c r="K265" s="182" t="s">
        <v>202</v>
      </c>
      <c r="L265" s="40"/>
      <c r="M265" s="187" t="s">
        <v>5</v>
      </c>
      <c r="N265" s="188" t="s">
        <v>46</v>
      </c>
      <c r="O265" s="41"/>
      <c r="P265" s="189">
        <f>O265*H265</f>
        <v>0</v>
      </c>
      <c r="Q265" s="189">
        <v>0</v>
      </c>
      <c r="R265" s="189">
        <f>Q265*H265</f>
        <v>0</v>
      </c>
      <c r="S265" s="189">
        <v>0.00394</v>
      </c>
      <c r="T265" s="190">
        <f>S265*H265</f>
        <v>0.21157800000000002</v>
      </c>
      <c r="AR265" s="23" t="s">
        <v>272</v>
      </c>
      <c r="AT265" s="23" t="s">
        <v>191</v>
      </c>
      <c r="AU265" s="23" t="s">
        <v>84</v>
      </c>
      <c r="AY265" s="23" t="s">
        <v>189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23" t="s">
        <v>82</v>
      </c>
      <c r="BK265" s="191">
        <f>ROUND(I265*H265,2)</f>
        <v>0</v>
      </c>
      <c r="BL265" s="23" t="s">
        <v>272</v>
      </c>
      <c r="BM265" s="23" t="s">
        <v>1423</v>
      </c>
    </row>
    <row r="266" spans="2:51" s="12" customFormat="1" ht="13.5">
      <c r="B266" s="192"/>
      <c r="D266" s="193" t="s">
        <v>198</v>
      </c>
      <c r="E266" s="194" t="s">
        <v>5</v>
      </c>
      <c r="F266" s="195" t="s">
        <v>1424</v>
      </c>
      <c r="H266" s="196">
        <v>53.7</v>
      </c>
      <c r="I266" s="197"/>
      <c r="L266" s="192"/>
      <c r="M266" s="198"/>
      <c r="N266" s="199"/>
      <c r="O266" s="199"/>
      <c r="P266" s="199"/>
      <c r="Q266" s="199"/>
      <c r="R266" s="199"/>
      <c r="S266" s="199"/>
      <c r="T266" s="200"/>
      <c r="AT266" s="194" t="s">
        <v>198</v>
      </c>
      <c r="AU266" s="194" t="s">
        <v>84</v>
      </c>
      <c r="AV266" s="12" t="s">
        <v>84</v>
      </c>
      <c r="AW266" s="12" t="s">
        <v>38</v>
      </c>
      <c r="AX266" s="12" t="s">
        <v>82</v>
      </c>
      <c r="AY266" s="194" t="s">
        <v>189</v>
      </c>
    </row>
    <row r="267" spans="2:65" s="1" customFormat="1" ht="25.5" customHeight="1">
      <c r="B267" s="179"/>
      <c r="C267" s="180" t="s">
        <v>598</v>
      </c>
      <c r="D267" s="180" t="s">
        <v>191</v>
      </c>
      <c r="E267" s="181" t="s">
        <v>714</v>
      </c>
      <c r="F267" s="182" t="s">
        <v>715</v>
      </c>
      <c r="G267" s="183" t="s">
        <v>312</v>
      </c>
      <c r="H267" s="184">
        <v>52</v>
      </c>
      <c r="I267" s="185"/>
      <c r="J267" s="186">
        <f>ROUND(I267*H267,2)</f>
        <v>0</v>
      </c>
      <c r="K267" s="182" t="s">
        <v>287</v>
      </c>
      <c r="L267" s="40"/>
      <c r="M267" s="187" t="s">
        <v>5</v>
      </c>
      <c r="N267" s="188" t="s">
        <v>46</v>
      </c>
      <c r="O267" s="41"/>
      <c r="P267" s="189">
        <f>O267*H267</f>
        <v>0</v>
      </c>
      <c r="Q267" s="189">
        <v>0.00584</v>
      </c>
      <c r="R267" s="189">
        <f>Q267*H267</f>
        <v>0.30368</v>
      </c>
      <c r="S267" s="189">
        <v>0</v>
      </c>
      <c r="T267" s="190">
        <f>S267*H267</f>
        <v>0</v>
      </c>
      <c r="AR267" s="23" t="s">
        <v>272</v>
      </c>
      <c r="AT267" s="23" t="s">
        <v>191</v>
      </c>
      <c r="AU267" s="23" t="s">
        <v>84</v>
      </c>
      <c r="AY267" s="23" t="s">
        <v>189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23" t="s">
        <v>82</v>
      </c>
      <c r="BK267" s="191">
        <f>ROUND(I267*H267,2)</f>
        <v>0</v>
      </c>
      <c r="BL267" s="23" t="s">
        <v>272</v>
      </c>
      <c r="BM267" s="23" t="s">
        <v>1425</v>
      </c>
    </row>
    <row r="268" spans="2:65" s="1" customFormat="1" ht="25.5" customHeight="1">
      <c r="B268" s="179"/>
      <c r="C268" s="180" t="s">
        <v>603</v>
      </c>
      <c r="D268" s="180" t="s">
        <v>191</v>
      </c>
      <c r="E268" s="181" t="s">
        <v>723</v>
      </c>
      <c r="F268" s="182" t="s">
        <v>724</v>
      </c>
      <c r="G268" s="183" t="s">
        <v>312</v>
      </c>
      <c r="H268" s="184">
        <v>46.2</v>
      </c>
      <c r="I268" s="185"/>
      <c r="J268" s="186">
        <f>ROUND(I268*H268,2)</f>
        <v>0</v>
      </c>
      <c r="K268" s="182" t="s">
        <v>5</v>
      </c>
      <c r="L268" s="40"/>
      <c r="M268" s="187" t="s">
        <v>5</v>
      </c>
      <c r="N268" s="188" t="s">
        <v>46</v>
      </c>
      <c r="O268" s="41"/>
      <c r="P268" s="189">
        <f>O268*H268</f>
        <v>0</v>
      </c>
      <c r="Q268" s="189">
        <v>0.00358</v>
      </c>
      <c r="R268" s="189">
        <f>Q268*H268</f>
        <v>0.16539600000000002</v>
      </c>
      <c r="S268" s="189">
        <v>0</v>
      </c>
      <c r="T268" s="190">
        <f>S268*H268</f>
        <v>0</v>
      </c>
      <c r="AR268" s="23" t="s">
        <v>272</v>
      </c>
      <c r="AT268" s="23" t="s">
        <v>191</v>
      </c>
      <c r="AU268" s="23" t="s">
        <v>84</v>
      </c>
      <c r="AY268" s="23" t="s">
        <v>189</v>
      </c>
      <c r="BE268" s="191">
        <f>IF(N268="základní",J268,0)</f>
        <v>0</v>
      </c>
      <c r="BF268" s="191">
        <f>IF(N268="snížená",J268,0)</f>
        <v>0</v>
      </c>
      <c r="BG268" s="191">
        <f>IF(N268="zákl. přenesená",J268,0)</f>
        <v>0</v>
      </c>
      <c r="BH268" s="191">
        <f>IF(N268="sníž. přenesená",J268,0)</f>
        <v>0</v>
      </c>
      <c r="BI268" s="191">
        <f>IF(N268="nulová",J268,0)</f>
        <v>0</v>
      </c>
      <c r="BJ268" s="23" t="s">
        <v>82</v>
      </c>
      <c r="BK268" s="191">
        <f>ROUND(I268*H268,2)</f>
        <v>0</v>
      </c>
      <c r="BL268" s="23" t="s">
        <v>272</v>
      </c>
      <c r="BM268" s="23" t="s">
        <v>1426</v>
      </c>
    </row>
    <row r="269" spans="2:51" s="12" customFormat="1" ht="13.5">
      <c r="B269" s="192"/>
      <c r="D269" s="193" t="s">
        <v>198</v>
      </c>
      <c r="E269" s="194" t="s">
        <v>5</v>
      </c>
      <c r="F269" s="195" t="s">
        <v>1427</v>
      </c>
      <c r="H269" s="196">
        <v>46.2</v>
      </c>
      <c r="I269" s="197"/>
      <c r="L269" s="192"/>
      <c r="M269" s="198"/>
      <c r="N269" s="199"/>
      <c r="O269" s="199"/>
      <c r="P269" s="199"/>
      <c r="Q269" s="199"/>
      <c r="R269" s="199"/>
      <c r="S269" s="199"/>
      <c r="T269" s="200"/>
      <c r="AT269" s="194" t="s">
        <v>198</v>
      </c>
      <c r="AU269" s="194" t="s">
        <v>84</v>
      </c>
      <c r="AV269" s="12" t="s">
        <v>84</v>
      </c>
      <c r="AW269" s="12" t="s">
        <v>38</v>
      </c>
      <c r="AX269" s="12" t="s">
        <v>82</v>
      </c>
      <c r="AY269" s="194" t="s">
        <v>189</v>
      </c>
    </row>
    <row r="270" spans="2:65" s="1" customFormat="1" ht="25.5" customHeight="1">
      <c r="B270" s="179"/>
      <c r="C270" s="180" t="s">
        <v>608</v>
      </c>
      <c r="D270" s="180" t="s">
        <v>191</v>
      </c>
      <c r="E270" s="181" t="s">
        <v>1428</v>
      </c>
      <c r="F270" s="182" t="s">
        <v>1429</v>
      </c>
      <c r="G270" s="183" t="s">
        <v>312</v>
      </c>
      <c r="H270" s="184">
        <v>41.2</v>
      </c>
      <c r="I270" s="185"/>
      <c r="J270" s="186">
        <f>ROUND(I270*H270,2)</f>
        <v>0</v>
      </c>
      <c r="K270" s="182" t="s">
        <v>5</v>
      </c>
      <c r="L270" s="40"/>
      <c r="M270" s="187" t="s">
        <v>5</v>
      </c>
      <c r="N270" s="188" t="s">
        <v>46</v>
      </c>
      <c r="O270" s="41"/>
      <c r="P270" s="189">
        <f>O270*H270</f>
        <v>0</v>
      </c>
      <c r="Q270" s="189">
        <v>0.00429</v>
      </c>
      <c r="R270" s="189">
        <f>Q270*H270</f>
        <v>0.17674800000000002</v>
      </c>
      <c r="S270" s="189">
        <v>0</v>
      </c>
      <c r="T270" s="190">
        <f>S270*H270</f>
        <v>0</v>
      </c>
      <c r="AR270" s="23" t="s">
        <v>272</v>
      </c>
      <c r="AT270" s="23" t="s">
        <v>191</v>
      </c>
      <c r="AU270" s="23" t="s">
        <v>84</v>
      </c>
      <c r="AY270" s="23" t="s">
        <v>189</v>
      </c>
      <c r="BE270" s="191">
        <f>IF(N270="základní",J270,0)</f>
        <v>0</v>
      </c>
      <c r="BF270" s="191">
        <f>IF(N270="snížená",J270,0)</f>
        <v>0</v>
      </c>
      <c r="BG270" s="191">
        <f>IF(N270="zákl. přenesená",J270,0)</f>
        <v>0</v>
      </c>
      <c r="BH270" s="191">
        <f>IF(N270="sníž. přenesená",J270,0)</f>
        <v>0</v>
      </c>
      <c r="BI270" s="191">
        <f>IF(N270="nulová",J270,0)</f>
        <v>0</v>
      </c>
      <c r="BJ270" s="23" t="s">
        <v>82</v>
      </c>
      <c r="BK270" s="191">
        <f>ROUND(I270*H270,2)</f>
        <v>0</v>
      </c>
      <c r="BL270" s="23" t="s">
        <v>272</v>
      </c>
      <c r="BM270" s="23" t="s">
        <v>1430</v>
      </c>
    </row>
    <row r="271" spans="2:65" s="1" customFormat="1" ht="25.5" customHeight="1">
      <c r="B271" s="179"/>
      <c r="C271" s="180" t="s">
        <v>613</v>
      </c>
      <c r="D271" s="180" t="s">
        <v>191</v>
      </c>
      <c r="E271" s="181" t="s">
        <v>1431</v>
      </c>
      <c r="F271" s="182" t="s">
        <v>1432</v>
      </c>
      <c r="G271" s="183" t="s">
        <v>312</v>
      </c>
      <c r="H271" s="184">
        <v>47</v>
      </c>
      <c r="I271" s="185"/>
      <c r="J271" s="186">
        <f>ROUND(I271*H271,2)</f>
        <v>0</v>
      </c>
      <c r="K271" s="182" t="s">
        <v>5</v>
      </c>
      <c r="L271" s="40"/>
      <c r="M271" s="187" t="s">
        <v>5</v>
      </c>
      <c r="N271" s="188" t="s">
        <v>46</v>
      </c>
      <c r="O271" s="41"/>
      <c r="P271" s="189">
        <f>O271*H271</f>
        <v>0</v>
      </c>
      <c r="Q271" s="189">
        <v>0.00291</v>
      </c>
      <c r="R271" s="189">
        <f>Q271*H271</f>
        <v>0.13677</v>
      </c>
      <c r="S271" s="189">
        <v>0</v>
      </c>
      <c r="T271" s="190">
        <f>S271*H271</f>
        <v>0</v>
      </c>
      <c r="AR271" s="23" t="s">
        <v>272</v>
      </c>
      <c r="AT271" s="23" t="s">
        <v>191</v>
      </c>
      <c r="AU271" s="23" t="s">
        <v>84</v>
      </c>
      <c r="AY271" s="23" t="s">
        <v>189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23" t="s">
        <v>82</v>
      </c>
      <c r="BK271" s="191">
        <f>ROUND(I271*H271,2)</f>
        <v>0</v>
      </c>
      <c r="BL271" s="23" t="s">
        <v>272</v>
      </c>
      <c r="BM271" s="23" t="s">
        <v>1433</v>
      </c>
    </row>
    <row r="272" spans="2:65" s="1" customFormat="1" ht="25.5" customHeight="1">
      <c r="B272" s="179"/>
      <c r="C272" s="180" t="s">
        <v>618</v>
      </c>
      <c r="D272" s="180" t="s">
        <v>191</v>
      </c>
      <c r="E272" s="181" t="s">
        <v>1434</v>
      </c>
      <c r="F272" s="182" t="s">
        <v>1435</v>
      </c>
      <c r="G272" s="183" t="s">
        <v>312</v>
      </c>
      <c r="H272" s="184">
        <v>22.2</v>
      </c>
      <c r="I272" s="185"/>
      <c r="J272" s="186">
        <f>ROUND(I272*H272,2)</f>
        <v>0</v>
      </c>
      <c r="K272" s="182" t="s">
        <v>5</v>
      </c>
      <c r="L272" s="40"/>
      <c r="M272" s="187" t="s">
        <v>5</v>
      </c>
      <c r="N272" s="188" t="s">
        <v>46</v>
      </c>
      <c r="O272" s="41"/>
      <c r="P272" s="189">
        <f>O272*H272</f>
        <v>0</v>
      </c>
      <c r="Q272" s="189">
        <v>0.0023</v>
      </c>
      <c r="R272" s="189">
        <f>Q272*H272</f>
        <v>0.051059999999999994</v>
      </c>
      <c r="S272" s="189">
        <v>0</v>
      </c>
      <c r="T272" s="190">
        <f>S272*H272</f>
        <v>0</v>
      </c>
      <c r="AR272" s="23" t="s">
        <v>272</v>
      </c>
      <c r="AT272" s="23" t="s">
        <v>191</v>
      </c>
      <c r="AU272" s="23" t="s">
        <v>84</v>
      </c>
      <c r="AY272" s="23" t="s">
        <v>189</v>
      </c>
      <c r="BE272" s="191">
        <f>IF(N272="základní",J272,0)</f>
        <v>0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23" t="s">
        <v>82</v>
      </c>
      <c r="BK272" s="191">
        <f>ROUND(I272*H272,2)</f>
        <v>0</v>
      </c>
      <c r="BL272" s="23" t="s">
        <v>272</v>
      </c>
      <c r="BM272" s="23" t="s">
        <v>1436</v>
      </c>
    </row>
    <row r="273" spans="2:51" s="12" customFormat="1" ht="13.5">
      <c r="B273" s="192"/>
      <c r="D273" s="193" t="s">
        <v>198</v>
      </c>
      <c r="E273" s="194" t="s">
        <v>5</v>
      </c>
      <c r="F273" s="195" t="s">
        <v>1437</v>
      </c>
      <c r="H273" s="196">
        <v>22.2</v>
      </c>
      <c r="I273" s="197"/>
      <c r="L273" s="192"/>
      <c r="M273" s="198"/>
      <c r="N273" s="199"/>
      <c r="O273" s="199"/>
      <c r="P273" s="199"/>
      <c r="Q273" s="199"/>
      <c r="R273" s="199"/>
      <c r="S273" s="199"/>
      <c r="T273" s="200"/>
      <c r="AT273" s="194" t="s">
        <v>198</v>
      </c>
      <c r="AU273" s="194" t="s">
        <v>84</v>
      </c>
      <c r="AV273" s="12" t="s">
        <v>84</v>
      </c>
      <c r="AW273" s="12" t="s">
        <v>38</v>
      </c>
      <c r="AX273" s="12" t="s">
        <v>82</v>
      </c>
      <c r="AY273" s="194" t="s">
        <v>189</v>
      </c>
    </row>
    <row r="274" spans="2:65" s="1" customFormat="1" ht="16.5" customHeight="1">
      <c r="B274" s="179"/>
      <c r="C274" s="180" t="s">
        <v>625</v>
      </c>
      <c r="D274" s="180" t="s">
        <v>191</v>
      </c>
      <c r="E274" s="181" t="s">
        <v>728</v>
      </c>
      <c r="F274" s="182" t="s">
        <v>729</v>
      </c>
      <c r="G274" s="183" t="s">
        <v>312</v>
      </c>
      <c r="H274" s="184">
        <v>46.2</v>
      </c>
      <c r="I274" s="185"/>
      <c r="J274" s="186">
        <f>ROUND(I274*H274,2)</f>
        <v>0</v>
      </c>
      <c r="K274" s="182" t="s">
        <v>209</v>
      </c>
      <c r="L274" s="40"/>
      <c r="M274" s="187" t="s">
        <v>5</v>
      </c>
      <c r="N274" s="188" t="s">
        <v>46</v>
      </c>
      <c r="O274" s="41"/>
      <c r="P274" s="189">
        <f>O274*H274</f>
        <v>0</v>
      </c>
      <c r="Q274" s="189">
        <v>0</v>
      </c>
      <c r="R274" s="189">
        <f>Q274*H274</f>
        <v>0</v>
      </c>
      <c r="S274" s="189">
        <v>0.00135</v>
      </c>
      <c r="T274" s="190">
        <f>S274*H274</f>
        <v>0.06237000000000001</v>
      </c>
      <c r="AR274" s="23" t="s">
        <v>272</v>
      </c>
      <c r="AT274" s="23" t="s">
        <v>191</v>
      </c>
      <c r="AU274" s="23" t="s">
        <v>84</v>
      </c>
      <c r="AY274" s="23" t="s">
        <v>189</v>
      </c>
      <c r="BE274" s="191">
        <f>IF(N274="základní",J274,0)</f>
        <v>0</v>
      </c>
      <c r="BF274" s="191">
        <f>IF(N274="snížená",J274,0)</f>
        <v>0</v>
      </c>
      <c r="BG274" s="191">
        <f>IF(N274="zákl. přenesená",J274,0)</f>
        <v>0</v>
      </c>
      <c r="BH274" s="191">
        <f>IF(N274="sníž. přenesená",J274,0)</f>
        <v>0</v>
      </c>
      <c r="BI274" s="191">
        <f>IF(N274="nulová",J274,0)</f>
        <v>0</v>
      </c>
      <c r="BJ274" s="23" t="s">
        <v>82</v>
      </c>
      <c r="BK274" s="191">
        <f>ROUND(I274*H274,2)</f>
        <v>0</v>
      </c>
      <c r="BL274" s="23" t="s">
        <v>272</v>
      </c>
      <c r="BM274" s="23" t="s">
        <v>1438</v>
      </c>
    </row>
    <row r="275" spans="2:51" s="12" customFormat="1" ht="13.5">
      <c r="B275" s="192"/>
      <c r="D275" s="193" t="s">
        <v>198</v>
      </c>
      <c r="E275" s="194" t="s">
        <v>5</v>
      </c>
      <c r="F275" s="195" t="s">
        <v>1439</v>
      </c>
      <c r="H275" s="196">
        <v>46.2</v>
      </c>
      <c r="I275" s="197"/>
      <c r="L275" s="192"/>
      <c r="M275" s="198"/>
      <c r="N275" s="199"/>
      <c r="O275" s="199"/>
      <c r="P275" s="199"/>
      <c r="Q275" s="199"/>
      <c r="R275" s="199"/>
      <c r="S275" s="199"/>
      <c r="T275" s="200"/>
      <c r="AT275" s="194" t="s">
        <v>198</v>
      </c>
      <c r="AU275" s="194" t="s">
        <v>84</v>
      </c>
      <c r="AV275" s="12" t="s">
        <v>84</v>
      </c>
      <c r="AW275" s="12" t="s">
        <v>38</v>
      </c>
      <c r="AX275" s="12" t="s">
        <v>82</v>
      </c>
      <c r="AY275" s="194" t="s">
        <v>189</v>
      </c>
    </row>
    <row r="276" spans="2:65" s="1" customFormat="1" ht="25.5" customHeight="1">
      <c r="B276" s="179"/>
      <c r="C276" s="180" t="s">
        <v>629</v>
      </c>
      <c r="D276" s="180" t="s">
        <v>191</v>
      </c>
      <c r="E276" s="181" t="s">
        <v>1440</v>
      </c>
      <c r="F276" s="182" t="s">
        <v>733</v>
      </c>
      <c r="G276" s="183" t="s">
        <v>312</v>
      </c>
      <c r="H276" s="184">
        <v>52</v>
      </c>
      <c r="I276" s="185"/>
      <c r="J276" s="186">
        <f>ROUND(I276*H276,2)</f>
        <v>0</v>
      </c>
      <c r="K276" s="182" t="s">
        <v>287</v>
      </c>
      <c r="L276" s="40"/>
      <c r="M276" s="187" t="s">
        <v>5</v>
      </c>
      <c r="N276" s="188" t="s">
        <v>46</v>
      </c>
      <c r="O276" s="41"/>
      <c r="P276" s="189">
        <f>O276*H276</f>
        <v>0</v>
      </c>
      <c r="Q276" s="189">
        <v>0.00604</v>
      </c>
      <c r="R276" s="189">
        <f>Q276*H276</f>
        <v>0.31408</v>
      </c>
      <c r="S276" s="189">
        <v>0</v>
      </c>
      <c r="T276" s="190">
        <f>S276*H276</f>
        <v>0</v>
      </c>
      <c r="AR276" s="23" t="s">
        <v>272</v>
      </c>
      <c r="AT276" s="23" t="s">
        <v>191</v>
      </c>
      <c r="AU276" s="23" t="s">
        <v>84</v>
      </c>
      <c r="AY276" s="23" t="s">
        <v>189</v>
      </c>
      <c r="BE276" s="191">
        <f>IF(N276="základní",J276,0)</f>
        <v>0</v>
      </c>
      <c r="BF276" s="191">
        <f>IF(N276="snížená",J276,0)</f>
        <v>0</v>
      </c>
      <c r="BG276" s="191">
        <f>IF(N276="zákl. přenesená",J276,0)</f>
        <v>0</v>
      </c>
      <c r="BH276" s="191">
        <f>IF(N276="sníž. přenesená",J276,0)</f>
        <v>0</v>
      </c>
      <c r="BI276" s="191">
        <f>IF(N276="nulová",J276,0)</f>
        <v>0</v>
      </c>
      <c r="BJ276" s="23" t="s">
        <v>82</v>
      </c>
      <c r="BK276" s="191">
        <f>ROUND(I276*H276,2)</f>
        <v>0</v>
      </c>
      <c r="BL276" s="23" t="s">
        <v>272</v>
      </c>
      <c r="BM276" s="23" t="s">
        <v>1441</v>
      </c>
    </row>
    <row r="277" spans="2:65" s="1" customFormat="1" ht="25.5" customHeight="1">
      <c r="B277" s="179"/>
      <c r="C277" s="180" t="s">
        <v>633</v>
      </c>
      <c r="D277" s="180" t="s">
        <v>191</v>
      </c>
      <c r="E277" s="181" t="s">
        <v>736</v>
      </c>
      <c r="F277" s="182" t="s">
        <v>737</v>
      </c>
      <c r="G277" s="183" t="s">
        <v>312</v>
      </c>
      <c r="H277" s="184">
        <v>63</v>
      </c>
      <c r="I277" s="185"/>
      <c r="J277" s="186">
        <f>ROUND(I277*H277,2)</f>
        <v>0</v>
      </c>
      <c r="K277" s="182" t="s">
        <v>5</v>
      </c>
      <c r="L277" s="40"/>
      <c r="M277" s="187" t="s">
        <v>5</v>
      </c>
      <c r="N277" s="188" t="s">
        <v>46</v>
      </c>
      <c r="O277" s="41"/>
      <c r="P277" s="189">
        <f>O277*H277</f>
        <v>0</v>
      </c>
      <c r="Q277" s="189">
        <v>0.00286</v>
      </c>
      <c r="R277" s="189">
        <f>Q277*H277</f>
        <v>0.18018</v>
      </c>
      <c r="S277" s="189">
        <v>0</v>
      </c>
      <c r="T277" s="190">
        <f>S277*H277</f>
        <v>0</v>
      </c>
      <c r="AR277" s="23" t="s">
        <v>272</v>
      </c>
      <c r="AT277" s="23" t="s">
        <v>191</v>
      </c>
      <c r="AU277" s="23" t="s">
        <v>84</v>
      </c>
      <c r="AY277" s="23" t="s">
        <v>189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23" t="s">
        <v>82</v>
      </c>
      <c r="BK277" s="191">
        <f>ROUND(I277*H277,2)</f>
        <v>0</v>
      </c>
      <c r="BL277" s="23" t="s">
        <v>272</v>
      </c>
      <c r="BM277" s="23" t="s">
        <v>1442</v>
      </c>
    </row>
    <row r="278" spans="2:65" s="1" customFormat="1" ht="38.25" customHeight="1">
      <c r="B278" s="179"/>
      <c r="C278" s="180" t="s">
        <v>637</v>
      </c>
      <c r="D278" s="180" t="s">
        <v>191</v>
      </c>
      <c r="E278" s="181" t="s">
        <v>740</v>
      </c>
      <c r="F278" s="182" t="s">
        <v>741</v>
      </c>
      <c r="G278" s="183" t="s">
        <v>621</v>
      </c>
      <c r="H278" s="219"/>
      <c r="I278" s="185"/>
      <c r="J278" s="186">
        <f>ROUND(I278*H278,2)</f>
        <v>0</v>
      </c>
      <c r="K278" s="182" t="s">
        <v>202</v>
      </c>
      <c r="L278" s="40"/>
      <c r="M278" s="187" t="s">
        <v>5</v>
      </c>
      <c r="N278" s="188" t="s">
        <v>46</v>
      </c>
      <c r="O278" s="41"/>
      <c r="P278" s="189">
        <f>O278*H278</f>
        <v>0</v>
      </c>
      <c r="Q278" s="189">
        <v>0</v>
      </c>
      <c r="R278" s="189">
        <f>Q278*H278</f>
        <v>0</v>
      </c>
      <c r="S278" s="189">
        <v>0</v>
      </c>
      <c r="T278" s="190">
        <f>S278*H278</f>
        <v>0</v>
      </c>
      <c r="AR278" s="23" t="s">
        <v>272</v>
      </c>
      <c r="AT278" s="23" t="s">
        <v>191</v>
      </c>
      <c r="AU278" s="23" t="s">
        <v>84</v>
      </c>
      <c r="AY278" s="23" t="s">
        <v>189</v>
      </c>
      <c r="BE278" s="191">
        <f>IF(N278="základní",J278,0)</f>
        <v>0</v>
      </c>
      <c r="BF278" s="191">
        <f>IF(N278="snížená",J278,0)</f>
        <v>0</v>
      </c>
      <c r="BG278" s="191">
        <f>IF(N278="zákl. přenesená",J278,0)</f>
        <v>0</v>
      </c>
      <c r="BH278" s="191">
        <f>IF(N278="sníž. přenesená",J278,0)</f>
        <v>0</v>
      </c>
      <c r="BI278" s="191">
        <f>IF(N278="nulová",J278,0)</f>
        <v>0</v>
      </c>
      <c r="BJ278" s="23" t="s">
        <v>82</v>
      </c>
      <c r="BK278" s="191">
        <f>ROUND(I278*H278,2)</f>
        <v>0</v>
      </c>
      <c r="BL278" s="23" t="s">
        <v>272</v>
      </c>
      <c r="BM278" s="23" t="s">
        <v>1443</v>
      </c>
    </row>
    <row r="279" spans="2:63" s="11" customFormat="1" ht="29.85" customHeight="1">
      <c r="B279" s="166"/>
      <c r="D279" s="167" t="s">
        <v>74</v>
      </c>
      <c r="E279" s="177" t="s">
        <v>743</v>
      </c>
      <c r="F279" s="177" t="s">
        <v>744</v>
      </c>
      <c r="I279" s="169"/>
      <c r="J279" s="178">
        <f>BK279</f>
        <v>0</v>
      </c>
      <c r="L279" s="166"/>
      <c r="M279" s="171"/>
      <c r="N279" s="172"/>
      <c r="O279" s="172"/>
      <c r="P279" s="173">
        <f>SUM(P280:P290)</f>
        <v>0</v>
      </c>
      <c r="Q279" s="172"/>
      <c r="R279" s="173">
        <f>SUM(R280:R290)</f>
        <v>0.29284875</v>
      </c>
      <c r="S279" s="172"/>
      <c r="T279" s="174">
        <f>SUM(T280:T290)</f>
        <v>0.162</v>
      </c>
      <c r="AR279" s="167" t="s">
        <v>84</v>
      </c>
      <c r="AT279" s="175" t="s">
        <v>74</v>
      </c>
      <c r="AU279" s="175" t="s">
        <v>82</v>
      </c>
      <c r="AY279" s="167" t="s">
        <v>189</v>
      </c>
      <c r="BK279" s="176">
        <f>SUM(BK280:BK290)</f>
        <v>0</v>
      </c>
    </row>
    <row r="280" spans="2:65" s="1" customFormat="1" ht="25.5" customHeight="1">
      <c r="B280" s="179"/>
      <c r="C280" s="180" t="s">
        <v>641</v>
      </c>
      <c r="D280" s="180" t="s">
        <v>191</v>
      </c>
      <c r="E280" s="181" t="s">
        <v>746</v>
      </c>
      <c r="F280" s="182" t="s">
        <v>747</v>
      </c>
      <c r="G280" s="183" t="s">
        <v>322</v>
      </c>
      <c r="H280" s="184">
        <v>9</v>
      </c>
      <c r="I280" s="185"/>
      <c r="J280" s="186">
        <f>ROUND(I280*H280,2)</f>
        <v>0</v>
      </c>
      <c r="K280" s="182" t="s">
        <v>202</v>
      </c>
      <c r="L280" s="40"/>
      <c r="M280" s="187" t="s">
        <v>5</v>
      </c>
      <c r="N280" s="188" t="s">
        <v>46</v>
      </c>
      <c r="O280" s="41"/>
      <c r="P280" s="189">
        <f>O280*H280</f>
        <v>0</v>
      </c>
      <c r="Q280" s="189">
        <v>0</v>
      </c>
      <c r="R280" s="189">
        <f>Q280*H280</f>
        <v>0</v>
      </c>
      <c r="S280" s="189">
        <v>0.003</v>
      </c>
      <c r="T280" s="190">
        <f>S280*H280</f>
        <v>0.027</v>
      </c>
      <c r="AR280" s="23" t="s">
        <v>272</v>
      </c>
      <c r="AT280" s="23" t="s">
        <v>191</v>
      </c>
      <c r="AU280" s="23" t="s">
        <v>84</v>
      </c>
      <c r="AY280" s="23" t="s">
        <v>189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23" t="s">
        <v>82</v>
      </c>
      <c r="BK280" s="191">
        <f>ROUND(I280*H280,2)</f>
        <v>0</v>
      </c>
      <c r="BL280" s="23" t="s">
        <v>272</v>
      </c>
      <c r="BM280" s="23" t="s">
        <v>1444</v>
      </c>
    </row>
    <row r="281" spans="2:65" s="1" customFormat="1" ht="25.5" customHeight="1">
      <c r="B281" s="179"/>
      <c r="C281" s="180" t="s">
        <v>647</v>
      </c>
      <c r="D281" s="180" t="s">
        <v>191</v>
      </c>
      <c r="E281" s="181" t="s">
        <v>750</v>
      </c>
      <c r="F281" s="182" t="s">
        <v>751</v>
      </c>
      <c r="G281" s="183" t="s">
        <v>322</v>
      </c>
      <c r="H281" s="184">
        <v>27</v>
      </c>
      <c r="I281" s="185"/>
      <c r="J281" s="186">
        <f>ROUND(I281*H281,2)</f>
        <v>0</v>
      </c>
      <c r="K281" s="182" t="s">
        <v>202</v>
      </c>
      <c r="L281" s="40"/>
      <c r="M281" s="187" t="s">
        <v>5</v>
      </c>
      <c r="N281" s="188" t="s">
        <v>46</v>
      </c>
      <c r="O281" s="41"/>
      <c r="P281" s="189">
        <f>O281*H281</f>
        <v>0</v>
      </c>
      <c r="Q281" s="189">
        <v>0</v>
      </c>
      <c r="R281" s="189">
        <f>Q281*H281</f>
        <v>0</v>
      </c>
      <c r="S281" s="189">
        <v>0.005</v>
      </c>
      <c r="T281" s="190">
        <f>S281*H281</f>
        <v>0.135</v>
      </c>
      <c r="AR281" s="23" t="s">
        <v>272</v>
      </c>
      <c r="AT281" s="23" t="s">
        <v>191</v>
      </c>
      <c r="AU281" s="23" t="s">
        <v>84</v>
      </c>
      <c r="AY281" s="23" t="s">
        <v>189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23" t="s">
        <v>82</v>
      </c>
      <c r="BK281" s="191">
        <f>ROUND(I281*H281,2)</f>
        <v>0</v>
      </c>
      <c r="BL281" s="23" t="s">
        <v>272</v>
      </c>
      <c r="BM281" s="23" t="s">
        <v>1445</v>
      </c>
    </row>
    <row r="282" spans="2:51" s="12" customFormat="1" ht="13.5">
      <c r="B282" s="192"/>
      <c r="D282" s="193" t="s">
        <v>198</v>
      </c>
      <c r="E282" s="194" t="s">
        <v>5</v>
      </c>
      <c r="F282" s="195" t="s">
        <v>1446</v>
      </c>
      <c r="H282" s="196">
        <v>27</v>
      </c>
      <c r="I282" s="197"/>
      <c r="L282" s="192"/>
      <c r="M282" s="198"/>
      <c r="N282" s="199"/>
      <c r="O282" s="199"/>
      <c r="P282" s="199"/>
      <c r="Q282" s="199"/>
      <c r="R282" s="199"/>
      <c r="S282" s="199"/>
      <c r="T282" s="200"/>
      <c r="AT282" s="194" t="s">
        <v>198</v>
      </c>
      <c r="AU282" s="194" t="s">
        <v>84</v>
      </c>
      <c r="AV282" s="12" t="s">
        <v>84</v>
      </c>
      <c r="AW282" s="12" t="s">
        <v>38</v>
      </c>
      <c r="AX282" s="12" t="s">
        <v>82</v>
      </c>
      <c r="AY282" s="194" t="s">
        <v>189</v>
      </c>
    </row>
    <row r="283" spans="2:65" s="1" customFormat="1" ht="16.5" customHeight="1">
      <c r="B283" s="179"/>
      <c r="C283" s="180" t="s">
        <v>651</v>
      </c>
      <c r="D283" s="180" t="s">
        <v>191</v>
      </c>
      <c r="E283" s="181" t="s">
        <v>755</v>
      </c>
      <c r="F283" s="182" t="s">
        <v>756</v>
      </c>
      <c r="G283" s="183" t="s">
        <v>194</v>
      </c>
      <c r="H283" s="184">
        <v>59.715</v>
      </c>
      <c r="I283" s="185"/>
      <c r="J283" s="186">
        <f>ROUND(I283*H283,2)</f>
        <v>0</v>
      </c>
      <c r="K283" s="182" t="s">
        <v>5</v>
      </c>
      <c r="L283" s="40"/>
      <c r="M283" s="187" t="s">
        <v>5</v>
      </c>
      <c r="N283" s="188" t="s">
        <v>46</v>
      </c>
      <c r="O283" s="41"/>
      <c r="P283" s="189">
        <f>O283*H283</f>
        <v>0</v>
      </c>
      <c r="Q283" s="189">
        <v>0.00025</v>
      </c>
      <c r="R283" s="189">
        <f>Q283*H283</f>
        <v>0.014928750000000001</v>
      </c>
      <c r="S283" s="189">
        <v>0</v>
      </c>
      <c r="T283" s="190">
        <f>S283*H283</f>
        <v>0</v>
      </c>
      <c r="AR283" s="23" t="s">
        <v>272</v>
      </c>
      <c r="AT283" s="23" t="s">
        <v>191</v>
      </c>
      <c r="AU283" s="23" t="s">
        <v>84</v>
      </c>
      <c r="AY283" s="23" t="s">
        <v>189</v>
      </c>
      <c r="BE283" s="191">
        <f>IF(N283="základní",J283,0)</f>
        <v>0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23" t="s">
        <v>82</v>
      </c>
      <c r="BK283" s="191">
        <f>ROUND(I283*H283,2)</f>
        <v>0</v>
      </c>
      <c r="BL283" s="23" t="s">
        <v>272</v>
      </c>
      <c r="BM283" s="23" t="s">
        <v>1447</v>
      </c>
    </row>
    <row r="284" spans="2:51" s="12" customFormat="1" ht="13.5">
      <c r="B284" s="192"/>
      <c r="D284" s="193" t="s">
        <v>198</v>
      </c>
      <c r="E284" s="194" t="s">
        <v>5</v>
      </c>
      <c r="F284" s="195" t="s">
        <v>1448</v>
      </c>
      <c r="H284" s="196">
        <v>59.715</v>
      </c>
      <c r="I284" s="197"/>
      <c r="L284" s="192"/>
      <c r="M284" s="198"/>
      <c r="N284" s="199"/>
      <c r="O284" s="199"/>
      <c r="P284" s="199"/>
      <c r="Q284" s="199"/>
      <c r="R284" s="199"/>
      <c r="S284" s="199"/>
      <c r="T284" s="200"/>
      <c r="AT284" s="194" t="s">
        <v>198</v>
      </c>
      <c r="AU284" s="194" t="s">
        <v>84</v>
      </c>
      <c r="AV284" s="12" t="s">
        <v>84</v>
      </c>
      <c r="AW284" s="12" t="s">
        <v>38</v>
      </c>
      <c r="AX284" s="12" t="s">
        <v>82</v>
      </c>
      <c r="AY284" s="194" t="s">
        <v>189</v>
      </c>
    </row>
    <row r="285" spans="2:65" s="1" customFormat="1" ht="16.5" customHeight="1">
      <c r="B285" s="179"/>
      <c r="C285" s="180" t="s">
        <v>657</v>
      </c>
      <c r="D285" s="180" t="s">
        <v>191</v>
      </c>
      <c r="E285" s="181" t="s">
        <v>760</v>
      </c>
      <c r="F285" s="182" t="s">
        <v>1449</v>
      </c>
      <c r="G285" s="183" t="s">
        <v>322</v>
      </c>
      <c r="H285" s="184">
        <v>3</v>
      </c>
      <c r="I285" s="185"/>
      <c r="J285" s="186">
        <f>ROUND(I285*H285,2)</f>
        <v>0</v>
      </c>
      <c r="K285" s="182" t="s">
        <v>5</v>
      </c>
      <c r="L285" s="40"/>
      <c r="M285" s="187" t="s">
        <v>5</v>
      </c>
      <c r="N285" s="188" t="s">
        <v>46</v>
      </c>
      <c r="O285" s="41"/>
      <c r="P285" s="189">
        <f>O285*H285</f>
        <v>0</v>
      </c>
      <c r="Q285" s="189">
        <v>0.00024</v>
      </c>
      <c r="R285" s="189">
        <f>Q285*H285</f>
        <v>0.00072</v>
      </c>
      <c r="S285" s="189">
        <v>0</v>
      </c>
      <c r="T285" s="190">
        <f>S285*H285</f>
        <v>0</v>
      </c>
      <c r="AR285" s="23" t="s">
        <v>272</v>
      </c>
      <c r="AT285" s="23" t="s">
        <v>191</v>
      </c>
      <c r="AU285" s="23" t="s">
        <v>84</v>
      </c>
      <c r="AY285" s="23" t="s">
        <v>189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23" t="s">
        <v>82</v>
      </c>
      <c r="BK285" s="191">
        <f>ROUND(I285*H285,2)</f>
        <v>0</v>
      </c>
      <c r="BL285" s="23" t="s">
        <v>272</v>
      </c>
      <c r="BM285" s="23" t="s">
        <v>1450</v>
      </c>
    </row>
    <row r="286" spans="2:65" s="1" customFormat="1" ht="25.5" customHeight="1">
      <c r="B286" s="179"/>
      <c r="C286" s="180" t="s">
        <v>661</v>
      </c>
      <c r="D286" s="180" t="s">
        <v>191</v>
      </c>
      <c r="E286" s="181" t="s">
        <v>764</v>
      </c>
      <c r="F286" s="182" t="s">
        <v>765</v>
      </c>
      <c r="G286" s="183" t="s">
        <v>322</v>
      </c>
      <c r="H286" s="184">
        <v>9</v>
      </c>
      <c r="I286" s="185"/>
      <c r="J286" s="186">
        <f>ROUND(I286*H286,2)</f>
        <v>0</v>
      </c>
      <c r="K286" s="182" t="s">
        <v>202</v>
      </c>
      <c r="L286" s="40"/>
      <c r="M286" s="187" t="s">
        <v>5</v>
      </c>
      <c r="N286" s="188" t="s">
        <v>46</v>
      </c>
      <c r="O286" s="41"/>
      <c r="P286" s="189">
        <f>O286*H286</f>
        <v>0</v>
      </c>
      <c r="Q286" s="189">
        <v>0</v>
      </c>
      <c r="R286" s="189">
        <f>Q286*H286</f>
        <v>0</v>
      </c>
      <c r="S286" s="189">
        <v>0</v>
      </c>
      <c r="T286" s="190">
        <f>S286*H286</f>
        <v>0</v>
      </c>
      <c r="AR286" s="23" t="s">
        <v>272</v>
      </c>
      <c r="AT286" s="23" t="s">
        <v>191</v>
      </c>
      <c r="AU286" s="23" t="s">
        <v>84</v>
      </c>
      <c r="AY286" s="23" t="s">
        <v>189</v>
      </c>
      <c r="BE286" s="191">
        <f>IF(N286="základní",J286,0)</f>
        <v>0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23" t="s">
        <v>82</v>
      </c>
      <c r="BK286" s="191">
        <f>ROUND(I286*H286,2)</f>
        <v>0</v>
      </c>
      <c r="BL286" s="23" t="s">
        <v>272</v>
      </c>
      <c r="BM286" s="23" t="s">
        <v>1451</v>
      </c>
    </row>
    <row r="287" spans="2:65" s="1" customFormat="1" ht="25.5" customHeight="1">
      <c r="B287" s="179"/>
      <c r="C287" s="180" t="s">
        <v>666</v>
      </c>
      <c r="D287" s="180" t="s">
        <v>191</v>
      </c>
      <c r="E287" s="181" t="s">
        <v>768</v>
      </c>
      <c r="F287" s="182" t="s">
        <v>769</v>
      </c>
      <c r="G287" s="183" t="s">
        <v>322</v>
      </c>
      <c r="H287" s="184">
        <v>27</v>
      </c>
      <c r="I287" s="185"/>
      <c r="J287" s="186">
        <f>ROUND(I287*H287,2)</f>
        <v>0</v>
      </c>
      <c r="K287" s="182" t="s">
        <v>202</v>
      </c>
      <c r="L287" s="40"/>
      <c r="M287" s="187" t="s">
        <v>5</v>
      </c>
      <c r="N287" s="188" t="s">
        <v>46</v>
      </c>
      <c r="O287" s="41"/>
      <c r="P287" s="189">
        <f>O287*H287</f>
        <v>0</v>
      </c>
      <c r="Q287" s="189">
        <v>0</v>
      </c>
      <c r="R287" s="189">
        <f>Q287*H287</f>
        <v>0</v>
      </c>
      <c r="S287" s="189">
        <v>0</v>
      </c>
      <c r="T287" s="190">
        <f>S287*H287</f>
        <v>0</v>
      </c>
      <c r="AR287" s="23" t="s">
        <v>272</v>
      </c>
      <c r="AT287" s="23" t="s">
        <v>191</v>
      </c>
      <c r="AU287" s="23" t="s">
        <v>84</v>
      </c>
      <c r="AY287" s="23" t="s">
        <v>189</v>
      </c>
      <c r="BE287" s="191">
        <f>IF(N287="základní",J287,0)</f>
        <v>0</v>
      </c>
      <c r="BF287" s="191">
        <f>IF(N287="snížená",J287,0)</f>
        <v>0</v>
      </c>
      <c r="BG287" s="191">
        <f>IF(N287="zákl. přenesená",J287,0)</f>
        <v>0</v>
      </c>
      <c r="BH287" s="191">
        <f>IF(N287="sníž. přenesená",J287,0)</f>
        <v>0</v>
      </c>
      <c r="BI287" s="191">
        <f>IF(N287="nulová",J287,0)</f>
        <v>0</v>
      </c>
      <c r="BJ287" s="23" t="s">
        <v>82</v>
      </c>
      <c r="BK287" s="191">
        <f>ROUND(I287*H287,2)</f>
        <v>0</v>
      </c>
      <c r="BL287" s="23" t="s">
        <v>272</v>
      </c>
      <c r="BM287" s="23" t="s">
        <v>1452</v>
      </c>
    </row>
    <row r="288" spans="2:65" s="1" customFormat="1" ht="25.5" customHeight="1">
      <c r="B288" s="179"/>
      <c r="C288" s="209" t="s">
        <v>670</v>
      </c>
      <c r="D288" s="209" t="s">
        <v>291</v>
      </c>
      <c r="E288" s="210" t="s">
        <v>776</v>
      </c>
      <c r="F288" s="211" t="s">
        <v>1093</v>
      </c>
      <c r="G288" s="212" t="s">
        <v>312</v>
      </c>
      <c r="H288" s="213">
        <v>46.2</v>
      </c>
      <c r="I288" s="214"/>
      <c r="J288" s="215">
        <f>ROUND(I288*H288,2)</f>
        <v>0</v>
      </c>
      <c r="K288" s="211" t="s">
        <v>202</v>
      </c>
      <c r="L288" s="216"/>
      <c r="M288" s="217" t="s">
        <v>5</v>
      </c>
      <c r="N288" s="218" t="s">
        <v>46</v>
      </c>
      <c r="O288" s="41"/>
      <c r="P288" s="189">
        <f>O288*H288</f>
        <v>0</v>
      </c>
      <c r="Q288" s="189">
        <v>0.006</v>
      </c>
      <c r="R288" s="189">
        <f>Q288*H288</f>
        <v>0.2772</v>
      </c>
      <c r="S288" s="189">
        <v>0</v>
      </c>
      <c r="T288" s="190">
        <f>S288*H288</f>
        <v>0</v>
      </c>
      <c r="AR288" s="23" t="s">
        <v>358</v>
      </c>
      <c r="AT288" s="23" t="s">
        <v>291</v>
      </c>
      <c r="AU288" s="23" t="s">
        <v>84</v>
      </c>
      <c r="AY288" s="23" t="s">
        <v>189</v>
      </c>
      <c r="BE288" s="191">
        <f>IF(N288="základní",J288,0)</f>
        <v>0</v>
      </c>
      <c r="BF288" s="191">
        <f>IF(N288="snížená",J288,0)</f>
        <v>0</v>
      </c>
      <c r="BG288" s="191">
        <f>IF(N288="zákl. přenesená",J288,0)</f>
        <v>0</v>
      </c>
      <c r="BH288" s="191">
        <f>IF(N288="sníž. přenesená",J288,0)</f>
        <v>0</v>
      </c>
      <c r="BI288" s="191">
        <f>IF(N288="nulová",J288,0)</f>
        <v>0</v>
      </c>
      <c r="BJ288" s="23" t="s">
        <v>82</v>
      </c>
      <c r="BK288" s="191">
        <f>ROUND(I288*H288,2)</f>
        <v>0</v>
      </c>
      <c r="BL288" s="23" t="s">
        <v>272</v>
      </c>
      <c r="BM288" s="23" t="s">
        <v>1453</v>
      </c>
    </row>
    <row r="289" spans="2:51" s="12" customFormat="1" ht="13.5">
      <c r="B289" s="192"/>
      <c r="D289" s="193" t="s">
        <v>198</v>
      </c>
      <c r="E289" s="194" t="s">
        <v>5</v>
      </c>
      <c r="F289" s="195" t="s">
        <v>1454</v>
      </c>
      <c r="H289" s="196">
        <v>46.2</v>
      </c>
      <c r="I289" s="197"/>
      <c r="L289" s="192"/>
      <c r="M289" s="198"/>
      <c r="N289" s="199"/>
      <c r="O289" s="199"/>
      <c r="P289" s="199"/>
      <c r="Q289" s="199"/>
      <c r="R289" s="199"/>
      <c r="S289" s="199"/>
      <c r="T289" s="200"/>
      <c r="AT289" s="194" t="s">
        <v>198</v>
      </c>
      <c r="AU289" s="194" t="s">
        <v>84</v>
      </c>
      <c r="AV289" s="12" t="s">
        <v>84</v>
      </c>
      <c r="AW289" s="12" t="s">
        <v>38</v>
      </c>
      <c r="AX289" s="12" t="s">
        <v>82</v>
      </c>
      <c r="AY289" s="194" t="s">
        <v>189</v>
      </c>
    </row>
    <row r="290" spans="2:65" s="1" customFormat="1" ht="38.25" customHeight="1">
      <c r="B290" s="179"/>
      <c r="C290" s="180" t="s">
        <v>675</v>
      </c>
      <c r="D290" s="180" t="s">
        <v>191</v>
      </c>
      <c r="E290" s="181" t="s">
        <v>781</v>
      </c>
      <c r="F290" s="182" t="s">
        <v>782</v>
      </c>
      <c r="G290" s="183" t="s">
        <v>621</v>
      </c>
      <c r="H290" s="219"/>
      <c r="I290" s="185"/>
      <c r="J290" s="186">
        <f>ROUND(I290*H290,2)</f>
        <v>0</v>
      </c>
      <c r="K290" s="182" t="s">
        <v>376</v>
      </c>
      <c r="L290" s="40"/>
      <c r="M290" s="187" t="s">
        <v>5</v>
      </c>
      <c r="N290" s="188" t="s">
        <v>46</v>
      </c>
      <c r="O290" s="41"/>
      <c r="P290" s="189">
        <f>O290*H290</f>
        <v>0</v>
      </c>
      <c r="Q290" s="189">
        <v>0</v>
      </c>
      <c r="R290" s="189">
        <f>Q290*H290</f>
        <v>0</v>
      </c>
      <c r="S290" s="189">
        <v>0</v>
      </c>
      <c r="T290" s="190">
        <f>S290*H290</f>
        <v>0</v>
      </c>
      <c r="AR290" s="23" t="s">
        <v>272</v>
      </c>
      <c r="AT290" s="23" t="s">
        <v>191</v>
      </c>
      <c r="AU290" s="23" t="s">
        <v>84</v>
      </c>
      <c r="AY290" s="23" t="s">
        <v>189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23" t="s">
        <v>82</v>
      </c>
      <c r="BK290" s="191">
        <f>ROUND(I290*H290,2)</f>
        <v>0</v>
      </c>
      <c r="BL290" s="23" t="s">
        <v>272</v>
      </c>
      <c r="BM290" s="23" t="s">
        <v>1455</v>
      </c>
    </row>
    <row r="291" spans="2:63" s="11" customFormat="1" ht="29.85" customHeight="1">
      <c r="B291" s="166"/>
      <c r="D291" s="167" t="s">
        <v>74</v>
      </c>
      <c r="E291" s="177" t="s">
        <v>784</v>
      </c>
      <c r="F291" s="177" t="s">
        <v>785</v>
      </c>
      <c r="I291" s="169"/>
      <c r="J291" s="178">
        <f>BK291</f>
        <v>0</v>
      </c>
      <c r="L291" s="166"/>
      <c r="M291" s="171"/>
      <c r="N291" s="172"/>
      <c r="O291" s="172"/>
      <c r="P291" s="173">
        <f>SUM(P292:P293)</f>
        <v>0</v>
      </c>
      <c r="Q291" s="172"/>
      <c r="R291" s="173">
        <f>SUM(R292:R293)</f>
        <v>0</v>
      </c>
      <c r="S291" s="172"/>
      <c r="T291" s="174">
        <f>SUM(T292:T293)</f>
        <v>0.042</v>
      </c>
      <c r="AR291" s="167" t="s">
        <v>84</v>
      </c>
      <c r="AT291" s="175" t="s">
        <v>74</v>
      </c>
      <c r="AU291" s="175" t="s">
        <v>82</v>
      </c>
      <c r="AY291" s="167" t="s">
        <v>189</v>
      </c>
      <c r="BK291" s="176">
        <f>SUM(BK292:BK293)</f>
        <v>0</v>
      </c>
    </row>
    <row r="292" spans="2:65" s="1" customFormat="1" ht="25.5" customHeight="1">
      <c r="B292" s="179"/>
      <c r="C292" s="180" t="s">
        <v>680</v>
      </c>
      <c r="D292" s="180" t="s">
        <v>191</v>
      </c>
      <c r="E292" s="181" t="s">
        <v>787</v>
      </c>
      <c r="F292" s="182" t="s">
        <v>1456</v>
      </c>
      <c r="G292" s="183" t="s">
        <v>322</v>
      </c>
      <c r="H292" s="184">
        <v>1</v>
      </c>
      <c r="I292" s="185"/>
      <c r="J292" s="186">
        <f>ROUND(I292*H292,2)</f>
        <v>0</v>
      </c>
      <c r="K292" s="182" t="s">
        <v>5</v>
      </c>
      <c r="L292" s="40"/>
      <c r="M292" s="187" t="s">
        <v>5</v>
      </c>
      <c r="N292" s="188" t="s">
        <v>46</v>
      </c>
      <c r="O292" s="41"/>
      <c r="P292" s="189">
        <f>O292*H292</f>
        <v>0</v>
      </c>
      <c r="Q292" s="189">
        <v>0</v>
      </c>
      <c r="R292" s="189">
        <f>Q292*H292</f>
        <v>0</v>
      </c>
      <c r="S292" s="189">
        <v>0</v>
      </c>
      <c r="T292" s="190">
        <f>S292*H292</f>
        <v>0</v>
      </c>
      <c r="AR292" s="23" t="s">
        <v>196</v>
      </c>
      <c r="AT292" s="23" t="s">
        <v>191</v>
      </c>
      <c r="AU292" s="23" t="s">
        <v>84</v>
      </c>
      <c r="AY292" s="23" t="s">
        <v>189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23" t="s">
        <v>82</v>
      </c>
      <c r="BK292" s="191">
        <f>ROUND(I292*H292,2)</f>
        <v>0</v>
      </c>
      <c r="BL292" s="23" t="s">
        <v>196</v>
      </c>
      <c r="BM292" s="23" t="s">
        <v>1457</v>
      </c>
    </row>
    <row r="293" spans="2:65" s="1" customFormat="1" ht="25.5" customHeight="1">
      <c r="B293" s="179"/>
      <c r="C293" s="180" t="s">
        <v>686</v>
      </c>
      <c r="D293" s="180" t="s">
        <v>191</v>
      </c>
      <c r="E293" s="181" t="s">
        <v>799</v>
      </c>
      <c r="F293" s="182" t="s">
        <v>800</v>
      </c>
      <c r="G293" s="183" t="s">
        <v>801</v>
      </c>
      <c r="H293" s="184">
        <v>42</v>
      </c>
      <c r="I293" s="185"/>
      <c r="J293" s="186">
        <f>ROUND(I293*H293,2)</f>
        <v>0</v>
      </c>
      <c r="K293" s="182" t="s">
        <v>202</v>
      </c>
      <c r="L293" s="40"/>
      <c r="M293" s="187" t="s">
        <v>5</v>
      </c>
      <c r="N293" s="188" t="s">
        <v>46</v>
      </c>
      <c r="O293" s="41"/>
      <c r="P293" s="189">
        <f>O293*H293</f>
        <v>0</v>
      </c>
      <c r="Q293" s="189">
        <v>0</v>
      </c>
      <c r="R293" s="189">
        <f>Q293*H293</f>
        <v>0</v>
      </c>
      <c r="S293" s="189">
        <v>0.001</v>
      </c>
      <c r="T293" s="190">
        <f>S293*H293</f>
        <v>0.042</v>
      </c>
      <c r="AR293" s="23" t="s">
        <v>272</v>
      </c>
      <c r="AT293" s="23" t="s">
        <v>191</v>
      </c>
      <c r="AU293" s="23" t="s">
        <v>84</v>
      </c>
      <c r="AY293" s="23" t="s">
        <v>189</v>
      </c>
      <c r="BE293" s="191">
        <f>IF(N293="základní",J293,0)</f>
        <v>0</v>
      </c>
      <c r="BF293" s="191">
        <f>IF(N293="snížená",J293,0)</f>
        <v>0</v>
      </c>
      <c r="BG293" s="191">
        <f>IF(N293="zákl. přenesená",J293,0)</f>
        <v>0</v>
      </c>
      <c r="BH293" s="191">
        <f>IF(N293="sníž. přenesená",J293,0)</f>
        <v>0</v>
      </c>
      <c r="BI293" s="191">
        <f>IF(N293="nulová",J293,0)</f>
        <v>0</v>
      </c>
      <c r="BJ293" s="23" t="s">
        <v>82</v>
      </c>
      <c r="BK293" s="191">
        <f>ROUND(I293*H293,2)</f>
        <v>0</v>
      </c>
      <c r="BL293" s="23" t="s">
        <v>272</v>
      </c>
      <c r="BM293" s="23" t="s">
        <v>1458</v>
      </c>
    </row>
    <row r="294" spans="2:63" s="11" customFormat="1" ht="29.85" customHeight="1">
      <c r="B294" s="166"/>
      <c r="D294" s="167" t="s">
        <v>74</v>
      </c>
      <c r="E294" s="177" t="s">
        <v>807</v>
      </c>
      <c r="F294" s="177" t="s">
        <v>808</v>
      </c>
      <c r="I294" s="169"/>
      <c r="J294" s="178">
        <f>BK294</f>
        <v>0</v>
      </c>
      <c r="L294" s="166"/>
      <c r="M294" s="171"/>
      <c r="N294" s="172"/>
      <c r="O294" s="172"/>
      <c r="P294" s="173">
        <f>SUM(P295:P296)</f>
        <v>0</v>
      </c>
      <c r="Q294" s="172"/>
      <c r="R294" s="173">
        <f>SUM(R295:R296)</f>
        <v>0.00411162</v>
      </c>
      <c r="S294" s="172"/>
      <c r="T294" s="174">
        <f>SUM(T295:T296)</f>
        <v>0</v>
      </c>
      <c r="AR294" s="167" t="s">
        <v>84</v>
      </c>
      <c r="AT294" s="175" t="s">
        <v>74</v>
      </c>
      <c r="AU294" s="175" t="s">
        <v>82</v>
      </c>
      <c r="AY294" s="167" t="s">
        <v>189</v>
      </c>
      <c r="BK294" s="176">
        <f>SUM(BK295:BK296)</f>
        <v>0</v>
      </c>
    </row>
    <row r="295" spans="2:65" s="1" customFormat="1" ht="25.5" customHeight="1">
      <c r="B295" s="179"/>
      <c r="C295" s="180" t="s">
        <v>690</v>
      </c>
      <c r="D295" s="180" t="s">
        <v>191</v>
      </c>
      <c r="E295" s="181" t="s">
        <v>819</v>
      </c>
      <c r="F295" s="182" t="s">
        <v>820</v>
      </c>
      <c r="G295" s="183" t="s">
        <v>194</v>
      </c>
      <c r="H295" s="184">
        <v>137.054</v>
      </c>
      <c r="I295" s="185"/>
      <c r="J295" s="186">
        <f>ROUND(I295*H295,2)</f>
        <v>0</v>
      </c>
      <c r="K295" s="182" t="s">
        <v>202</v>
      </c>
      <c r="L295" s="40"/>
      <c r="M295" s="187" t="s">
        <v>5</v>
      </c>
      <c r="N295" s="188" t="s">
        <v>46</v>
      </c>
      <c r="O295" s="41"/>
      <c r="P295" s="189">
        <f>O295*H295</f>
        <v>0</v>
      </c>
      <c r="Q295" s="189">
        <v>3E-05</v>
      </c>
      <c r="R295" s="189">
        <f>Q295*H295</f>
        <v>0.00411162</v>
      </c>
      <c r="S295" s="189">
        <v>0</v>
      </c>
      <c r="T295" s="190">
        <f>S295*H295</f>
        <v>0</v>
      </c>
      <c r="AR295" s="23" t="s">
        <v>272</v>
      </c>
      <c r="AT295" s="23" t="s">
        <v>191</v>
      </c>
      <c r="AU295" s="23" t="s">
        <v>84</v>
      </c>
      <c r="AY295" s="23" t="s">
        <v>189</v>
      </c>
      <c r="BE295" s="191">
        <f>IF(N295="základní",J295,0)</f>
        <v>0</v>
      </c>
      <c r="BF295" s="191">
        <f>IF(N295="snížená",J295,0)</f>
        <v>0</v>
      </c>
      <c r="BG295" s="191">
        <f>IF(N295="zákl. přenesená",J295,0)</f>
        <v>0</v>
      </c>
      <c r="BH295" s="191">
        <f>IF(N295="sníž. přenesená",J295,0)</f>
        <v>0</v>
      </c>
      <c r="BI295" s="191">
        <f>IF(N295="nulová",J295,0)</f>
        <v>0</v>
      </c>
      <c r="BJ295" s="23" t="s">
        <v>82</v>
      </c>
      <c r="BK295" s="191">
        <f>ROUND(I295*H295,2)</f>
        <v>0</v>
      </c>
      <c r="BL295" s="23" t="s">
        <v>272</v>
      </c>
      <c r="BM295" s="23" t="s">
        <v>1459</v>
      </c>
    </row>
    <row r="296" spans="2:51" s="12" customFormat="1" ht="13.5">
      <c r="B296" s="192"/>
      <c r="D296" s="193" t="s">
        <v>198</v>
      </c>
      <c r="E296" s="194" t="s">
        <v>5</v>
      </c>
      <c r="F296" s="195" t="s">
        <v>1460</v>
      </c>
      <c r="H296" s="196">
        <v>137.054</v>
      </c>
      <c r="I296" s="197"/>
      <c r="L296" s="192"/>
      <c r="M296" s="198"/>
      <c r="N296" s="199"/>
      <c r="O296" s="199"/>
      <c r="P296" s="199"/>
      <c r="Q296" s="199"/>
      <c r="R296" s="199"/>
      <c r="S296" s="199"/>
      <c r="T296" s="200"/>
      <c r="AT296" s="194" t="s">
        <v>198</v>
      </c>
      <c r="AU296" s="194" t="s">
        <v>84</v>
      </c>
      <c r="AV296" s="12" t="s">
        <v>84</v>
      </c>
      <c r="AW296" s="12" t="s">
        <v>38</v>
      </c>
      <c r="AX296" s="12" t="s">
        <v>82</v>
      </c>
      <c r="AY296" s="194" t="s">
        <v>189</v>
      </c>
    </row>
    <row r="297" spans="2:63" s="11" customFormat="1" ht="29.85" customHeight="1">
      <c r="B297" s="166"/>
      <c r="D297" s="167" t="s">
        <v>74</v>
      </c>
      <c r="E297" s="177" t="s">
        <v>823</v>
      </c>
      <c r="F297" s="177" t="s">
        <v>824</v>
      </c>
      <c r="I297" s="169"/>
      <c r="J297" s="178">
        <f>BK297</f>
        <v>0</v>
      </c>
      <c r="L297" s="166"/>
      <c r="M297" s="171"/>
      <c r="N297" s="172"/>
      <c r="O297" s="172"/>
      <c r="P297" s="173">
        <f>SUM(P298:P305)</f>
        <v>0</v>
      </c>
      <c r="Q297" s="172"/>
      <c r="R297" s="173">
        <f>SUM(R298:R305)</f>
        <v>0.054757799999999995</v>
      </c>
      <c r="S297" s="172"/>
      <c r="T297" s="174">
        <f>SUM(T298:T305)</f>
        <v>0</v>
      </c>
      <c r="AR297" s="167" t="s">
        <v>84</v>
      </c>
      <c r="AT297" s="175" t="s">
        <v>74</v>
      </c>
      <c r="AU297" s="175" t="s">
        <v>82</v>
      </c>
      <c r="AY297" s="167" t="s">
        <v>189</v>
      </c>
      <c r="BK297" s="176">
        <f>SUM(BK298:BK305)</f>
        <v>0</v>
      </c>
    </row>
    <row r="298" spans="2:65" s="1" customFormat="1" ht="25.5" customHeight="1">
      <c r="B298" s="179"/>
      <c r="C298" s="180" t="s">
        <v>695</v>
      </c>
      <c r="D298" s="180" t="s">
        <v>191</v>
      </c>
      <c r="E298" s="181" t="s">
        <v>826</v>
      </c>
      <c r="F298" s="182" t="s">
        <v>827</v>
      </c>
      <c r="G298" s="183" t="s">
        <v>194</v>
      </c>
      <c r="H298" s="184">
        <v>86.421</v>
      </c>
      <c r="I298" s="185"/>
      <c r="J298" s="186">
        <f>ROUND(I298*H298,2)</f>
        <v>0</v>
      </c>
      <c r="K298" s="182" t="s">
        <v>202</v>
      </c>
      <c r="L298" s="40"/>
      <c r="M298" s="187" t="s">
        <v>5</v>
      </c>
      <c r="N298" s="188" t="s">
        <v>46</v>
      </c>
      <c r="O298" s="41"/>
      <c r="P298" s="189">
        <f>O298*H298</f>
        <v>0</v>
      </c>
      <c r="Q298" s="189">
        <v>0</v>
      </c>
      <c r="R298" s="189">
        <f>Q298*H298</f>
        <v>0</v>
      </c>
      <c r="S298" s="189">
        <v>0</v>
      </c>
      <c r="T298" s="190">
        <f>S298*H298</f>
        <v>0</v>
      </c>
      <c r="AR298" s="23" t="s">
        <v>272</v>
      </c>
      <c r="AT298" s="23" t="s">
        <v>191</v>
      </c>
      <c r="AU298" s="23" t="s">
        <v>84</v>
      </c>
      <c r="AY298" s="23" t="s">
        <v>189</v>
      </c>
      <c r="BE298" s="191">
        <f>IF(N298="základní",J298,0)</f>
        <v>0</v>
      </c>
      <c r="BF298" s="191">
        <f>IF(N298="snížená",J298,0)</f>
        <v>0</v>
      </c>
      <c r="BG298" s="191">
        <f>IF(N298="zákl. přenesená",J298,0)</f>
        <v>0</v>
      </c>
      <c r="BH298" s="191">
        <f>IF(N298="sníž. přenesená",J298,0)</f>
        <v>0</v>
      </c>
      <c r="BI298" s="191">
        <f>IF(N298="nulová",J298,0)</f>
        <v>0</v>
      </c>
      <c r="BJ298" s="23" t="s">
        <v>82</v>
      </c>
      <c r="BK298" s="191">
        <f>ROUND(I298*H298,2)</f>
        <v>0</v>
      </c>
      <c r="BL298" s="23" t="s">
        <v>272</v>
      </c>
      <c r="BM298" s="23" t="s">
        <v>1461</v>
      </c>
    </row>
    <row r="299" spans="2:51" s="12" customFormat="1" ht="13.5">
      <c r="B299" s="192"/>
      <c r="D299" s="193" t="s">
        <v>198</v>
      </c>
      <c r="E299" s="194" t="s">
        <v>5</v>
      </c>
      <c r="F299" s="195" t="s">
        <v>1462</v>
      </c>
      <c r="H299" s="196">
        <v>86.421</v>
      </c>
      <c r="I299" s="197"/>
      <c r="L299" s="192"/>
      <c r="M299" s="198"/>
      <c r="N299" s="199"/>
      <c r="O299" s="199"/>
      <c r="P299" s="199"/>
      <c r="Q299" s="199"/>
      <c r="R299" s="199"/>
      <c r="S299" s="199"/>
      <c r="T299" s="200"/>
      <c r="AT299" s="194" t="s">
        <v>198</v>
      </c>
      <c r="AU299" s="194" t="s">
        <v>84</v>
      </c>
      <c r="AV299" s="12" t="s">
        <v>84</v>
      </c>
      <c r="AW299" s="12" t="s">
        <v>38</v>
      </c>
      <c r="AX299" s="12" t="s">
        <v>82</v>
      </c>
      <c r="AY299" s="194" t="s">
        <v>189</v>
      </c>
    </row>
    <row r="300" spans="2:65" s="1" customFormat="1" ht="38.25" customHeight="1">
      <c r="B300" s="179"/>
      <c r="C300" s="209" t="s">
        <v>700</v>
      </c>
      <c r="D300" s="209" t="s">
        <v>291</v>
      </c>
      <c r="E300" s="210" t="s">
        <v>830</v>
      </c>
      <c r="F300" s="211" t="s">
        <v>1463</v>
      </c>
      <c r="G300" s="212" t="s">
        <v>194</v>
      </c>
      <c r="H300" s="213">
        <v>90.742</v>
      </c>
      <c r="I300" s="214"/>
      <c r="J300" s="215">
        <f>ROUND(I300*H300,2)</f>
        <v>0</v>
      </c>
      <c r="K300" s="211" t="s">
        <v>202</v>
      </c>
      <c r="L300" s="216"/>
      <c r="M300" s="217" t="s">
        <v>5</v>
      </c>
      <c r="N300" s="218" t="s">
        <v>46</v>
      </c>
      <c r="O300" s="41"/>
      <c r="P300" s="189">
        <f>O300*H300</f>
        <v>0</v>
      </c>
      <c r="Q300" s="189">
        <v>0</v>
      </c>
      <c r="R300" s="189">
        <f>Q300*H300</f>
        <v>0</v>
      </c>
      <c r="S300" s="189">
        <v>0</v>
      </c>
      <c r="T300" s="190">
        <f>S300*H300</f>
        <v>0</v>
      </c>
      <c r="AR300" s="23" t="s">
        <v>358</v>
      </c>
      <c r="AT300" s="23" t="s">
        <v>291</v>
      </c>
      <c r="AU300" s="23" t="s">
        <v>84</v>
      </c>
      <c r="AY300" s="23" t="s">
        <v>189</v>
      </c>
      <c r="BE300" s="191">
        <f>IF(N300="základní",J300,0)</f>
        <v>0</v>
      </c>
      <c r="BF300" s="191">
        <f>IF(N300="snížená",J300,0)</f>
        <v>0</v>
      </c>
      <c r="BG300" s="191">
        <f>IF(N300="zákl. přenesená",J300,0)</f>
        <v>0</v>
      </c>
      <c r="BH300" s="191">
        <f>IF(N300="sníž. přenesená",J300,0)</f>
        <v>0</v>
      </c>
      <c r="BI300" s="191">
        <f>IF(N300="nulová",J300,0)</f>
        <v>0</v>
      </c>
      <c r="BJ300" s="23" t="s">
        <v>82</v>
      </c>
      <c r="BK300" s="191">
        <f>ROUND(I300*H300,2)</f>
        <v>0</v>
      </c>
      <c r="BL300" s="23" t="s">
        <v>272</v>
      </c>
      <c r="BM300" s="23" t="s">
        <v>1464</v>
      </c>
    </row>
    <row r="301" spans="2:51" s="12" customFormat="1" ht="13.5">
      <c r="B301" s="192"/>
      <c r="D301" s="193" t="s">
        <v>198</v>
      </c>
      <c r="F301" s="195" t="s">
        <v>1465</v>
      </c>
      <c r="H301" s="196">
        <v>90.742</v>
      </c>
      <c r="I301" s="197"/>
      <c r="L301" s="192"/>
      <c r="M301" s="198"/>
      <c r="N301" s="199"/>
      <c r="O301" s="199"/>
      <c r="P301" s="199"/>
      <c r="Q301" s="199"/>
      <c r="R301" s="199"/>
      <c r="S301" s="199"/>
      <c r="T301" s="200"/>
      <c r="AT301" s="194" t="s">
        <v>198</v>
      </c>
      <c r="AU301" s="194" t="s">
        <v>84</v>
      </c>
      <c r="AV301" s="12" t="s">
        <v>84</v>
      </c>
      <c r="AW301" s="12" t="s">
        <v>6</v>
      </c>
      <c r="AX301" s="12" t="s">
        <v>82</v>
      </c>
      <c r="AY301" s="194" t="s">
        <v>189</v>
      </c>
    </row>
    <row r="302" spans="2:65" s="1" customFormat="1" ht="25.5" customHeight="1">
      <c r="B302" s="179"/>
      <c r="C302" s="180" t="s">
        <v>705</v>
      </c>
      <c r="D302" s="180" t="s">
        <v>191</v>
      </c>
      <c r="E302" s="181" t="s">
        <v>835</v>
      </c>
      <c r="F302" s="182" t="s">
        <v>836</v>
      </c>
      <c r="G302" s="183" t="s">
        <v>194</v>
      </c>
      <c r="H302" s="184">
        <v>188.82</v>
      </c>
      <c r="I302" s="185"/>
      <c r="J302" s="186">
        <f>ROUND(I302*H302,2)</f>
        <v>0</v>
      </c>
      <c r="K302" s="182" t="s">
        <v>202</v>
      </c>
      <c r="L302" s="40"/>
      <c r="M302" s="187" t="s">
        <v>5</v>
      </c>
      <c r="N302" s="188" t="s">
        <v>46</v>
      </c>
      <c r="O302" s="41"/>
      <c r="P302" s="189">
        <f>O302*H302</f>
        <v>0</v>
      </c>
      <c r="Q302" s="189">
        <v>0.00029</v>
      </c>
      <c r="R302" s="189">
        <f>Q302*H302</f>
        <v>0.054757799999999995</v>
      </c>
      <c r="S302" s="189">
        <v>0</v>
      </c>
      <c r="T302" s="190">
        <f>S302*H302</f>
        <v>0</v>
      </c>
      <c r="AR302" s="23" t="s">
        <v>272</v>
      </c>
      <c r="AT302" s="23" t="s">
        <v>191</v>
      </c>
      <c r="AU302" s="23" t="s">
        <v>84</v>
      </c>
      <c r="AY302" s="23" t="s">
        <v>189</v>
      </c>
      <c r="BE302" s="191">
        <f>IF(N302="základní",J302,0)</f>
        <v>0</v>
      </c>
      <c r="BF302" s="191">
        <f>IF(N302="snížená",J302,0)</f>
        <v>0</v>
      </c>
      <c r="BG302" s="191">
        <f>IF(N302="zákl. přenesená",J302,0)</f>
        <v>0</v>
      </c>
      <c r="BH302" s="191">
        <f>IF(N302="sníž. přenesená",J302,0)</f>
        <v>0</v>
      </c>
      <c r="BI302" s="191">
        <f>IF(N302="nulová",J302,0)</f>
        <v>0</v>
      </c>
      <c r="BJ302" s="23" t="s">
        <v>82</v>
      </c>
      <c r="BK302" s="191">
        <f>ROUND(I302*H302,2)</f>
        <v>0</v>
      </c>
      <c r="BL302" s="23" t="s">
        <v>272</v>
      </c>
      <c r="BM302" s="23" t="s">
        <v>1466</v>
      </c>
    </row>
    <row r="303" spans="2:51" s="12" customFormat="1" ht="13.5">
      <c r="B303" s="192"/>
      <c r="D303" s="193" t="s">
        <v>198</v>
      </c>
      <c r="E303" s="194" t="s">
        <v>5</v>
      </c>
      <c r="F303" s="195" t="s">
        <v>1467</v>
      </c>
      <c r="H303" s="196">
        <v>70.02</v>
      </c>
      <c r="I303" s="197"/>
      <c r="L303" s="192"/>
      <c r="M303" s="198"/>
      <c r="N303" s="199"/>
      <c r="O303" s="199"/>
      <c r="P303" s="199"/>
      <c r="Q303" s="199"/>
      <c r="R303" s="199"/>
      <c r="S303" s="199"/>
      <c r="T303" s="200"/>
      <c r="AT303" s="194" t="s">
        <v>198</v>
      </c>
      <c r="AU303" s="194" t="s">
        <v>84</v>
      </c>
      <c r="AV303" s="12" t="s">
        <v>84</v>
      </c>
      <c r="AW303" s="12" t="s">
        <v>38</v>
      </c>
      <c r="AX303" s="12" t="s">
        <v>75</v>
      </c>
      <c r="AY303" s="194" t="s">
        <v>189</v>
      </c>
    </row>
    <row r="304" spans="2:51" s="12" customFormat="1" ht="13.5">
      <c r="B304" s="192"/>
      <c r="D304" s="193" t="s">
        <v>198</v>
      </c>
      <c r="E304" s="194" t="s">
        <v>5</v>
      </c>
      <c r="F304" s="195" t="s">
        <v>1468</v>
      </c>
      <c r="H304" s="196">
        <v>118.8</v>
      </c>
      <c r="I304" s="197"/>
      <c r="L304" s="192"/>
      <c r="M304" s="198"/>
      <c r="N304" s="199"/>
      <c r="O304" s="199"/>
      <c r="P304" s="199"/>
      <c r="Q304" s="199"/>
      <c r="R304" s="199"/>
      <c r="S304" s="199"/>
      <c r="T304" s="200"/>
      <c r="AT304" s="194" t="s">
        <v>198</v>
      </c>
      <c r="AU304" s="194" t="s">
        <v>84</v>
      </c>
      <c r="AV304" s="12" t="s">
        <v>84</v>
      </c>
      <c r="AW304" s="12" t="s">
        <v>38</v>
      </c>
      <c r="AX304" s="12" t="s">
        <v>75</v>
      </c>
      <c r="AY304" s="194" t="s">
        <v>189</v>
      </c>
    </row>
    <row r="305" spans="2:51" s="13" customFormat="1" ht="13.5">
      <c r="B305" s="201"/>
      <c r="D305" s="193" t="s">
        <v>198</v>
      </c>
      <c r="E305" s="202" t="s">
        <v>5</v>
      </c>
      <c r="F305" s="203" t="s">
        <v>216</v>
      </c>
      <c r="H305" s="204">
        <v>188.82</v>
      </c>
      <c r="I305" s="205"/>
      <c r="L305" s="201"/>
      <c r="M305" s="206"/>
      <c r="N305" s="207"/>
      <c r="O305" s="207"/>
      <c r="P305" s="207"/>
      <c r="Q305" s="207"/>
      <c r="R305" s="207"/>
      <c r="S305" s="207"/>
      <c r="T305" s="208"/>
      <c r="AT305" s="202" t="s">
        <v>198</v>
      </c>
      <c r="AU305" s="202" t="s">
        <v>84</v>
      </c>
      <c r="AV305" s="13" t="s">
        <v>196</v>
      </c>
      <c r="AW305" s="13" t="s">
        <v>38</v>
      </c>
      <c r="AX305" s="13" t="s">
        <v>82</v>
      </c>
      <c r="AY305" s="202" t="s">
        <v>189</v>
      </c>
    </row>
    <row r="306" spans="2:63" s="11" customFormat="1" ht="29.85" customHeight="1">
      <c r="B306" s="166"/>
      <c r="D306" s="167" t="s">
        <v>74</v>
      </c>
      <c r="E306" s="177" t="s">
        <v>1469</v>
      </c>
      <c r="F306" s="177" t="s">
        <v>1470</v>
      </c>
      <c r="I306" s="169"/>
      <c r="J306" s="178">
        <f>BK306</f>
        <v>0</v>
      </c>
      <c r="L306" s="166"/>
      <c r="M306" s="171"/>
      <c r="N306" s="172"/>
      <c r="O306" s="172"/>
      <c r="P306" s="173">
        <f>SUM(P307:P308)</f>
        <v>0</v>
      </c>
      <c r="Q306" s="172"/>
      <c r="R306" s="173">
        <f>SUM(R307:R308)</f>
        <v>0.01089</v>
      </c>
      <c r="S306" s="172"/>
      <c r="T306" s="174">
        <f>SUM(T307:T308)</f>
        <v>0</v>
      </c>
      <c r="AR306" s="167" t="s">
        <v>84</v>
      </c>
      <c r="AT306" s="175" t="s">
        <v>74</v>
      </c>
      <c r="AU306" s="175" t="s">
        <v>82</v>
      </c>
      <c r="AY306" s="167" t="s">
        <v>189</v>
      </c>
      <c r="BK306" s="176">
        <f>SUM(BK307:BK308)</f>
        <v>0</v>
      </c>
    </row>
    <row r="307" spans="2:65" s="1" customFormat="1" ht="25.5" customHeight="1">
      <c r="B307" s="179"/>
      <c r="C307" s="180" t="s">
        <v>709</v>
      </c>
      <c r="D307" s="180" t="s">
        <v>191</v>
      </c>
      <c r="E307" s="181" t="s">
        <v>1471</v>
      </c>
      <c r="F307" s="182" t="s">
        <v>1472</v>
      </c>
      <c r="G307" s="183" t="s">
        <v>243</v>
      </c>
      <c r="H307" s="184">
        <v>1</v>
      </c>
      <c r="I307" s="185"/>
      <c r="J307" s="186">
        <f>ROUND(I307*H307,2)</f>
        <v>0</v>
      </c>
      <c r="K307" s="182" t="s">
        <v>5</v>
      </c>
      <c r="L307" s="40"/>
      <c r="M307" s="187" t="s">
        <v>5</v>
      </c>
      <c r="N307" s="188" t="s">
        <v>46</v>
      </c>
      <c r="O307" s="41"/>
      <c r="P307" s="189">
        <f>O307*H307</f>
        <v>0</v>
      </c>
      <c r="Q307" s="189">
        <v>0.01089</v>
      </c>
      <c r="R307" s="189">
        <f>Q307*H307</f>
        <v>0.01089</v>
      </c>
      <c r="S307" s="189">
        <v>0</v>
      </c>
      <c r="T307" s="190">
        <f>S307*H307</f>
        <v>0</v>
      </c>
      <c r="AR307" s="23" t="s">
        <v>272</v>
      </c>
      <c r="AT307" s="23" t="s">
        <v>191</v>
      </c>
      <c r="AU307" s="23" t="s">
        <v>84</v>
      </c>
      <c r="AY307" s="23" t="s">
        <v>189</v>
      </c>
      <c r="BE307" s="191">
        <f>IF(N307="základní",J307,0)</f>
        <v>0</v>
      </c>
      <c r="BF307" s="191">
        <f>IF(N307="snížená",J307,0)</f>
        <v>0</v>
      </c>
      <c r="BG307" s="191">
        <f>IF(N307="zákl. přenesená",J307,0)</f>
        <v>0</v>
      </c>
      <c r="BH307" s="191">
        <f>IF(N307="sníž. přenesená",J307,0)</f>
        <v>0</v>
      </c>
      <c r="BI307" s="191">
        <f>IF(N307="nulová",J307,0)</f>
        <v>0</v>
      </c>
      <c r="BJ307" s="23" t="s">
        <v>82</v>
      </c>
      <c r="BK307" s="191">
        <f>ROUND(I307*H307,2)</f>
        <v>0</v>
      </c>
      <c r="BL307" s="23" t="s">
        <v>272</v>
      </c>
      <c r="BM307" s="23" t="s">
        <v>1473</v>
      </c>
    </row>
    <row r="308" spans="2:51" s="12" customFormat="1" ht="13.5">
      <c r="B308" s="192"/>
      <c r="D308" s="193" t="s">
        <v>198</v>
      </c>
      <c r="E308" s="194" t="s">
        <v>5</v>
      </c>
      <c r="F308" s="195" t="s">
        <v>82</v>
      </c>
      <c r="H308" s="196">
        <v>1</v>
      </c>
      <c r="I308" s="197"/>
      <c r="L308" s="192"/>
      <c r="M308" s="227"/>
      <c r="N308" s="228"/>
      <c r="O308" s="228"/>
      <c r="P308" s="228"/>
      <c r="Q308" s="228"/>
      <c r="R308" s="228"/>
      <c r="S308" s="228"/>
      <c r="T308" s="229"/>
      <c r="AT308" s="194" t="s">
        <v>198</v>
      </c>
      <c r="AU308" s="194" t="s">
        <v>84</v>
      </c>
      <c r="AV308" s="12" t="s">
        <v>84</v>
      </c>
      <c r="AW308" s="12" t="s">
        <v>38</v>
      </c>
      <c r="AX308" s="12" t="s">
        <v>82</v>
      </c>
      <c r="AY308" s="194" t="s">
        <v>189</v>
      </c>
    </row>
    <row r="309" spans="2:12" s="1" customFormat="1" ht="6.95" customHeight="1">
      <c r="B309" s="55"/>
      <c r="C309" s="56"/>
      <c r="D309" s="56"/>
      <c r="E309" s="56"/>
      <c r="F309" s="56"/>
      <c r="G309" s="56"/>
      <c r="H309" s="56"/>
      <c r="I309" s="133"/>
      <c r="J309" s="56"/>
      <c r="K309" s="56"/>
      <c r="L309" s="40"/>
    </row>
  </sheetData>
  <autoFilter ref="C99:K308"/>
  <mergeCells count="13">
    <mergeCell ref="E92:H92"/>
    <mergeCell ref="G1:H1"/>
    <mergeCell ref="L2:V2"/>
    <mergeCell ref="E49:H49"/>
    <mergeCell ref="E51:H51"/>
    <mergeCell ref="J55:J56"/>
    <mergeCell ref="E88:H88"/>
    <mergeCell ref="E90:H9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1"/>
  <sheetViews>
    <sheetView showGridLines="0" workbookViewId="0" topLeftCell="A1">
      <pane ySplit="1" topLeftCell="A103" activePane="bottomLeft" state="frozen"/>
      <selection pane="bottomLeft" activeCell="F120" sqref="F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103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1271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1474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ROUND(J90,2)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ROUND(SUM(BE90:BE120),2)</f>
        <v>0</v>
      </c>
      <c r="G32" s="41"/>
      <c r="H32" s="41"/>
      <c r="I32" s="125">
        <v>0.21</v>
      </c>
      <c r="J32" s="124">
        <f>ROUND(ROUND((SUM(BE90:BE120)),2)*I32,2)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ROUND(SUM(BF90:BF120),2)</f>
        <v>0</v>
      </c>
      <c r="G33" s="41"/>
      <c r="H33" s="41"/>
      <c r="I33" s="125">
        <v>0.15</v>
      </c>
      <c r="J33" s="124">
        <f>ROUND(ROUND((SUM(BF90:BF120)),2)*I33,2)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ROUND(SUM(BG90:BG120),2)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ROUND(SUM(BH90:BH120),2)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ROUND(SUM(BI90:BI120),2)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1271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1715c2 - Přípomoce vytápění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J90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156</v>
      </c>
      <c r="E61" s="144"/>
      <c r="F61" s="144"/>
      <c r="G61" s="144"/>
      <c r="H61" s="144"/>
      <c r="I61" s="145"/>
      <c r="J61" s="146">
        <f>J91</f>
        <v>0</v>
      </c>
      <c r="K61" s="147"/>
    </row>
    <row r="62" spans="2:11" s="9" customFormat="1" ht="19.9" customHeight="1">
      <c r="B62" s="148"/>
      <c r="C62" s="149"/>
      <c r="D62" s="150" t="s">
        <v>841</v>
      </c>
      <c r="E62" s="151"/>
      <c r="F62" s="151"/>
      <c r="G62" s="151"/>
      <c r="H62" s="151"/>
      <c r="I62" s="152"/>
      <c r="J62" s="153">
        <f>J92</f>
        <v>0</v>
      </c>
      <c r="K62" s="154"/>
    </row>
    <row r="63" spans="2:11" s="9" customFormat="1" ht="19.9" customHeight="1">
      <c r="B63" s="148"/>
      <c r="C63" s="149"/>
      <c r="D63" s="150" t="s">
        <v>159</v>
      </c>
      <c r="E63" s="151"/>
      <c r="F63" s="151"/>
      <c r="G63" s="151"/>
      <c r="H63" s="151"/>
      <c r="I63" s="152"/>
      <c r="J63" s="153">
        <f>J95</f>
        <v>0</v>
      </c>
      <c r="K63" s="154"/>
    </row>
    <row r="64" spans="2:11" s="9" customFormat="1" ht="19.9" customHeight="1">
      <c r="B64" s="148"/>
      <c r="C64" s="149"/>
      <c r="D64" s="150" t="s">
        <v>842</v>
      </c>
      <c r="E64" s="151"/>
      <c r="F64" s="151"/>
      <c r="G64" s="151"/>
      <c r="H64" s="151"/>
      <c r="I64" s="152"/>
      <c r="J64" s="153">
        <f>J100</f>
        <v>0</v>
      </c>
      <c r="K64" s="154"/>
    </row>
    <row r="65" spans="2:11" s="9" customFormat="1" ht="19.9" customHeight="1">
      <c r="B65" s="148"/>
      <c r="C65" s="149"/>
      <c r="D65" s="150" t="s">
        <v>161</v>
      </c>
      <c r="E65" s="151"/>
      <c r="F65" s="151"/>
      <c r="G65" s="151"/>
      <c r="H65" s="151"/>
      <c r="I65" s="152"/>
      <c r="J65" s="153">
        <f>J107</f>
        <v>0</v>
      </c>
      <c r="K65" s="154"/>
    </row>
    <row r="66" spans="2:11" s="9" customFormat="1" ht="19.9" customHeight="1">
      <c r="B66" s="148"/>
      <c r="C66" s="149"/>
      <c r="D66" s="150" t="s">
        <v>162</v>
      </c>
      <c r="E66" s="151"/>
      <c r="F66" s="151"/>
      <c r="G66" s="151"/>
      <c r="H66" s="151"/>
      <c r="I66" s="152"/>
      <c r="J66" s="153">
        <f>J114</f>
        <v>0</v>
      </c>
      <c r="K66" s="154"/>
    </row>
    <row r="67" spans="2:11" s="8" customFormat="1" ht="24.95" customHeight="1">
      <c r="B67" s="141"/>
      <c r="C67" s="142"/>
      <c r="D67" s="143" t="s">
        <v>163</v>
      </c>
      <c r="E67" s="144"/>
      <c r="F67" s="144"/>
      <c r="G67" s="144"/>
      <c r="H67" s="144"/>
      <c r="I67" s="145"/>
      <c r="J67" s="146">
        <f>J116</f>
        <v>0</v>
      </c>
      <c r="K67" s="147"/>
    </row>
    <row r="68" spans="2:11" s="9" customFormat="1" ht="19.9" customHeight="1">
      <c r="B68" s="148"/>
      <c r="C68" s="149"/>
      <c r="D68" s="150" t="s">
        <v>843</v>
      </c>
      <c r="E68" s="151"/>
      <c r="F68" s="151"/>
      <c r="G68" s="151"/>
      <c r="H68" s="151"/>
      <c r="I68" s="152"/>
      <c r="J68" s="153">
        <f>J117</f>
        <v>0</v>
      </c>
      <c r="K68" s="154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12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33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34"/>
      <c r="J74" s="59"/>
      <c r="K74" s="59"/>
      <c r="L74" s="40"/>
    </row>
    <row r="75" spans="2:12" s="1" customFormat="1" ht="36.95" customHeight="1">
      <c r="B75" s="40"/>
      <c r="C75" s="60" t="s">
        <v>173</v>
      </c>
      <c r="L75" s="40"/>
    </row>
    <row r="76" spans="2:12" s="1" customFormat="1" ht="6.95" customHeight="1">
      <c r="B76" s="40"/>
      <c r="L76" s="40"/>
    </row>
    <row r="77" spans="2:12" s="1" customFormat="1" ht="14.45" customHeight="1">
      <c r="B77" s="40"/>
      <c r="C77" s="62" t="s">
        <v>19</v>
      </c>
      <c r="L77" s="40"/>
    </row>
    <row r="78" spans="2:12" s="1" customFormat="1" ht="16.5" customHeight="1">
      <c r="B78" s="40"/>
      <c r="E78" s="361" t="str">
        <f>E7</f>
        <v>Zateplení budovy SOŠ a SOU dopravní Čáslav (22.6.)</v>
      </c>
      <c r="F78" s="362"/>
      <c r="G78" s="362"/>
      <c r="H78" s="362"/>
      <c r="L78" s="40"/>
    </row>
    <row r="79" spans="2:12" ht="15">
      <c r="B79" s="27"/>
      <c r="C79" s="62" t="s">
        <v>147</v>
      </c>
      <c r="L79" s="27"/>
    </row>
    <row r="80" spans="2:12" s="1" customFormat="1" ht="16.5" customHeight="1">
      <c r="B80" s="40"/>
      <c r="E80" s="361" t="s">
        <v>1271</v>
      </c>
      <c r="F80" s="355"/>
      <c r="G80" s="355"/>
      <c r="H80" s="355"/>
      <c r="L80" s="40"/>
    </row>
    <row r="81" spans="2:12" s="1" customFormat="1" ht="14.45" customHeight="1">
      <c r="B81" s="40"/>
      <c r="C81" s="62" t="s">
        <v>149</v>
      </c>
      <c r="L81" s="40"/>
    </row>
    <row r="82" spans="2:12" s="1" customFormat="1" ht="17.25" customHeight="1">
      <c r="B82" s="40"/>
      <c r="E82" s="329" t="str">
        <f>E11</f>
        <v>1715c2 - Přípomoce vytápění</v>
      </c>
      <c r="F82" s="355"/>
      <c r="G82" s="355"/>
      <c r="H82" s="355"/>
      <c r="L82" s="40"/>
    </row>
    <row r="83" spans="2:12" s="1" customFormat="1" ht="6.95" customHeight="1">
      <c r="B83" s="40"/>
      <c r="L83" s="40"/>
    </row>
    <row r="84" spans="2:12" s="1" customFormat="1" ht="18" customHeight="1">
      <c r="B84" s="40"/>
      <c r="C84" s="62" t="s">
        <v>23</v>
      </c>
      <c r="F84" s="155" t="str">
        <f>F14</f>
        <v>Čáslav, Aug. Sedláčka 1145</v>
      </c>
      <c r="I84" s="156" t="s">
        <v>25</v>
      </c>
      <c r="J84" s="66" t="str">
        <f>IF(J14="","",J14)</f>
        <v>16. 3. 2017</v>
      </c>
      <c r="L84" s="40"/>
    </row>
    <row r="85" spans="2:12" s="1" customFormat="1" ht="6.95" customHeight="1">
      <c r="B85" s="40"/>
      <c r="L85" s="40"/>
    </row>
    <row r="86" spans="2:12" s="1" customFormat="1" ht="15">
      <c r="B86" s="40"/>
      <c r="C86" s="62" t="s">
        <v>27</v>
      </c>
      <c r="F86" s="155" t="str">
        <f>E17</f>
        <v>SOŠ a SOU doprav. Čáslav, A. Sedláčka 1145,Čáslav</v>
      </c>
      <c r="I86" s="156" t="s">
        <v>34</v>
      </c>
      <c r="J86" s="155" t="str">
        <f>E23</f>
        <v>AZ PROJECT spol. s r.o., Plynárenská 830, Kolín</v>
      </c>
      <c r="L86" s="40"/>
    </row>
    <row r="87" spans="2:12" s="1" customFormat="1" ht="14.45" customHeight="1">
      <c r="B87" s="40"/>
      <c r="C87" s="62" t="s">
        <v>32</v>
      </c>
      <c r="F87" s="155" t="str">
        <f>IF(E20="","",E20)</f>
        <v/>
      </c>
      <c r="L87" s="40"/>
    </row>
    <row r="88" spans="2:12" s="1" customFormat="1" ht="10.35" customHeight="1">
      <c r="B88" s="40"/>
      <c r="L88" s="40"/>
    </row>
    <row r="89" spans="2:20" s="10" customFormat="1" ht="29.25" customHeight="1">
      <c r="B89" s="157"/>
      <c r="C89" s="158" t="s">
        <v>174</v>
      </c>
      <c r="D89" s="159" t="s">
        <v>60</v>
      </c>
      <c r="E89" s="159" t="s">
        <v>56</v>
      </c>
      <c r="F89" s="159" t="s">
        <v>175</v>
      </c>
      <c r="G89" s="159" t="s">
        <v>176</v>
      </c>
      <c r="H89" s="159" t="s">
        <v>177</v>
      </c>
      <c r="I89" s="160" t="s">
        <v>178</v>
      </c>
      <c r="J89" s="159" t="s">
        <v>153</v>
      </c>
      <c r="K89" s="161" t="s">
        <v>179</v>
      </c>
      <c r="L89" s="157"/>
      <c r="M89" s="72" t="s">
        <v>180</v>
      </c>
      <c r="N89" s="73" t="s">
        <v>45</v>
      </c>
      <c r="O89" s="73" t="s">
        <v>181</v>
      </c>
      <c r="P89" s="73" t="s">
        <v>182</v>
      </c>
      <c r="Q89" s="73" t="s">
        <v>183</v>
      </c>
      <c r="R89" s="73" t="s">
        <v>184</v>
      </c>
      <c r="S89" s="73" t="s">
        <v>185</v>
      </c>
      <c r="T89" s="74" t="s">
        <v>186</v>
      </c>
    </row>
    <row r="90" spans="2:63" s="1" customFormat="1" ht="29.25" customHeight="1">
      <c r="B90" s="40"/>
      <c r="C90" s="76" t="s">
        <v>154</v>
      </c>
      <c r="J90" s="162">
        <f>BK90</f>
        <v>0</v>
      </c>
      <c r="L90" s="40"/>
      <c r="M90" s="75"/>
      <c r="N90" s="67"/>
      <c r="O90" s="67"/>
      <c r="P90" s="163">
        <f>P91+P116</f>
        <v>0</v>
      </c>
      <c r="Q90" s="67"/>
      <c r="R90" s="163">
        <f>R91+R116</f>
        <v>0.8365538900000001</v>
      </c>
      <c r="S90" s="67"/>
      <c r="T90" s="164">
        <f>T91+T116</f>
        <v>3.6668000000000003</v>
      </c>
      <c r="AT90" s="23" t="s">
        <v>74</v>
      </c>
      <c r="AU90" s="23" t="s">
        <v>155</v>
      </c>
      <c r="BK90" s="165">
        <f>BK91+BK116</f>
        <v>0</v>
      </c>
    </row>
    <row r="91" spans="2:63" s="11" customFormat="1" ht="37.35" customHeight="1">
      <c r="B91" s="166"/>
      <c r="D91" s="167" t="s">
        <v>74</v>
      </c>
      <c r="E91" s="168" t="s">
        <v>187</v>
      </c>
      <c r="F91" s="168" t="s">
        <v>188</v>
      </c>
      <c r="I91" s="169"/>
      <c r="J91" s="170">
        <f>BK91</f>
        <v>0</v>
      </c>
      <c r="L91" s="166"/>
      <c r="M91" s="171"/>
      <c r="N91" s="172"/>
      <c r="O91" s="172"/>
      <c r="P91" s="173">
        <f>P92+P95+P100+P107+P114</f>
        <v>0</v>
      </c>
      <c r="Q91" s="172"/>
      <c r="R91" s="173">
        <f>R92+R95+R100+R107+R114</f>
        <v>0.8264138900000001</v>
      </c>
      <c r="S91" s="172"/>
      <c r="T91" s="174">
        <f>T92+T95+T100+T107+T114</f>
        <v>3.6668000000000003</v>
      </c>
      <c r="AR91" s="167" t="s">
        <v>82</v>
      </c>
      <c r="AT91" s="175" t="s">
        <v>74</v>
      </c>
      <c r="AU91" s="175" t="s">
        <v>75</v>
      </c>
      <c r="AY91" s="167" t="s">
        <v>189</v>
      </c>
      <c r="BK91" s="176">
        <f>BK92+BK95+BK100+BK107+BK114</f>
        <v>0</v>
      </c>
    </row>
    <row r="92" spans="2:63" s="11" customFormat="1" ht="19.9" customHeight="1">
      <c r="B92" s="166"/>
      <c r="D92" s="167" t="s">
        <v>74</v>
      </c>
      <c r="E92" s="177" t="s">
        <v>84</v>
      </c>
      <c r="F92" s="177" t="s">
        <v>844</v>
      </c>
      <c r="I92" s="169"/>
      <c r="J92" s="178">
        <f>BK92</f>
        <v>0</v>
      </c>
      <c r="L92" s="166"/>
      <c r="M92" s="171"/>
      <c r="N92" s="172"/>
      <c r="O92" s="172"/>
      <c r="P92" s="173">
        <f>SUM(P93:P94)</f>
        <v>0</v>
      </c>
      <c r="Q92" s="172"/>
      <c r="R92" s="173">
        <f>SUM(R93:R94)</f>
        <v>0.002</v>
      </c>
      <c r="S92" s="172"/>
      <c r="T92" s="174">
        <f>SUM(T93:T94)</f>
        <v>0</v>
      </c>
      <c r="AR92" s="167" t="s">
        <v>82</v>
      </c>
      <c r="AT92" s="175" t="s">
        <v>74</v>
      </c>
      <c r="AU92" s="175" t="s">
        <v>82</v>
      </c>
      <c r="AY92" s="167" t="s">
        <v>189</v>
      </c>
      <c r="BK92" s="176">
        <f>SUM(BK93:BK94)</f>
        <v>0</v>
      </c>
    </row>
    <row r="93" spans="2:65" s="1" customFormat="1" ht="16.5" customHeight="1">
      <c r="B93" s="179"/>
      <c r="C93" s="180" t="s">
        <v>82</v>
      </c>
      <c r="D93" s="180" t="s">
        <v>191</v>
      </c>
      <c r="E93" s="181" t="s">
        <v>845</v>
      </c>
      <c r="F93" s="182" t="s">
        <v>1132</v>
      </c>
      <c r="G93" s="183" t="s">
        <v>312</v>
      </c>
      <c r="H93" s="184">
        <v>5</v>
      </c>
      <c r="I93" s="185"/>
      <c r="J93" s="186">
        <f>ROUND(I93*H93,2)</f>
        <v>0</v>
      </c>
      <c r="K93" s="182" t="s">
        <v>5</v>
      </c>
      <c r="L93" s="40"/>
      <c r="M93" s="187" t="s">
        <v>5</v>
      </c>
      <c r="N93" s="188" t="s">
        <v>46</v>
      </c>
      <c r="O93" s="41"/>
      <c r="P93" s="189">
        <f>O93*H93</f>
        <v>0</v>
      </c>
      <c r="Q93" s="189">
        <v>0.0004</v>
      </c>
      <c r="R93" s="189">
        <f>Q93*H93</f>
        <v>0.002</v>
      </c>
      <c r="S93" s="189">
        <v>0</v>
      </c>
      <c r="T93" s="190">
        <f>S93*H93</f>
        <v>0</v>
      </c>
      <c r="AR93" s="23" t="s">
        <v>196</v>
      </c>
      <c r="AT93" s="23" t="s">
        <v>191</v>
      </c>
      <c r="AU93" s="23" t="s">
        <v>84</v>
      </c>
      <c r="AY93" s="23" t="s">
        <v>189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82</v>
      </c>
      <c r="BK93" s="191">
        <f>ROUND(I93*H93,2)</f>
        <v>0</v>
      </c>
      <c r="BL93" s="23" t="s">
        <v>196</v>
      </c>
      <c r="BM93" s="23" t="s">
        <v>1475</v>
      </c>
    </row>
    <row r="94" spans="2:51" s="12" customFormat="1" ht="13.5">
      <c r="B94" s="192"/>
      <c r="D94" s="193" t="s">
        <v>198</v>
      </c>
      <c r="E94" s="194" t="s">
        <v>5</v>
      </c>
      <c r="F94" s="195" t="s">
        <v>1476</v>
      </c>
      <c r="H94" s="196">
        <v>5</v>
      </c>
      <c r="I94" s="197"/>
      <c r="L94" s="192"/>
      <c r="M94" s="198"/>
      <c r="N94" s="199"/>
      <c r="O94" s="199"/>
      <c r="P94" s="199"/>
      <c r="Q94" s="199"/>
      <c r="R94" s="199"/>
      <c r="S94" s="199"/>
      <c r="T94" s="200"/>
      <c r="AT94" s="194" t="s">
        <v>198</v>
      </c>
      <c r="AU94" s="194" t="s">
        <v>84</v>
      </c>
      <c r="AV94" s="12" t="s">
        <v>84</v>
      </c>
      <c r="AW94" s="12" t="s">
        <v>38</v>
      </c>
      <c r="AX94" s="12" t="s">
        <v>82</v>
      </c>
      <c r="AY94" s="194" t="s">
        <v>189</v>
      </c>
    </row>
    <row r="95" spans="2:63" s="11" customFormat="1" ht="29.85" customHeight="1">
      <c r="B95" s="166"/>
      <c r="D95" s="167" t="s">
        <v>74</v>
      </c>
      <c r="E95" s="177" t="s">
        <v>221</v>
      </c>
      <c r="F95" s="177" t="s">
        <v>256</v>
      </c>
      <c r="I95" s="169"/>
      <c r="J95" s="178">
        <f>BK95</f>
        <v>0</v>
      </c>
      <c r="L95" s="166"/>
      <c r="M95" s="171"/>
      <c r="N95" s="172"/>
      <c r="O95" s="172"/>
      <c r="P95" s="173">
        <f>SUM(P96:P99)</f>
        <v>0</v>
      </c>
      <c r="Q95" s="172"/>
      <c r="R95" s="173">
        <f>SUM(R96:R99)</f>
        <v>0.8244138900000001</v>
      </c>
      <c r="S95" s="172"/>
      <c r="T95" s="174">
        <f>SUM(T96:T99)</f>
        <v>0</v>
      </c>
      <c r="AR95" s="167" t="s">
        <v>82</v>
      </c>
      <c r="AT95" s="175" t="s">
        <v>74</v>
      </c>
      <c r="AU95" s="175" t="s">
        <v>82</v>
      </c>
      <c r="AY95" s="167" t="s">
        <v>189</v>
      </c>
      <c r="BK95" s="176">
        <f>SUM(BK96:BK99)</f>
        <v>0</v>
      </c>
    </row>
    <row r="96" spans="2:65" s="1" customFormat="1" ht="25.5" customHeight="1">
      <c r="B96" s="179"/>
      <c r="C96" s="180" t="s">
        <v>84</v>
      </c>
      <c r="D96" s="180" t="s">
        <v>191</v>
      </c>
      <c r="E96" s="181" t="s">
        <v>849</v>
      </c>
      <c r="F96" s="182" t="s">
        <v>850</v>
      </c>
      <c r="G96" s="183" t="s">
        <v>322</v>
      </c>
      <c r="H96" s="184">
        <v>25</v>
      </c>
      <c r="I96" s="185"/>
      <c r="J96" s="186">
        <f>ROUND(I96*H96,2)</f>
        <v>0</v>
      </c>
      <c r="K96" s="182" t="s">
        <v>287</v>
      </c>
      <c r="L96" s="40"/>
      <c r="M96" s="187" t="s">
        <v>5</v>
      </c>
      <c r="N96" s="188" t="s">
        <v>46</v>
      </c>
      <c r="O96" s="41"/>
      <c r="P96" s="189">
        <f>O96*H96</f>
        <v>0</v>
      </c>
      <c r="Q96" s="189">
        <v>0.0037</v>
      </c>
      <c r="R96" s="189">
        <f>Q96*H96</f>
        <v>0.0925</v>
      </c>
      <c r="S96" s="189">
        <v>0</v>
      </c>
      <c r="T96" s="190">
        <f>S96*H96</f>
        <v>0</v>
      </c>
      <c r="AR96" s="23" t="s">
        <v>196</v>
      </c>
      <c r="AT96" s="23" t="s">
        <v>191</v>
      </c>
      <c r="AU96" s="23" t="s">
        <v>84</v>
      </c>
      <c r="AY96" s="23" t="s">
        <v>189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82</v>
      </c>
      <c r="BK96" s="191">
        <f>ROUND(I96*H96,2)</f>
        <v>0</v>
      </c>
      <c r="BL96" s="23" t="s">
        <v>196</v>
      </c>
      <c r="BM96" s="23" t="s">
        <v>1477</v>
      </c>
    </row>
    <row r="97" spans="2:65" s="1" customFormat="1" ht="25.5" customHeight="1">
      <c r="B97" s="179"/>
      <c r="C97" s="180" t="s">
        <v>205</v>
      </c>
      <c r="D97" s="180" t="s">
        <v>191</v>
      </c>
      <c r="E97" s="181" t="s">
        <v>852</v>
      </c>
      <c r="F97" s="182" t="s">
        <v>853</v>
      </c>
      <c r="G97" s="183" t="s">
        <v>194</v>
      </c>
      <c r="H97" s="184">
        <v>15.813</v>
      </c>
      <c r="I97" s="185"/>
      <c r="J97" s="186">
        <f>ROUND(I97*H97,2)</f>
        <v>0</v>
      </c>
      <c r="K97" s="182" t="s">
        <v>287</v>
      </c>
      <c r="L97" s="40"/>
      <c r="M97" s="187" t="s">
        <v>5</v>
      </c>
      <c r="N97" s="188" t="s">
        <v>46</v>
      </c>
      <c r="O97" s="41"/>
      <c r="P97" s="189">
        <f>O97*H97</f>
        <v>0</v>
      </c>
      <c r="Q97" s="189">
        <v>0.04153</v>
      </c>
      <c r="R97" s="189">
        <f>Q97*H97</f>
        <v>0.65671389</v>
      </c>
      <c r="S97" s="189">
        <v>0</v>
      </c>
      <c r="T97" s="190">
        <f>S97*H97</f>
        <v>0</v>
      </c>
      <c r="AR97" s="23" t="s">
        <v>196</v>
      </c>
      <c r="AT97" s="23" t="s">
        <v>191</v>
      </c>
      <c r="AU97" s="23" t="s">
        <v>84</v>
      </c>
      <c r="AY97" s="23" t="s">
        <v>189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82</v>
      </c>
      <c r="BK97" s="191">
        <f>ROUND(I97*H97,2)</f>
        <v>0</v>
      </c>
      <c r="BL97" s="23" t="s">
        <v>196</v>
      </c>
      <c r="BM97" s="23" t="s">
        <v>1478</v>
      </c>
    </row>
    <row r="98" spans="2:51" s="12" customFormat="1" ht="13.5">
      <c r="B98" s="192"/>
      <c r="D98" s="193" t="s">
        <v>198</v>
      </c>
      <c r="E98" s="194" t="s">
        <v>5</v>
      </c>
      <c r="F98" s="195" t="s">
        <v>1479</v>
      </c>
      <c r="H98" s="196">
        <v>15.813</v>
      </c>
      <c r="I98" s="197"/>
      <c r="L98" s="192"/>
      <c r="M98" s="198"/>
      <c r="N98" s="199"/>
      <c r="O98" s="199"/>
      <c r="P98" s="199"/>
      <c r="Q98" s="199"/>
      <c r="R98" s="199"/>
      <c r="S98" s="199"/>
      <c r="T98" s="200"/>
      <c r="AT98" s="194" t="s">
        <v>198</v>
      </c>
      <c r="AU98" s="194" t="s">
        <v>84</v>
      </c>
      <c r="AV98" s="12" t="s">
        <v>84</v>
      </c>
      <c r="AW98" s="12" t="s">
        <v>38</v>
      </c>
      <c r="AX98" s="12" t="s">
        <v>82</v>
      </c>
      <c r="AY98" s="194" t="s">
        <v>189</v>
      </c>
    </row>
    <row r="99" spans="2:65" s="1" customFormat="1" ht="25.5" customHeight="1">
      <c r="B99" s="179"/>
      <c r="C99" s="180" t="s">
        <v>196</v>
      </c>
      <c r="D99" s="180" t="s">
        <v>191</v>
      </c>
      <c r="E99" s="181" t="s">
        <v>856</v>
      </c>
      <c r="F99" s="182" t="s">
        <v>857</v>
      </c>
      <c r="G99" s="183" t="s">
        <v>322</v>
      </c>
      <c r="H99" s="184">
        <v>20</v>
      </c>
      <c r="I99" s="185"/>
      <c r="J99" s="186">
        <f>ROUND(I99*H99,2)</f>
        <v>0</v>
      </c>
      <c r="K99" s="182" t="s">
        <v>287</v>
      </c>
      <c r="L99" s="40"/>
      <c r="M99" s="187" t="s">
        <v>5</v>
      </c>
      <c r="N99" s="188" t="s">
        <v>46</v>
      </c>
      <c r="O99" s="41"/>
      <c r="P99" s="189">
        <f>O99*H99</f>
        <v>0</v>
      </c>
      <c r="Q99" s="189">
        <v>0.00376</v>
      </c>
      <c r="R99" s="189">
        <f>Q99*H99</f>
        <v>0.0752</v>
      </c>
      <c r="S99" s="189">
        <v>0</v>
      </c>
      <c r="T99" s="190">
        <f>S99*H99</f>
        <v>0</v>
      </c>
      <c r="AR99" s="23" t="s">
        <v>196</v>
      </c>
      <c r="AT99" s="23" t="s">
        <v>191</v>
      </c>
      <c r="AU99" s="23" t="s">
        <v>84</v>
      </c>
      <c r="AY99" s="23" t="s">
        <v>189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82</v>
      </c>
      <c r="BK99" s="191">
        <f>ROUND(I99*H99,2)</f>
        <v>0</v>
      </c>
      <c r="BL99" s="23" t="s">
        <v>196</v>
      </c>
      <c r="BM99" s="23" t="s">
        <v>1480</v>
      </c>
    </row>
    <row r="100" spans="2:63" s="11" customFormat="1" ht="29.85" customHeight="1">
      <c r="B100" s="166"/>
      <c r="D100" s="167" t="s">
        <v>74</v>
      </c>
      <c r="E100" s="177" t="s">
        <v>235</v>
      </c>
      <c r="F100" s="177" t="s">
        <v>859</v>
      </c>
      <c r="I100" s="169"/>
      <c r="J100" s="178">
        <f>BK100</f>
        <v>0</v>
      </c>
      <c r="L100" s="166"/>
      <c r="M100" s="171"/>
      <c r="N100" s="172"/>
      <c r="O100" s="172"/>
      <c r="P100" s="173">
        <f>SUM(P101:P106)</f>
        <v>0</v>
      </c>
      <c r="Q100" s="172"/>
      <c r="R100" s="173">
        <f>SUM(R101:R106)</f>
        <v>0</v>
      </c>
      <c r="S100" s="172"/>
      <c r="T100" s="174">
        <f>SUM(T101:T106)</f>
        <v>3.6668000000000003</v>
      </c>
      <c r="AR100" s="167" t="s">
        <v>82</v>
      </c>
      <c r="AT100" s="175" t="s">
        <v>74</v>
      </c>
      <c r="AU100" s="175" t="s">
        <v>82</v>
      </c>
      <c r="AY100" s="167" t="s">
        <v>189</v>
      </c>
      <c r="BK100" s="176">
        <f>SUM(BK101:BK106)</f>
        <v>0</v>
      </c>
    </row>
    <row r="101" spans="2:65" s="1" customFormat="1" ht="38.25" customHeight="1">
      <c r="B101" s="179"/>
      <c r="C101" s="180" t="s">
        <v>217</v>
      </c>
      <c r="D101" s="180" t="s">
        <v>191</v>
      </c>
      <c r="E101" s="181" t="s">
        <v>860</v>
      </c>
      <c r="F101" s="182" t="s">
        <v>861</v>
      </c>
      <c r="G101" s="183" t="s">
        <v>322</v>
      </c>
      <c r="H101" s="184">
        <v>7</v>
      </c>
      <c r="I101" s="185"/>
      <c r="J101" s="186">
        <f>ROUND(I101*H101,2)</f>
        <v>0</v>
      </c>
      <c r="K101" s="182" t="s">
        <v>287</v>
      </c>
      <c r="L101" s="40"/>
      <c r="M101" s="187" t="s">
        <v>5</v>
      </c>
      <c r="N101" s="188" t="s">
        <v>46</v>
      </c>
      <c r="O101" s="41"/>
      <c r="P101" s="189">
        <f>O101*H101</f>
        <v>0</v>
      </c>
      <c r="Q101" s="189">
        <v>0</v>
      </c>
      <c r="R101" s="189">
        <f>Q101*H101</f>
        <v>0</v>
      </c>
      <c r="S101" s="189">
        <v>0.001</v>
      </c>
      <c r="T101" s="190">
        <f>S101*H101</f>
        <v>0.007</v>
      </c>
      <c r="AR101" s="23" t="s">
        <v>196</v>
      </c>
      <c r="AT101" s="23" t="s">
        <v>191</v>
      </c>
      <c r="AU101" s="23" t="s">
        <v>84</v>
      </c>
      <c r="AY101" s="23" t="s">
        <v>189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82</v>
      </c>
      <c r="BK101" s="191">
        <f>ROUND(I101*H101,2)</f>
        <v>0</v>
      </c>
      <c r="BL101" s="23" t="s">
        <v>196</v>
      </c>
      <c r="BM101" s="23" t="s">
        <v>1481</v>
      </c>
    </row>
    <row r="102" spans="2:65" s="1" customFormat="1" ht="38.25" customHeight="1">
      <c r="B102" s="179"/>
      <c r="C102" s="180" t="s">
        <v>221</v>
      </c>
      <c r="D102" s="180" t="s">
        <v>191</v>
      </c>
      <c r="E102" s="181" t="s">
        <v>863</v>
      </c>
      <c r="F102" s="182" t="s">
        <v>864</v>
      </c>
      <c r="G102" s="183" t="s">
        <v>322</v>
      </c>
      <c r="H102" s="184">
        <v>3</v>
      </c>
      <c r="I102" s="185"/>
      <c r="J102" s="186">
        <f>ROUND(I102*H102,2)</f>
        <v>0</v>
      </c>
      <c r="K102" s="182" t="s">
        <v>287</v>
      </c>
      <c r="L102" s="40"/>
      <c r="M102" s="187" t="s">
        <v>5</v>
      </c>
      <c r="N102" s="188" t="s">
        <v>46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0.001</v>
      </c>
      <c r="T102" s="190">
        <f>S102*H102</f>
        <v>0.003</v>
      </c>
      <c r="AR102" s="23" t="s">
        <v>196</v>
      </c>
      <c r="AT102" s="23" t="s">
        <v>191</v>
      </c>
      <c r="AU102" s="23" t="s">
        <v>84</v>
      </c>
      <c r="AY102" s="23" t="s">
        <v>189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82</v>
      </c>
      <c r="BK102" s="191">
        <f>ROUND(I102*H102,2)</f>
        <v>0</v>
      </c>
      <c r="BL102" s="23" t="s">
        <v>196</v>
      </c>
      <c r="BM102" s="23" t="s">
        <v>1482</v>
      </c>
    </row>
    <row r="103" spans="2:65" s="1" customFormat="1" ht="25.5" customHeight="1">
      <c r="B103" s="179"/>
      <c r="C103" s="180" t="s">
        <v>225</v>
      </c>
      <c r="D103" s="180" t="s">
        <v>191</v>
      </c>
      <c r="E103" s="181" t="s">
        <v>869</v>
      </c>
      <c r="F103" s="182" t="s">
        <v>870</v>
      </c>
      <c r="G103" s="183" t="s">
        <v>312</v>
      </c>
      <c r="H103" s="184">
        <v>64.6</v>
      </c>
      <c r="I103" s="185"/>
      <c r="J103" s="186">
        <f>ROUND(I103*H103,2)</f>
        <v>0</v>
      </c>
      <c r="K103" s="182" t="s">
        <v>287</v>
      </c>
      <c r="L103" s="40"/>
      <c r="M103" s="187" t="s">
        <v>5</v>
      </c>
      <c r="N103" s="188" t="s">
        <v>46</v>
      </c>
      <c r="O103" s="41"/>
      <c r="P103" s="189">
        <f>O103*H103</f>
        <v>0</v>
      </c>
      <c r="Q103" s="189">
        <v>0</v>
      </c>
      <c r="R103" s="189">
        <f>Q103*H103</f>
        <v>0</v>
      </c>
      <c r="S103" s="189">
        <v>0.018</v>
      </c>
      <c r="T103" s="190">
        <f>S103*H103</f>
        <v>1.1627999999999998</v>
      </c>
      <c r="AR103" s="23" t="s">
        <v>196</v>
      </c>
      <c r="AT103" s="23" t="s">
        <v>191</v>
      </c>
      <c r="AU103" s="23" t="s">
        <v>84</v>
      </c>
      <c r="AY103" s="23" t="s">
        <v>189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3" t="s">
        <v>82</v>
      </c>
      <c r="BK103" s="191">
        <f>ROUND(I103*H103,2)</f>
        <v>0</v>
      </c>
      <c r="BL103" s="23" t="s">
        <v>196</v>
      </c>
      <c r="BM103" s="23" t="s">
        <v>1483</v>
      </c>
    </row>
    <row r="104" spans="2:51" s="12" customFormat="1" ht="13.5">
      <c r="B104" s="192"/>
      <c r="D104" s="193" t="s">
        <v>198</v>
      </c>
      <c r="E104" s="194" t="s">
        <v>5</v>
      </c>
      <c r="F104" s="195" t="s">
        <v>1484</v>
      </c>
      <c r="H104" s="196">
        <v>64.6</v>
      </c>
      <c r="I104" s="197"/>
      <c r="L104" s="192"/>
      <c r="M104" s="198"/>
      <c r="N104" s="199"/>
      <c r="O104" s="199"/>
      <c r="P104" s="199"/>
      <c r="Q104" s="199"/>
      <c r="R104" s="199"/>
      <c r="S104" s="199"/>
      <c r="T104" s="200"/>
      <c r="AT104" s="194" t="s">
        <v>198</v>
      </c>
      <c r="AU104" s="194" t="s">
        <v>84</v>
      </c>
      <c r="AV104" s="12" t="s">
        <v>84</v>
      </c>
      <c r="AW104" s="12" t="s">
        <v>38</v>
      </c>
      <c r="AX104" s="12" t="s">
        <v>82</v>
      </c>
      <c r="AY104" s="194" t="s">
        <v>189</v>
      </c>
    </row>
    <row r="105" spans="2:65" s="1" customFormat="1" ht="25.5" customHeight="1">
      <c r="B105" s="179"/>
      <c r="C105" s="180" t="s">
        <v>229</v>
      </c>
      <c r="D105" s="180" t="s">
        <v>191</v>
      </c>
      <c r="E105" s="181" t="s">
        <v>874</v>
      </c>
      <c r="F105" s="182" t="s">
        <v>875</v>
      </c>
      <c r="G105" s="183" t="s">
        <v>312</v>
      </c>
      <c r="H105" s="184">
        <v>62.35</v>
      </c>
      <c r="I105" s="185"/>
      <c r="J105" s="186">
        <f>ROUND(I105*H105,2)</f>
        <v>0</v>
      </c>
      <c r="K105" s="182" t="s">
        <v>287</v>
      </c>
      <c r="L105" s="40"/>
      <c r="M105" s="187" t="s">
        <v>5</v>
      </c>
      <c r="N105" s="188" t="s">
        <v>46</v>
      </c>
      <c r="O105" s="41"/>
      <c r="P105" s="189">
        <f>O105*H105</f>
        <v>0</v>
      </c>
      <c r="Q105" s="189">
        <v>0</v>
      </c>
      <c r="R105" s="189">
        <f>Q105*H105</f>
        <v>0</v>
      </c>
      <c r="S105" s="189">
        <v>0.04</v>
      </c>
      <c r="T105" s="190">
        <f>S105*H105</f>
        <v>2.494</v>
      </c>
      <c r="AR105" s="23" t="s">
        <v>196</v>
      </c>
      <c r="AT105" s="23" t="s">
        <v>191</v>
      </c>
      <c r="AU105" s="23" t="s">
        <v>84</v>
      </c>
      <c r="AY105" s="23" t="s">
        <v>189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82</v>
      </c>
      <c r="BK105" s="191">
        <f>ROUND(I105*H105,2)</f>
        <v>0</v>
      </c>
      <c r="BL105" s="23" t="s">
        <v>196</v>
      </c>
      <c r="BM105" s="23" t="s">
        <v>1485</v>
      </c>
    </row>
    <row r="106" spans="2:51" s="12" customFormat="1" ht="13.5">
      <c r="B106" s="192"/>
      <c r="D106" s="193" t="s">
        <v>198</v>
      </c>
      <c r="E106" s="194" t="s">
        <v>5</v>
      </c>
      <c r="F106" s="195" t="s">
        <v>1486</v>
      </c>
      <c r="H106" s="196">
        <v>62.35</v>
      </c>
      <c r="I106" s="197"/>
      <c r="L106" s="192"/>
      <c r="M106" s="198"/>
      <c r="N106" s="199"/>
      <c r="O106" s="199"/>
      <c r="P106" s="199"/>
      <c r="Q106" s="199"/>
      <c r="R106" s="199"/>
      <c r="S106" s="199"/>
      <c r="T106" s="200"/>
      <c r="AT106" s="194" t="s">
        <v>198</v>
      </c>
      <c r="AU106" s="194" t="s">
        <v>84</v>
      </c>
      <c r="AV106" s="12" t="s">
        <v>84</v>
      </c>
      <c r="AW106" s="12" t="s">
        <v>38</v>
      </c>
      <c r="AX106" s="12" t="s">
        <v>82</v>
      </c>
      <c r="AY106" s="194" t="s">
        <v>189</v>
      </c>
    </row>
    <row r="107" spans="2:63" s="11" customFormat="1" ht="29.85" customHeight="1">
      <c r="B107" s="166"/>
      <c r="D107" s="167" t="s">
        <v>74</v>
      </c>
      <c r="E107" s="177" t="s">
        <v>547</v>
      </c>
      <c r="F107" s="177" t="s">
        <v>548</v>
      </c>
      <c r="I107" s="169"/>
      <c r="J107" s="178">
        <f>BK107</f>
        <v>0</v>
      </c>
      <c r="L107" s="166"/>
      <c r="M107" s="171"/>
      <c r="N107" s="172"/>
      <c r="O107" s="172"/>
      <c r="P107" s="173">
        <f>SUM(P108:P113)</f>
        <v>0</v>
      </c>
      <c r="Q107" s="172"/>
      <c r="R107" s="173">
        <f>SUM(R108:R113)</f>
        <v>0</v>
      </c>
      <c r="S107" s="172"/>
      <c r="T107" s="174">
        <f>SUM(T108:T113)</f>
        <v>0</v>
      </c>
      <c r="AR107" s="167" t="s">
        <v>82</v>
      </c>
      <c r="AT107" s="175" t="s">
        <v>74</v>
      </c>
      <c r="AU107" s="175" t="s">
        <v>82</v>
      </c>
      <c r="AY107" s="167" t="s">
        <v>189</v>
      </c>
      <c r="BK107" s="176">
        <f>SUM(BK108:BK113)</f>
        <v>0</v>
      </c>
    </row>
    <row r="108" spans="2:65" s="1" customFormat="1" ht="25.5" customHeight="1">
      <c r="B108" s="179"/>
      <c r="C108" s="180" t="s">
        <v>235</v>
      </c>
      <c r="D108" s="180" t="s">
        <v>191</v>
      </c>
      <c r="E108" s="181" t="s">
        <v>550</v>
      </c>
      <c r="F108" s="182" t="s">
        <v>551</v>
      </c>
      <c r="G108" s="183" t="s">
        <v>232</v>
      </c>
      <c r="H108" s="184">
        <v>3.867</v>
      </c>
      <c r="I108" s="185"/>
      <c r="J108" s="186">
        <f>ROUND(I108*H108,2)</f>
        <v>0</v>
      </c>
      <c r="K108" s="182" t="s">
        <v>482</v>
      </c>
      <c r="L108" s="40"/>
      <c r="M108" s="187" t="s">
        <v>5</v>
      </c>
      <c r="N108" s="188" t="s">
        <v>46</v>
      </c>
      <c r="O108" s="41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3" t="s">
        <v>196</v>
      </c>
      <c r="AT108" s="23" t="s">
        <v>191</v>
      </c>
      <c r="AU108" s="23" t="s">
        <v>84</v>
      </c>
      <c r="AY108" s="23" t="s">
        <v>189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82</v>
      </c>
      <c r="BK108" s="191">
        <f>ROUND(I108*H108,2)</f>
        <v>0</v>
      </c>
      <c r="BL108" s="23" t="s">
        <v>196</v>
      </c>
      <c r="BM108" s="23" t="s">
        <v>1487</v>
      </c>
    </row>
    <row r="109" spans="2:51" s="12" customFormat="1" ht="13.5">
      <c r="B109" s="192"/>
      <c r="D109" s="193" t="s">
        <v>198</v>
      </c>
      <c r="E109" s="194" t="s">
        <v>5</v>
      </c>
      <c r="F109" s="195" t="s">
        <v>1488</v>
      </c>
      <c r="H109" s="196">
        <v>3.867</v>
      </c>
      <c r="I109" s="197"/>
      <c r="L109" s="192"/>
      <c r="M109" s="198"/>
      <c r="N109" s="199"/>
      <c r="O109" s="199"/>
      <c r="P109" s="199"/>
      <c r="Q109" s="199"/>
      <c r="R109" s="199"/>
      <c r="S109" s="199"/>
      <c r="T109" s="200"/>
      <c r="AT109" s="194" t="s">
        <v>198</v>
      </c>
      <c r="AU109" s="194" t="s">
        <v>84</v>
      </c>
      <c r="AV109" s="12" t="s">
        <v>84</v>
      </c>
      <c r="AW109" s="12" t="s">
        <v>38</v>
      </c>
      <c r="AX109" s="12" t="s">
        <v>82</v>
      </c>
      <c r="AY109" s="194" t="s">
        <v>189</v>
      </c>
    </row>
    <row r="110" spans="2:65" s="1" customFormat="1" ht="25.5" customHeight="1">
      <c r="B110" s="179"/>
      <c r="C110" s="180" t="s">
        <v>240</v>
      </c>
      <c r="D110" s="180" t="s">
        <v>191</v>
      </c>
      <c r="E110" s="181" t="s">
        <v>555</v>
      </c>
      <c r="F110" s="182" t="s">
        <v>556</v>
      </c>
      <c r="G110" s="183" t="s">
        <v>232</v>
      </c>
      <c r="H110" s="184">
        <v>3.667</v>
      </c>
      <c r="I110" s="185"/>
      <c r="J110" s="186">
        <f>ROUND(I110*H110,2)</f>
        <v>0</v>
      </c>
      <c r="K110" s="182" t="s">
        <v>482</v>
      </c>
      <c r="L110" s="40"/>
      <c r="M110" s="187" t="s">
        <v>5</v>
      </c>
      <c r="N110" s="188" t="s">
        <v>46</v>
      </c>
      <c r="O110" s="41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23" t="s">
        <v>196</v>
      </c>
      <c r="AT110" s="23" t="s">
        <v>191</v>
      </c>
      <c r="AU110" s="23" t="s">
        <v>84</v>
      </c>
      <c r="AY110" s="23" t="s">
        <v>189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82</v>
      </c>
      <c r="BK110" s="191">
        <f>ROUND(I110*H110,2)</f>
        <v>0</v>
      </c>
      <c r="BL110" s="23" t="s">
        <v>196</v>
      </c>
      <c r="BM110" s="23" t="s">
        <v>1489</v>
      </c>
    </row>
    <row r="111" spans="2:65" s="1" customFormat="1" ht="25.5" customHeight="1">
      <c r="B111" s="179"/>
      <c r="C111" s="180" t="s">
        <v>246</v>
      </c>
      <c r="D111" s="180" t="s">
        <v>191</v>
      </c>
      <c r="E111" s="181" t="s">
        <v>559</v>
      </c>
      <c r="F111" s="182" t="s">
        <v>560</v>
      </c>
      <c r="G111" s="183" t="s">
        <v>232</v>
      </c>
      <c r="H111" s="184">
        <v>15.468</v>
      </c>
      <c r="I111" s="185"/>
      <c r="J111" s="186">
        <f>ROUND(I111*H111,2)</f>
        <v>0</v>
      </c>
      <c r="K111" s="182" t="s">
        <v>482</v>
      </c>
      <c r="L111" s="40"/>
      <c r="M111" s="187" t="s">
        <v>5</v>
      </c>
      <c r="N111" s="188" t="s">
        <v>46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196</v>
      </c>
      <c r="AT111" s="23" t="s">
        <v>191</v>
      </c>
      <c r="AU111" s="23" t="s">
        <v>84</v>
      </c>
      <c r="AY111" s="23" t="s">
        <v>189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82</v>
      </c>
      <c r="BK111" s="191">
        <f>ROUND(I111*H111,2)</f>
        <v>0</v>
      </c>
      <c r="BL111" s="23" t="s">
        <v>196</v>
      </c>
      <c r="BM111" s="23" t="s">
        <v>1490</v>
      </c>
    </row>
    <row r="112" spans="2:51" s="12" customFormat="1" ht="13.5">
      <c r="B112" s="192"/>
      <c r="D112" s="193" t="s">
        <v>198</v>
      </c>
      <c r="E112" s="194" t="s">
        <v>5</v>
      </c>
      <c r="F112" s="195" t="s">
        <v>1491</v>
      </c>
      <c r="H112" s="196">
        <v>15.468</v>
      </c>
      <c r="I112" s="197"/>
      <c r="L112" s="192"/>
      <c r="M112" s="198"/>
      <c r="N112" s="199"/>
      <c r="O112" s="199"/>
      <c r="P112" s="199"/>
      <c r="Q112" s="199"/>
      <c r="R112" s="199"/>
      <c r="S112" s="199"/>
      <c r="T112" s="200"/>
      <c r="AT112" s="194" t="s">
        <v>198</v>
      </c>
      <c r="AU112" s="194" t="s">
        <v>84</v>
      </c>
      <c r="AV112" s="12" t="s">
        <v>84</v>
      </c>
      <c r="AW112" s="12" t="s">
        <v>38</v>
      </c>
      <c r="AX112" s="12" t="s">
        <v>82</v>
      </c>
      <c r="AY112" s="194" t="s">
        <v>189</v>
      </c>
    </row>
    <row r="113" spans="2:65" s="1" customFormat="1" ht="16.5" customHeight="1">
      <c r="B113" s="179"/>
      <c r="C113" s="180" t="s">
        <v>251</v>
      </c>
      <c r="D113" s="180" t="s">
        <v>191</v>
      </c>
      <c r="E113" s="181" t="s">
        <v>564</v>
      </c>
      <c r="F113" s="182" t="s">
        <v>565</v>
      </c>
      <c r="G113" s="183" t="s">
        <v>232</v>
      </c>
      <c r="H113" s="184">
        <v>3.667</v>
      </c>
      <c r="I113" s="185"/>
      <c r="J113" s="186">
        <f>ROUND(I113*H113,2)</f>
        <v>0</v>
      </c>
      <c r="K113" s="182" t="s">
        <v>209</v>
      </c>
      <c r="L113" s="40"/>
      <c r="M113" s="187" t="s">
        <v>5</v>
      </c>
      <c r="N113" s="188" t="s">
        <v>46</v>
      </c>
      <c r="O113" s="41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3" t="s">
        <v>196</v>
      </c>
      <c r="AT113" s="23" t="s">
        <v>191</v>
      </c>
      <c r="AU113" s="23" t="s">
        <v>84</v>
      </c>
      <c r="AY113" s="23" t="s">
        <v>189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82</v>
      </c>
      <c r="BK113" s="191">
        <f>ROUND(I113*H113,2)</f>
        <v>0</v>
      </c>
      <c r="BL113" s="23" t="s">
        <v>196</v>
      </c>
      <c r="BM113" s="23" t="s">
        <v>1492</v>
      </c>
    </row>
    <row r="114" spans="2:63" s="11" customFormat="1" ht="29.85" customHeight="1">
      <c r="B114" s="166"/>
      <c r="D114" s="167" t="s">
        <v>74</v>
      </c>
      <c r="E114" s="177" t="s">
        <v>567</v>
      </c>
      <c r="F114" s="177" t="s">
        <v>568</v>
      </c>
      <c r="I114" s="169"/>
      <c r="J114" s="178">
        <f>BK114</f>
        <v>0</v>
      </c>
      <c r="L114" s="166"/>
      <c r="M114" s="171"/>
      <c r="N114" s="172"/>
      <c r="O114" s="172"/>
      <c r="P114" s="173">
        <f>P115</f>
        <v>0</v>
      </c>
      <c r="Q114" s="172"/>
      <c r="R114" s="173">
        <f>R115</f>
        <v>0</v>
      </c>
      <c r="S114" s="172"/>
      <c r="T114" s="174">
        <f>T115</f>
        <v>0</v>
      </c>
      <c r="AR114" s="167" t="s">
        <v>82</v>
      </c>
      <c r="AT114" s="175" t="s">
        <v>74</v>
      </c>
      <c r="AU114" s="175" t="s">
        <v>82</v>
      </c>
      <c r="AY114" s="167" t="s">
        <v>189</v>
      </c>
      <c r="BK114" s="176">
        <f>BK115</f>
        <v>0</v>
      </c>
    </row>
    <row r="115" spans="2:65" s="1" customFormat="1" ht="38.25" customHeight="1">
      <c r="B115" s="179"/>
      <c r="C115" s="180" t="s">
        <v>257</v>
      </c>
      <c r="D115" s="180" t="s">
        <v>191</v>
      </c>
      <c r="E115" s="181" t="s">
        <v>570</v>
      </c>
      <c r="F115" s="182" t="s">
        <v>571</v>
      </c>
      <c r="G115" s="183" t="s">
        <v>232</v>
      </c>
      <c r="H115" s="184">
        <v>0.826</v>
      </c>
      <c r="I115" s="185"/>
      <c r="J115" s="186">
        <f>ROUND(I115*H115,2)</f>
        <v>0</v>
      </c>
      <c r="K115" s="182" t="s">
        <v>287</v>
      </c>
      <c r="L115" s="40"/>
      <c r="M115" s="187" t="s">
        <v>5</v>
      </c>
      <c r="N115" s="188" t="s">
        <v>46</v>
      </c>
      <c r="O115" s="41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AR115" s="23" t="s">
        <v>196</v>
      </c>
      <c r="AT115" s="23" t="s">
        <v>191</v>
      </c>
      <c r="AU115" s="23" t="s">
        <v>84</v>
      </c>
      <c r="AY115" s="23" t="s">
        <v>189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23" t="s">
        <v>82</v>
      </c>
      <c r="BK115" s="191">
        <f>ROUND(I115*H115,2)</f>
        <v>0</v>
      </c>
      <c r="BL115" s="23" t="s">
        <v>196</v>
      </c>
      <c r="BM115" s="23" t="s">
        <v>1493</v>
      </c>
    </row>
    <row r="116" spans="2:63" s="11" customFormat="1" ht="37.35" customHeight="1">
      <c r="B116" s="166"/>
      <c r="D116" s="167" t="s">
        <v>74</v>
      </c>
      <c r="E116" s="168" t="s">
        <v>573</v>
      </c>
      <c r="F116" s="168" t="s">
        <v>574</v>
      </c>
      <c r="I116" s="169"/>
      <c r="J116" s="170">
        <f>BK116</f>
        <v>0</v>
      </c>
      <c r="L116" s="166"/>
      <c r="M116" s="171"/>
      <c r="N116" s="172"/>
      <c r="O116" s="172"/>
      <c r="P116" s="173">
        <f>P117</f>
        <v>0</v>
      </c>
      <c r="Q116" s="172"/>
      <c r="R116" s="173">
        <f>R117</f>
        <v>0.01014</v>
      </c>
      <c r="S116" s="172"/>
      <c r="T116" s="174">
        <f>T117</f>
        <v>0</v>
      </c>
      <c r="AR116" s="167" t="s">
        <v>84</v>
      </c>
      <c r="AT116" s="175" t="s">
        <v>74</v>
      </c>
      <c r="AU116" s="175" t="s">
        <v>75</v>
      </c>
      <c r="AY116" s="167" t="s">
        <v>189</v>
      </c>
      <c r="BK116" s="176">
        <f>BK117</f>
        <v>0</v>
      </c>
    </row>
    <row r="117" spans="2:63" s="11" customFormat="1" ht="19.9" customHeight="1">
      <c r="B117" s="166"/>
      <c r="D117" s="167" t="s">
        <v>74</v>
      </c>
      <c r="E117" s="177" t="s">
        <v>884</v>
      </c>
      <c r="F117" s="177" t="s">
        <v>885</v>
      </c>
      <c r="I117" s="169"/>
      <c r="J117" s="178">
        <f>BK117</f>
        <v>0</v>
      </c>
      <c r="L117" s="166"/>
      <c r="M117" s="171"/>
      <c r="N117" s="172"/>
      <c r="O117" s="172"/>
      <c r="P117" s="173">
        <f>SUM(P118:P120)</f>
        <v>0</v>
      </c>
      <c r="Q117" s="172"/>
      <c r="R117" s="173">
        <f>SUM(R118:R120)</f>
        <v>0.01014</v>
      </c>
      <c r="S117" s="172"/>
      <c r="T117" s="174">
        <f>SUM(T118:T120)</f>
        <v>0</v>
      </c>
      <c r="AR117" s="167" t="s">
        <v>84</v>
      </c>
      <c r="AT117" s="175" t="s">
        <v>74</v>
      </c>
      <c r="AU117" s="175" t="s">
        <v>82</v>
      </c>
      <c r="AY117" s="167" t="s">
        <v>189</v>
      </c>
      <c r="BK117" s="176">
        <f>SUM(BK118:BK120)</f>
        <v>0</v>
      </c>
    </row>
    <row r="118" spans="2:65" s="1" customFormat="1" ht="25.5" customHeight="1">
      <c r="B118" s="179"/>
      <c r="C118" s="180" t="s">
        <v>262</v>
      </c>
      <c r="D118" s="180" t="s">
        <v>191</v>
      </c>
      <c r="E118" s="181" t="s">
        <v>886</v>
      </c>
      <c r="F118" s="182" t="s">
        <v>1248</v>
      </c>
      <c r="G118" s="183" t="s">
        <v>322</v>
      </c>
      <c r="H118" s="184">
        <v>18</v>
      </c>
      <c r="I118" s="185"/>
      <c r="J118" s="186">
        <f>ROUND(I118*H118,2)</f>
        <v>0</v>
      </c>
      <c r="K118" s="182" t="s">
        <v>287</v>
      </c>
      <c r="L118" s="40"/>
      <c r="M118" s="187" t="s">
        <v>5</v>
      </c>
      <c r="N118" s="188" t="s">
        <v>46</v>
      </c>
      <c r="O118" s="41"/>
      <c r="P118" s="189">
        <f>O118*H118</f>
        <v>0</v>
      </c>
      <c r="Q118" s="189">
        <v>0.0004</v>
      </c>
      <c r="R118" s="189">
        <f>Q118*H118</f>
        <v>0.007200000000000001</v>
      </c>
      <c r="S118" s="189">
        <v>0</v>
      </c>
      <c r="T118" s="190">
        <f>S118*H118</f>
        <v>0</v>
      </c>
      <c r="AR118" s="23" t="s">
        <v>272</v>
      </c>
      <c r="AT118" s="23" t="s">
        <v>191</v>
      </c>
      <c r="AU118" s="23" t="s">
        <v>84</v>
      </c>
      <c r="AY118" s="23" t="s">
        <v>189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3" t="s">
        <v>82</v>
      </c>
      <c r="BK118" s="191">
        <f>ROUND(I118*H118,2)</f>
        <v>0</v>
      </c>
      <c r="BL118" s="23" t="s">
        <v>272</v>
      </c>
      <c r="BM118" s="23" t="s">
        <v>1494</v>
      </c>
    </row>
    <row r="119" spans="2:51" s="12" customFormat="1" ht="13.5">
      <c r="B119" s="192"/>
      <c r="D119" s="193" t="s">
        <v>198</v>
      </c>
      <c r="E119" s="194" t="s">
        <v>5</v>
      </c>
      <c r="F119" s="195" t="s">
        <v>284</v>
      </c>
      <c r="H119" s="196">
        <v>18</v>
      </c>
      <c r="I119" s="197"/>
      <c r="L119" s="192"/>
      <c r="M119" s="198"/>
      <c r="N119" s="199"/>
      <c r="O119" s="199"/>
      <c r="P119" s="199"/>
      <c r="Q119" s="199"/>
      <c r="R119" s="199"/>
      <c r="S119" s="199"/>
      <c r="T119" s="200"/>
      <c r="AT119" s="194" t="s">
        <v>198</v>
      </c>
      <c r="AU119" s="194" t="s">
        <v>84</v>
      </c>
      <c r="AV119" s="12" t="s">
        <v>84</v>
      </c>
      <c r="AW119" s="12" t="s">
        <v>38</v>
      </c>
      <c r="AX119" s="12" t="s">
        <v>82</v>
      </c>
      <c r="AY119" s="194" t="s">
        <v>189</v>
      </c>
    </row>
    <row r="120" spans="2:65" s="1" customFormat="1" ht="25.5" customHeight="1">
      <c r="B120" s="179"/>
      <c r="C120" s="180" t="s">
        <v>11</v>
      </c>
      <c r="D120" s="180" t="s">
        <v>191</v>
      </c>
      <c r="E120" s="181" t="s">
        <v>889</v>
      </c>
      <c r="F120" s="182" t="s">
        <v>890</v>
      </c>
      <c r="G120" s="183" t="s">
        <v>322</v>
      </c>
      <c r="H120" s="184">
        <v>7</v>
      </c>
      <c r="I120" s="185"/>
      <c r="J120" s="186">
        <f>ROUND(I120*H120,2)</f>
        <v>0</v>
      </c>
      <c r="K120" s="182" t="s">
        <v>287</v>
      </c>
      <c r="L120" s="40"/>
      <c r="M120" s="187" t="s">
        <v>5</v>
      </c>
      <c r="N120" s="223" t="s">
        <v>46</v>
      </c>
      <c r="O120" s="224"/>
      <c r="P120" s="225">
        <f>O120*H120</f>
        <v>0</v>
      </c>
      <c r="Q120" s="225">
        <v>0.00042</v>
      </c>
      <c r="R120" s="225">
        <f>Q120*H120</f>
        <v>0.00294</v>
      </c>
      <c r="S120" s="225">
        <v>0</v>
      </c>
      <c r="T120" s="226">
        <f>S120*H120</f>
        <v>0</v>
      </c>
      <c r="AR120" s="23" t="s">
        <v>272</v>
      </c>
      <c r="AT120" s="23" t="s">
        <v>191</v>
      </c>
      <c r="AU120" s="23" t="s">
        <v>84</v>
      </c>
      <c r="AY120" s="23" t="s">
        <v>189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82</v>
      </c>
      <c r="BK120" s="191">
        <f>ROUND(I120*H120,2)</f>
        <v>0</v>
      </c>
      <c r="BL120" s="23" t="s">
        <v>272</v>
      </c>
      <c r="BM120" s="23" t="s">
        <v>1495</v>
      </c>
    </row>
    <row r="121" spans="2:12" s="1" customFormat="1" ht="6.95" customHeight="1">
      <c r="B121" s="55"/>
      <c r="C121" s="56"/>
      <c r="D121" s="56"/>
      <c r="E121" s="56"/>
      <c r="F121" s="56"/>
      <c r="G121" s="56"/>
      <c r="H121" s="56"/>
      <c r="I121" s="133"/>
      <c r="J121" s="56"/>
      <c r="K121" s="56"/>
      <c r="L121" s="40"/>
    </row>
  </sheetData>
  <autoFilter ref="C89:K120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8"/>
  <sheetViews>
    <sheetView showGridLines="0" workbookViewId="0" topLeftCell="A1">
      <pane ySplit="1" topLeftCell="A433" activePane="bottomLeft" state="frozen"/>
      <selection pane="bottomLeft" activeCell="F422" sqref="F42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107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1496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1497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ROUND(J106,2)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ROUND(SUM(BE106:BE427),2)</f>
        <v>0</v>
      </c>
      <c r="G32" s="41"/>
      <c r="H32" s="41"/>
      <c r="I32" s="125">
        <v>0.21</v>
      </c>
      <c r="J32" s="124">
        <f>ROUND(ROUND((SUM(BE106:BE427)),2)*I32,2)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ROUND(SUM(BF106:BF427),2)</f>
        <v>0</v>
      </c>
      <c r="G33" s="41"/>
      <c r="H33" s="41"/>
      <c r="I33" s="125">
        <v>0.15</v>
      </c>
      <c r="J33" s="124">
        <f>ROUND(ROUND((SUM(BF106:BF427)),2)*I33,2)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ROUND(SUM(BG106:BG427),2)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ROUND(SUM(BH106:BH427),2)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ROUND(SUM(BI106:BI427),2)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1496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1715d - Stavební část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J106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156</v>
      </c>
      <c r="E61" s="144"/>
      <c r="F61" s="144"/>
      <c r="G61" s="144"/>
      <c r="H61" s="144"/>
      <c r="I61" s="145"/>
      <c r="J61" s="146">
        <f>J107</f>
        <v>0</v>
      </c>
      <c r="K61" s="147"/>
    </row>
    <row r="62" spans="2:11" s="9" customFormat="1" ht="19.9" customHeight="1">
      <c r="B62" s="148"/>
      <c r="C62" s="149"/>
      <c r="D62" s="150" t="s">
        <v>157</v>
      </c>
      <c r="E62" s="151"/>
      <c r="F62" s="151"/>
      <c r="G62" s="151"/>
      <c r="H62" s="151"/>
      <c r="I62" s="152"/>
      <c r="J62" s="153">
        <f>J108</f>
        <v>0</v>
      </c>
      <c r="K62" s="154"/>
    </row>
    <row r="63" spans="2:11" s="9" customFormat="1" ht="19.9" customHeight="1">
      <c r="B63" s="148"/>
      <c r="C63" s="149"/>
      <c r="D63" s="150" t="s">
        <v>1125</v>
      </c>
      <c r="E63" s="151"/>
      <c r="F63" s="151"/>
      <c r="G63" s="151"/>
      <c r="H63" s="151"/>
      <c r="I63" s="152"/>
      <c r="J63" s="153">
        <f>J134</f>
        <v>0</v>
      </c>
      <c r="K63" s="154"/>
    </row>
    <row r="64" spans="2:11" s="9" customFormat="1" ht="19.9" customHeight="1">
      <c r="B64" s="148"/>
      <c r="C64" s="149"/>
      <c r="D64" s="150" t="s">
        <v>1498</v>
      </c>
      <c r="E64" s="151"/>
      <c r="F64" s="151"/>
      <c r="G64" s="151"/>
      <c r="H64" s="151"/>
      <c r="I64" s="152"/>
      <c r="J64" s="153">
        <f>J136</f>
        <v>0</v>
      </c>
      <c r="K64" s="154"/>
    </row>
    <row r="65" spans="2:11" s="9" customFormat="1" ht="19.9" customHeight="1">
      <c r="B65" s="148"/>
      <c r="C65" s="149"/>
      <c r="D65" s="150" t="s">
        <v>158</v>
      </c>
      <c r="E65" s="151"/>
      <c r="F65" s="151"/>
      <c r="G65" s="151"/>
      <c r="H65" s="151"/>
      <c r="I65" s="152"/>
      <c r="J65" s="153">
        <f>J139</f>
        <v>0</v>
      </c>
      <c r="K65" s="154"/>
    </row>
    <row r="66" spans="2:11" s="9" customFormat="1" ht="19.9" customHeight="1">
      <c r="B66" s="148"/>
      <c r="C66" s="149"/>
      <c r="D66" s="150" t="s">
        <v>159</v>
      </c>
      <c r="E66" s="151"/>
      <c r="F66" s="151"/>
      <c r="G66" s="151"/>
      <c r="H66" s="151"/>
      <c r="I66" s="152"/>
      <c r="J66" s="153">
        <f>J151</f>
        <v>0</v>
      </c>
      <c r="K66" s="154"/>
    </row>
    <row r="67" spans="2:11" s="9" customFormat="1" ht="19.9" customHeight="1">
      <c r="B67" s="148"/>
      <c r="C67" s="149"/>
      <c r="D67" s="150" t="s">
        <v>1499</v>
      </c>
      <c r="E67" s="151"/>
      <c r="F67" s="151"/>
      <c r="G67" s="151"/>
      <c r="H67" s="151"/>
      <c r="I67" s="152"/>
      <c r="J67" s="153">
        <f>J251</f>
        <v>0</v>
      </c>
      <c r="K67" s="154"/>
    </row>
    <row r="68" spans="2:11" s="9" customFormat="1" ht="19.9" customHeight="1">
      <c r="B68" s="148"/>
      <c r="C68" s="149"/>
      <c r="D68" s="150" t="s">
        <v>160</v>
      </c>
      <c r="E68" s="151"/>
      <c r="F68" s="151"/>
      <c r="G68" s="151"/>
      <c r="H68" s="151"/>
      <c r="I68" s="152"/>
      <c r="J68" s="153">
        <f>J257</f>
        <v>0</v>
      </c>
      <c r="K68" s="154"/>
    </row>
    <row r="69" spans="2:11" s="9" customFormat="1" ht="19.9" customHeight="1">
      <c r="B69" s="148"/>
      <c r="C69" s="149"/>
      <c r="D69" s="150" t="s">
        <v>161</v>
      </c>
      <c r="E69" s="151"/>
      <c r="F69" s="151"/>
      <c r="G69" s="151"/>
      <c r="H69" s="151"/>
      <c r="I69" s="152"/>
      <c r="J69" s="153">
        <f>J293</f>
        <v>0</v>
      </c>
      <c r="K69" s="154"/>
    </row>
    <row r="70" spans="2:11" s="9" customFormat="1" ht="19.9" customHeight="1">
      <c r="B70" s="148"/>
      <c r="C70" s="149"/>
      <c r="D70" s="150" t="s">
        <v>162</v>
      </c>
      <c r="E70" s="151"/>
      <c r="F70" s="151"/>
      <c r="G70" s="151"/>
      <c r="H70" s="151"/>
      <c r="I70" s="152"/>
      <c r="J70" s="153">
        <f>J304</f>
        <v>0</v>
      </c>
      <c r="K70" s="154"/>
    </row>
    <row r="71" spans="2:11" s="8" customFormat="1" ht="24.95" customHeight="1">
      <c r="B71" s="141"/>
      <c r="C71" s="142"/>
      <c r="D71" s="143" t="s">
        <v>163</v>
      </c>
      <c r="E71" s="144"/>
      <c r="F71" s="144"/>
      <c r="G71" s="144"/>
      <c r="H71" s="144"/>
      <c r="I71" s="145"/>
      <c r="J71" s="146">
        <f>J306</f>
        <v>0</v>
      </c>
      <c r="K71" s="147"/>
    </row>
    <row r="72" spans="2:11" s="9" customFormat="1" ht="19.9" customHeight="1">
      <c r="B72" s="148"/>
      <c r="C72" s="149"/>
      <c r="D72" s="150" t="s">
        <v>1126</v>
      </c>
      <c r="E72" s="151"/>
      <c r="F72" s="151"/>
      <c r="G72" s="151"/>
      <c r="H72" s="151"/>
      <c r="I72" s="152"/>
      <c r="J72" s="153">
        <f>J307</f>
        <v>0</v>
      </c>
      <c r="K72" s="154"/>
    </row>
    <row r="73" spans="2:11" s="9" customFormat="1" ht="19.9" customHeight="1">
      <c r="B73" s="148"/>
      <c r="C73" s="149"/>
      <c r="D73" s="150" t="s">
        <v>1500</v>
      </c>
      <c r="E73" s="151"/>
      <c r="F73" s="151"/>
      <c r="G73" s="151"/>
      <c r="H73" s="151"/>
      <c r="I73" s="152"/>
      <c r="J73" s="153">
        <f>J310</f>
        <v>0</v>
      </c>
      <c r="K73" s="154"/>
    </row>
    <row r="74" spans="2:11" s="9" customFormat="1" ht="19.9" customHeight="1">
      <c r="B74" s="148"/>
      <c r="C74" s="149"/>
      <c r="D74" s="150" t="s">
        <v>164</v>
      </c>
      <c r="E74" s="151"/>
      <c r="F74" s="151"/>
      <c r="G74" s="151"/>
      <c r="H74" s="151"/>
      <c r="I74" s="152"/>
      <c r="J74" s="153">
        <f>J319</f>
        <v>0</v>
      </c>
      <c r="K74" s="154"/>
    </row>
    <row r="75" spans="2:11" s="9" customFormat="1" ht="19.9" customHeight="1">
      <c r="B75" s="148"/>
      <c r="C75" s="149"/>
      <c r="D75" s="150" t="s">
        <v>165</v>
      </c>
      <c r="E75" s="151"/>
      <c r="F75" s="151"/>
      <c r="G75" s="151"/>
      <c r="H75" s="151"/>
      <c r="I75" s="152"/>
      <c r="J75" s="153">
        <f>J337</f>
        <v>0</v>
      </c>
      <c r="K75" s="154"/>
    </row>
    <row r="76" spans="2:11" s="9" customFormat="1" ht="19.9" customHeight="1">
      <c r="B76" s="148"/>
      <c r="C76" s="149"/>
      <c r="D76" s="150" t="s">
        <v>166</v>
      </c>
      <c r="E76" s="151"/>
      <c r="F76" s="151"/>
      <c r="G76" s="151"/>
      <c r="H76" s="151"/>
      <c r="I76" s="152"/>
      <c r="J76" s="153">
        <f>J342</f>
        <v>0</v>
      </c>
      <c r="K76" s="154"/>
    </row>
    <row r="77" spans="2:11" s="9" customFormat="1" ht="19.9" customHeight="1">
      <c r="B77" s="148"/>
      <c r="C77" s="149"/>
      <c r="D77" s="150" t="s">
        <v>1501</v>
      </c>
      <c r="E77" s="151"/>
      <c r="F77" s="151"/>
      <c r="G77" s="151"/>
      <c r="H77" s="151"/>
      <c r="I77" s="152"/>
      <c r="J77" s="153">
        <f>J344</f>
        <v>0</v>
      </c>
      <c r="K77" s="154"/>
    </row>
    <row r="78" spans="2:11" s="9" customFormat="1" ht="19.9" customHeight="1">
      <c r="B78" s="148"/>
      <c r="C78" s="149"/>
      <c r="D78" s="150" t="s">
        <v>167</v>
      </c>
      <c r="E78" s="151"/>
      <c r="F78" s="151"/>
      <c r="G78" s="151"/>
      <c r="H78" s="151"/>
      <c r="I78" s="152"/>
      <c r="J78" s="153">
        <f>J355</f>
        <v>0</v>
      </c>
      <c r="K78" s="154"/>
    </row>
    <row r="79" spans="2:11" s="9" customFormat="1" ht="19.9" customHeight="1">
      <c r="B79" s="148"/>
      <c r="C79" s="149"/>
      <c r="D79" s="150" t="s">
        <v>1502</v>
      </c>
      <c r="E79" s="151"/>
      <c r="F79" s="151"/>
      <c r="G79" s="151"/>
      <c r="H79" s="151"/>
      <c r="I79" s="152"/>
      <c r="J79" s="153">
        <f>J366</f>
        <v>0</v>
      </c>
      <c r="K79" s="154"/>
    </row>
    <row r="80" spans="2:11" s="9" customFormat="1" ht="19.9" customHeight="1">
      <c r="B80" s="148"/>
      <c r="C80" s="149"/>
      <c r="D80" s="150" t="s">
        <v>168</v>
      </c>
      <c r="E80" s="151"/>
      <c r="F80" s="151"/>
      <c r="G80" s="151"/>
      <c r="H80" s="151"/>
      <c r="I80" s="152"/>
      <c r="J80" s="153">
        <f>J375</f>
        <v>0</v>
      </c>
      <c r="K80" s="154"/>
    </row>
    <row r="81" spans="2:11" s="9" customFormat="1" ht="19.9" customHeight="1">
      <c r="B81" s="148"/>
      <c r="C81" s="149"/>
      <c r="D81" s="150" t="s">
        <v>169</v>
      </c>
      <c r="E81" s="151"/>
      <c r="F81" s="151"/>
      <c r="G81" s="151"/>
      <c r="H81" s="151"/>
      <c r="I81" s="152"/>
      <c r="J81" s="153">
        <f>J390</f>
        <v>0</v>
      </c>
      <c r="K81" s="154"/>
    </row>
    <row r="82" spans="2:11" s="9" customFormat="1" ht="19.9" customHeight="1">
      <c r="B82" s="148"/>
      <c r="C82" s="149"/>
      <c r="D82" s="150" t="s">
        <v>170</v>
      </c>
      <c r="E82" s="151"/>
      <c r="F82" s="151"/>
      <c r="G82" s="151"/>
      <c r="H82" s="151"/>
      <c r="I82" s="152"/>
      <c r="J82" s="153">
        <f>J406</f>
        <v>0</v>
      </c>
      <c r="K82" s="154"/>
    </row>
    <row r="83" spans="2:11" s="9" customFormat="1" ht="19.9" customHeight="1">
      <c r="B83" s="148"/>
      <c r="C83" s="149"/>
      <c r="D83" s="150" t="s">
        <v>171</v>
      </c>
      <c r="E83" s="151"/>
      <c r="F83" s="151"/>
      <c r="G83" s="151"/>
      <c r="H83" s="151"/>
      <c r="I83" s="152"/>
      <c r="J83" s="153">
        <f>J416</f>
        <v>0</v>
      </c>
      <c r="K83" s="154"/>
    </row>
    <row r="84" spans="2:11" s="9" customFormat="1" ht="19.9" customHeight="1">
      <c r="B84" s="148"/>
      <c r="C84" s="149"/>
      <c r="D84" s="150" t="s">
        <v>172</v>
      </c>
      <c r="E84" s="151"/>
      <c r="F84" s="151"/>
      <c r="G84" s="151"/>
      <c r="H84" s="151"/>
      <c r="I84" s="152"/>
      <c r="J84" s="153">
        <f>J419</f>
        <v>0</v>
      </c>
      <c r="K84" s="154"/>
    </row>
    <row r="85" spans="2:11" s="1" customFormat="1" ht="21.75" customHeight="1">
      <c r="B85" s="40"/>
      <c r="C85" s="41"/>
      <c r="D85" s="41"/>
      <c r="E85" s="41"/>
      <c r="F85" s="41"/>
      <c r="G85" s="41"/>
      <c r="H85" s="41"/>
      <c r="I85" s="112"/>
      <c r="J85" s="41"/>
      <c r="K85" s="44"/>
    </row>
    <row r="86" spans="2:11" s="1" customFormat="1" ht="6.95" customHeight="1">
      <c r="B86" s="55"/>
      <c r="C86" s="56"/>
      <c r="D86" s="56"/>
      <c r="E86" s="56"/>
      <c r="F86" s="56"/>
      <c r="G86" s="56"/>
      <c r="H86" s="56"/>
      <c r="I86" s="133"/>
      <c r="J86" s="56"/>
      <c r="K86" s="57"/>
    </row>
    <row r="90" spans="2:12" s="1" customFormat="1" ht="6.95" customHeight="1">
      <c r="B90" s="58"/>
      <c r="C90" s="59"/>
      <c r="D90" s="59"/>
      <c r="E90" s="59"/>
      <c r="F90" s="59"/>
      <c r="G90" s="59"/>
      <c r="H90" s="59"/>
      <c r="I90" s="134"/>
      <c r="J90" s="59"/>
      <c r="K90" s="59"/>
      <c r="L90" s="40"/>
    </row>
    <row r="91" spans="2:12" s="1" customFormat="1" ht="36.95" customHeight="1">
      <c r="B91" s="40"/>
      <c r="C91" s="60" t="s">
        <v>173</v>
      </c>
      <c r="L91" s="40"/>
    </row>
    <row r="92" spans="2:12" s="1" customFormat="1" ht="6.95" customHeight="1">
      <c r="B92" s="40"/>
      <c r="L92" s="40"/>
    </row>
    <row r="93" spans="2:12" s="1" customFormat="1" ht="14.45" customHeight="1">
      <c r="B93" s="40"/>
      <c r="C93" s="62" t="s">
        <v>19</v>
      </c>
      <c r="L93" s="40"/>
    </row>
    <row r="94" spans="2:12" s="1" customFormat="1" ht="16.5" customHeight="1">
      <c r="B94" s="40"/>
      <c r="E94" s="361" t="str">
        <f>E7</f>
        <v>Zateplení budovy SOŠ a SOU dopravní Čáslav (22.6.)</v>
      </c>
      <c r="F94" s="362"/>
      <c r="G94" s="362"/>
      <c r="H94" s="362"/>
      <c r="L94" s="40"/>
    </row>
    <row r="95" spans="2:12" ht="15">
      <c r="B95" s="27"/>
      <c r="C95" s="62" t="s">
        <v>147</v>
      </c>
      <c r="L95" s="27"/>
    </row>
    <row r="96" spans="2:12" s="1" customFormat="1" ht="16.5" customHeight="1">
      <c r="B96" s="40"/>
      <c r="E96" s="361" t="s">
        <v>1496</v>
      </c>
      <c r="F96" s="355"/>
      <c r="G96" s="355"/>
      <c r="H96" s="355"/>
      <c r="L96" s="40"/>
    </row>
    <row r="97" spans="2:12" s="1" customFormat="1" ht="14.45" customHeight="1">
      <c r="B97" s="40"/>
      <c r="C97" s="62" t="s">
        <v>149</v>
      </c>
      <c r="L97" s="40"/>
    </row>
    <row r="98" spans="2:12" s="1" customFormat="1" ht="17.25" customHeight="1">
      <c r="B98" s="40"/>
      <c r="E98" s="329" t="str">
        <f>E11</f>
        <v>1715d - Stavební část</v>
      </c>
      <c r="F98" s="355"/>
      <c r="G98" s="355"/>
      <c r="H98" s="355"/>
      <c r="L98" s="40"/>
    </row>
    <row r="99" spans="2:12" s="1" customFormat="1" ht="6.95" customHeight="1">
      <c r="B99" s="40"/>
      <c r="L99" s="40"/>
    </row>
    <row r="100" spans="2:12" s="1" customFormat="1" ht="18" customHeight="1">
      <c r="B100" s="40"/>
      <c r="C100" s="62" t="s">
        <v>23</v>
      </c>
      <c r="F100" s="155" t="str">
        <f>F14</f>
        <v>Čáslav, Aug. Sedláčka 1145</v>
      </c>
      <c r="I100" s="156" t="s">
        <v>25</v>
      </c>
      <c r="J100" s="66" t="str">
        <f>IF(J14="","",J14)</f>
        <v>16. 3. 2017</v>
      </c>
      <c r="L100" s="40"/>
    </row>
    <row r="101" spans="2:12" s="1" customFormat="1" ht="6.95" customHeight="1">
      <c r="B101" s="40"/>
      <c r="L101" s="40"/>
    </row>
    <row r="102" spans="2:12" s="1" customFormat="1" ht="15">
      <c r="B102" s="40"/>
      <c r="C102" s="62" t="s">
        <v>27</v>
      </c>
      <c r="F102" s="155" t="str">
        <f>E17</f>
        <v>SOŠ a SOU doprav. Čáslav, A. Sedláčka 1145,Čáslav</v>
      </c>
      <c r="I102" s="156" t="s">
        <v>34</v>
      </c>
      <c r="J102" s="155" t="str">
        <f>E23</f>
        <v>AZ PROJECT spol. s r.o., Plynárenská 830, Kolín</v>
      </c>
      <c r="L102" s="40"/>
    </row>
    <row r="103" spans="2:12" s="1" customFormat="1" ht="14.45" customHeight="1">
      <c r="B103" s="40"/>
      <c r="C103" s="62" t="s">
        <v>32</v>
      </c>
      <c r="F103" s="155" t="str">
        <f>IF(E20="","",E20)</f>
        <v/>
      </c>
      <c r="L103" s="40"/>
    </row>
    <row r="104" spans="2:12" s="1" customFormat="1" ht="10.35" customHeight="1">
      <c r="B104" s="40"/>
      <c r="L104" s="40"/>
    </row>
    <row r="105" spans="2:20" s="10" customFormat="1" ht="29.25" customHeight="1">
      <c r="B105" s="157"/>
      <c r="C105" s="158" t="s">
        <v>174</v>
      </c>
      <c r="D105" s="159" t="s">
        <v>60</v>
      </c>
      <c r="E105" s="159" t="s">
        <v>56</v>
      </c>
      <c r="F105" s="159" t="s">
        <v>175</v>
      </c>
      <c r="G105" s="159" t="s">
        <v>176</v>
      </c>
      <c r="H105" s="159" t="s">
        <v>177</v>
      </c>
      <c r="I105" s="160" t="s">
        <v>178</v>
      </c>
      <c r="J105" s="159" t="s">
        <v>153</v>
      </c>
      <c r="K105" s="161" t="s">
        <v>179</v>
      </c>
      <c r="L105" s="157"/>
      <c r="M105" s="72" t="s">
        <v>180</v>
      </c>
      <c r="N105" s="73" t="s">
        <v>45</v>
      </c>
      <c r="O105" s="73" t="s">
        <v>181</v>
      </c>
      <c r="P105" s="73" t="s">
        <v>182</v>
      </c>
      <c r="Q105" s="73" t="s">
        <v>183</v>
      </c>
      <c r="R105" s="73" t="s">
        <v>184</v>
      </c>
      <c r="S105" s="73" t="s">
        <v>185</v>
      </c>
      <c r="T105" s="74" t="s">
        <v>186</v>
      </c>
    </row>
    <row r="106" spans="2:63" s="1" customFormat="1" ht="29.25" customHeight="1">
      <c r="B106" s="40"/>
      <c r="C106" s="76" t="s">
        <v>154</v>
      </c>
      <c r="J106" s="162">
        <f>BK106</f>
        <v>0</v>
      </c>
      <c r="L106" s="40"/>
      <c r="M106" s="75"/>
      <c r="N106" s="67"/>
      <c r="O106" s="67"/>
      <c r="P106" s="163">
        <f>P107+P306</f>
        <v>0</v>
      </c>
      <c r="Q106" s="67"/>
      <c r="R106" s="163">
        <f>R107+R306</f>
        <v>116.23168313</v>
      </c>
      <c r="S106" s="67"/>
      <c r="T106" s="164">
        <f>T107+T306</f>
        <v>38.8551585</v>
      </c>
      <c r="AT106" s="23" t="s">
        <v>74</v>
      </c>
      <c r="AU106" s="23" t="s">
        <v>155</v>
      </c>
      <c r="BK106" s="165">
        <f>BK107+BK306</f>
        <v>0</v>
      </c>
    </row>
    <row r="107" spans="2:63" s="11" customFormat="1" ht="37.35" customHeight="1">
      <c r="B107" s="166"/>
      <c r="D107" s="167" t="s">
        <v>74</v>
      </c>
      <c r="E107" s="168" t="s">
        <v>187</v>
      </c>
      <c r="F107" s="168" t="s">
        <v>188</v>
      </c>
      <c r="I107" s="169"/>
      <c r="J107" s="170">
        <f>BK107</f>
        <v>0</v>
      </c>
      <c r="L107" s="166"/>
      <c r="M107" s="171"/>
      <c r="N107" s="172"/>
      <c r="O107" s="172"/>
      <c r="P107" s="173">
        <f>P108+P134+P136+P139+P151+P251+P257+P293+P304</f>
        <v>0</v>
      </c>
      <c r="Q107" s="172"/>
      <c r="R107" s="173">
        <f>R108+R134+R136+R139+R151+R251+R257+R293+R304</f>
        <v>65.22046243999999</v>
      </c>
      <c r="S107" s="172"/>
      <c r="T107" s="174">
        <f>T108+T134+T136+T139+T151+T251+T257+T293+T304</f>
        <v>31.032908</v>
      </c>
      <c r="AR107" s="167" t="s">
        <v>82</v>
      </c>
      <c r="AT107" s="175" t="s">
        <v>74</v>
      </c>
      <c r="AU107" s="175" t="s">
        <v>75</v>
      </c>
      <c r="AY107" s="167" t="s">
        <v>189</v>
      </c>
      <c r="BK107" s="176">
        <f>BK108+BK134+BK136+BK139+BK151+BK251+BK257+BK293+BK304</f>
        <v>0</v>
      </c>
    </row>
    <row r="108" spans="2:63" s="11" customFormat="1" ht="19.9" customHeight="1">
      <c r="B108" s="166"/>
      <c r="D108" s="167" t="s">
        <v>74</v>
      </c>
      <c r="E108" s="177" t="s">
        <v>82</v>
      </c>
      <c r="F108" s="177" t="s">
        <v>190</v>
      </c>
      <c r="I108" s="169"/>
      <c r="J108" s="178">
        <f>BK108</f>
        <v>0</v>
      </c>
      <c r="L108" s="166"/>
      <c r="M108" s="171"/>
      <c r="N108" s="172"/>
      <c r="O108" s="172"/>
      <c r="P108" s="173">
        <f>SUM(P109:P133)</f>
        <v>0</v>
      </c>
      <c r="Q108" s="172"/>
      <c r="R108" s="173">
        <f>SUM(R109:R133)</f>
        <v>0.000213</v>
      </c>
      <c r="S108" s="172"/>
      <c r="T108" s="174">
        <f>SUM(T109:T133)</f>
        <v>17.57725</v>
      </c>
      <c r="AR108" s="167" t="s">
        <v>82</v>
      </c>
      <c r="AT108" s="175" t="s">
        <v>74</v>
      </c>
      <c r="AU108" s="175" t="s">
        <v>82</v>
      </c>
      <c r="AY108" s="167" t="s">
        <v>189</v>
      </c>
      <c r="BK108" s="176">
        <f>SUM(BK109:BK133)</f>
        <v>0</v>
      </c>
    </row>
    <row r="109" spans="2:65" s="1" customFormat="1" ht="51" customHeight="1">
      <c r="B109" s="179"/>
      <c r="C109" s="180" t="s">
        <v>82</v>
      </c>
      <c r="D109" s="180" t="s">
        <v>191</v>
      </c>
      <c r="E109" s="181" t="s">
        <v>192</v>
      </c>
      <c r="F109" s="182" t="s">
        <v>193</v>
      </c>
      <c r="G109" s="183" t="s">
        <v>194</v>
      </c>
      <c r="H109" s="184">
        <v>58.4</v>
      </c>
      <c r="I109" s="185"/>
      <c r="J109" s="186">
        <f>ROUND(I109*H109,2)</f>
        <v>0</v>
      </c>
      <c r="K109" s="182" t="s">
        <v>195</v>
      </c>
      <c r="L109" s="40"/>
      <c r="M109" s="187" t="s">
        <v>5</v>
      </c>
      <c r="N109" s="188" t="s">
        <v>46</v>
      </c>
      <c r="O109" s="41"/>
      <c r="P109" s="189">
        <f>O109*H109</f>
        <v>0</v>
      </c>
      <c r="Q109" s="189">
        <v>0</v>
      </c>
      <c r="R109" s="189">
        <f>Q109*H109</f>
        <v>0</v>
      </c>
      <c r="S109" s="189">
        <v>0.24</v>
      </c>
      <c r="T109" s="190">
        <f>S109*H109</f>
        <v>14.016</v>
      </c>
      <c r="AR109" s="23" t="s">
        <v>196</v>
      </c>
      <c r="AT109" s="23" t="s">
        <v>191</v>
      </c>
      <c r="AU109" s="23" t="s">
        <v>84</v>
      </c>
      <c r="AY109" s="23" t="s">
        <v>189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23" t="s">
        <v>82</v>
      </c>
      <c r="BK109" s="191">
        <f>ROUND(I109*H109,2)</f>
        <v>0</v>
      </c>
      <c r="BL109" s="23" t="s">
        <v>196</v>
      </c>
      <c r="BM109" s="23" t="s">
        <v>1503</v>
      </c>
    </row>
    <row r="110" spans="2:51" s="12" customFormat="1" ht="13.5">
      <c r="B110" s="192"/>
      <c r="D110" s="193" t="s">
        <v>198</v>
      </c>
      <c r="E110" s="194" t="s">
        <v>5</v>
      </c>
      <c r="F110" s="195" t="s">
        <v>1504</v>
      </c>
      <c r="H110" s="196">
        <v>58.4</v>
      </c>
      <c r="I110" s="197"/>
      <c r="L110" s="192"/>
      <c r="M110" s="198"/>
      <c r="N110" s="199"/>
      <c r="O110" s="199"/>
      <c r="P110" s="199"/>
      <c r="Q110" s="199"/>
      <c r="R110" s="199"/>
      <c r="S110" s="199"/>
      <c r="T110" s="200"/>
      <c r="AT110" s="194" t="s">
        <v>198</v>
      </c>
      <c r="AU110" s="194" t="s">
        <v>84</v>
      </c>
      <c r="AV110" s="12" t="s">
        <v>84</v>
      </c>
      <c r="AW110" s="12" t="s">
        <v>38</v>
      </c>
      <c r="AX110" s="12" t="s">
        <v>82</v>
      </c>
      <c r="AY110" s="194" t="s">
        <v>189</v>
      </c>
    </row>
    <row r="111" spans="2:65" s="1" customFormat="1" ht="38.25" customHeight="1">
      <c r="B111" s="179"/>
      <c r="C111" s="180" t="s">
        <v>84</v>
      </c>
      <c r="D111" s="180" t="s">
        <v>191</v>
      </c>
      <c r="E111" s="181" t="s">
        <v>200</v>
      </c>
      <c r="F111" s="182" t="s">
        <v>201</v>
      </c>
      <c r="G111" s="183" t="s">
        <v>194</v>
      </c>
      <c r="H111" s="184">
        <v>19.25</v>
      </c>
      <c r="I111" s="185"/>
      <c r="J111" s="186">
        <f>ROUND(I111*H111,2)</f>
        <v>0</v>
      </c>
      <c r="K111" s="182" t="s">
        <v>202</v>
      </c>
      <c r="L111" s="40"/>
      <c r="M111" s="187" t="s">
        <v>5</v>
      </c>
      <c r="N111" s="188" t="s">
        <v>46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0.185</v>
      </c>
      <c r="T111" s="190">
        <f>S111*H111</f>
        <v>3.56125</v>
      </c>
      <c r="AR111" s="23" t="s">
        <v>196</v>
      </c>
      <c r="AT111" s="23" t="s">
        <v>191</v>
      </c>
      <c r="AU111" s="23" t="s">
        <v>84</v>
      </c>
      <c r="AY111" s="23" t="s">
        <v>189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82</v>
      </c>
      <c r="BK111" s="191">
        <f>ROUND(I111*H111,2)</f>
        <v>0</v>
      </c>
      <c r="BL111" s="23" t="s">
        <v>196</v>
      </c>
      <c r="BM111" s="23" t="s">
        <v>1505</v>
      </c>
    </row>
    <row r="112" spans="2:51" s="12" customFormat="1" ht="13.5">
      <c r="B112" s="192"/>
      <c r="D112" s="193" t="s">
        <v>198</v>
      </c>
      <c r="E112" s="194" t="s">
        <v>5</v>
      </c>
      <c r="F112" s="195" t="s">
        <v>1506</v>
      </c>
      <c r="H112" s="196">
        <v>19.25</v>
      </c>
      <c r="I112" s="197"/>
      <c r="L112" s="192"/>
      <c r="M112" s="198"/>
      <c r="N112" s="199"/>
      <c r="O112" s="199"/>
      <c r="P112" s="199"/>
      <c r="Q112" s="199"/>
      <c r="R112" s="199"/>
      <c r="S112" s="199"/>
      <c r="T112" s="200"/>
      <c r="AT112" s="194" t="s">
        <v>198</v>
      </c>
      <c r="AU112" s="194" t="s">
        <v>84</v>
      </c>
      <c r="AV112" s="12" t="s">
        <v>84</v>
      </c>
      <c r="AW112" s="12" t="s">
        <v>38</v>
      </c>
      <c r="AX112" s="12" t="s">
        <v>82</v>
      </c>
      <c r="AY112" s="194" t="s">
        <v>189</v>
      </c>
    </row>
    <row r="113" spans="2:65" s="1" customFormat="1" ht="16.5" customHeight="1">
      <c r="B113" s="179"/>
      <c r="C113" s="180" t="s">
        <v>205</v>
      </c>
      <c r="D113" s="180" t="s">
        <v>191</v>
      </c>
      <c r="E113" s="181" t="s">
        <v>206</v>
      </c>
      <c r="F113" s="182" t="s">
        <v>207</v>
      </c>
      <c r="G113" s="183" t="s">
        <v>208</v>
      </c>
      <c r="H113" s="184">
        <v>32.438</v>
      </c>
      <c r="I113" s="185"/>
      <c r="J113" s="186">
        <f>ROUND(I113*H113,2)</f>
        <v>0</v>
      </c>
      <c r="K113" s="182" t="s">
        <v>209</v>
      </c>
      <c r="L113" s="40"/>
      <c r="M113" s="187" t="s">
        <v>5</v>
      </c>
      <c r="N113" s="188" t="s">
        <v>46</v>
      </c>
      <c r="O113" s="41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3" t="s">
        <v>196</v>
      </c>
      <c r="AT113" s="23" t="s">
        <v>191</v>
      </c>
      <c r="AU113" s="23" t="s">
        <v>84</v>
      </c>
      <c r="AY113" s="23" t="s">
        <v>189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82</v>
      </c>
      <c r="BK113" s="191">
        <f>ROUND(I113*H113,2)</f>
        <v>0</v>
      </c>
      <c r="BL113" s="23" t="s">
        <v>196</v>
      </c>
      <c r="BM113" s="23" t="s">
        <v>1507</v>
      </c>
    </row>
    <row r="114" spans="2:51" s="12" customFormat="1" ht="13.5">
      <c r="B114" s="192"/>
      <c r="D114" s="193" t="s">
        <v>198</v>
      </c>
      <c r="E114" s="194" t="s">
        <v>5</v>
      </c>
      <c r="F114" s="195" t="s">
        <v>1508</v>
      </c>
      <c r="H114" s="196">
        <v>3.738</v>
      </c>
      <c r="I114" s="197"/>
      <c r="L114" s="192"/>
      <c r="M114" s="198"/>
      <c r="N114" s="199"/>
      <c r="O114" s="199"/>
      <c r="P114" s="199"/>
      <c r="Q114" s="199"/>
      <c r="R114" s="199"/>
      <c r="S114" s="199"/>
      <c r="T114" s="200"/>
      <c r="AT114" s="194" t="s">
        <v>198</v>
      </c>
      <c r="AU114" s="194" t="s">
        <v>84</v>
      </c>
      <c r="AV114" s="12" t="s">
        <v>84</v>
      </c>
      <c r="AW114" s="12" t="s">
        <v>38</v>
      </c>
      <c r="AX114" s="12" t="s">
        <v>75</v>
      </c>
      <c r="AY114" s="194" t="s">
        <v>189</v>
      </c>
    </row>
    <row r="115" spans="2:51" s="12" customFormat="1" ht="13.5">
      <c r="B115" s="192"/>
      <c r="D115" s="193" t="s">
        <v>198</v>
      </c>
      <c r="E115" s="194" t="s">
        <v>5</v>
      </c>
      <c r="F115" s="195" t="s">
        <v>1509</v>
      </c>
      <c r="H115" s="196">
        <v>28.7</v>
      </c>
      <c r="I115" s="197"/>
      <c r="L115" s="192"/>
      <c r="M115" s="198"/>
      <c r="N115" s="199"/>
      <c r="O115" s="199"/>
      <c r="P115" s="199"/>
      <c r="Q115" s="199"/>
      <c r="R115" s="199"/>
      <c r="S115" s="199"/>
      <c r="T115" s="200"/>
      <c r="AT115" s="194" t="s">
        <v>198</v>
      </c>
      <c r="AU115" s="194" t="s">
        <v>84</v>
      </c>
      <c r="AV115" s="12" t="s">
        <v>84</v>
      </c>
      <c r="AW115" s="12" t="s">
        <v>38</v>
      </c>
      <c r="AX115" s="12" t="s">
        <v>75</v>
      </c>
      <c r="AY115" s="194" t="s">
        <v>189</v>
      </c>
    </row>
    <row r="116" spans="2:51" s="13" customFormat="1" ht="13.5">
      <c r="B116" s="201"/>
      <c r="D116" s="193" t="s">
        <v>198</v>
      </c>
      <c r="E116" s="202" t="s">
        <v>5</v>
      </c>
      <c r="F116" s="203" t="s">
        <v>216</v>
      </c>
      <c r="H116" s="204">
        <v>32.438</v>
      </c>
      <c r="I116" s="205"/>
      <c r="L116" s="201"/>
      <c r="M116" s="206"/>
      <c r="N116" s="207"/>
      <c r="O116" s="207"/>
      <c r="P116" s="207"/>
      <c r="Q116" s="207"/>
      <c r="R116" s="207"/>
      <c r="S116" s="207"/>
      <c r="T116" s="208"/>
      <c r="AT116" s="202" t="s">
        <v>198</v>
      </c>
      <c r="AU116" s="202" t="s">
        <v>84</v>
      </c>
      <c r="AV116" s="13" t="s">
        <v>196</v>
      </c>
      <c r="AW116" s="13" t="s">
        <v>38</v>
      </c>
      <c r="AX116" s="13" t="s">
        <v>82</v>
      </c>
      <c r="AY116" s="202" t="s">
        <v>189</v>
      </c>
    </row>
    <row r="117" spans="2:65" s="1" customFormat="1" ht="16.5" customHeight="1">
      <c r="B117" s="179"/>
      <c r="C117" s="180" t="s">
        <v>196</v>
      </c>
      <c r="D117" s="180" t="s">
        <v>191</v>
      </c>
      <c r="E117" s="181" t="s">
        <v>212</v>
      </c>
      <c r="F117" s="182" t="s">
        <v>213</v>
      </c>
      <c r="G117" s="183" t="s">
        <v>208</v>
      </c>
      <c r="H117" s="184">
        <v>16.219</v>
      </c>
      <c r="I117" s="185"/>
      <c r="J117" s="186">
        <f>ROUND(I117*H117,2)</f>
        <v>0</v>
      </c>
      <c r="K117" s="182" t="s">
        <v>209</v>
      </c>
      <c r="L117" s="40"/>
      <c r="M117" s="187" t="s">
        <v>5</v>
      </c>
      <c r="N117" s="188" t="s">
        <v>46</v>
      </c>
      <c r="O117" s="41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3" t="s">
        <v>196</v>
      </c>
      <c r="AT117" s="23" t="s">
        <v>191</v>
      </c>
      <c r="AU117" s="23" t="s">
        <v>84</v>
      </c>
      <c r="AY117" s="23" t="s">
        <v>189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82</v>
      </c>
      <c r="BK117" s="191">
        <f>ROUND(I117*H117,2)</f>
        <v>0</v>
      </c>
      <c r="BL117" s="23" t="s">
        <v>196</v>
      </c>
      <c r="BM117" s="23" t="s">
        <v>1510</v>
      </c>
    </row>
    <row r="118" spans="2:51" s="12" customFormat="1" ht="13.5">
      <c r="B118" s="192"/>
      <c r="D118" s="193" t="s">
        <v>198</v>
      </c>
      <c r="E118" s="194" t="s">
        <v>5</v>
      </c>
      <c r="F118" s="195" t="s">
        <v>1511</v>
      </c>
      <c r="H118" s="196">
        <v>16.219</v>
      </c>
      <c r="I118" s="197"/>
      <c r="L118" s="192"/>
      <c r="M118" s="198"/>
      <c r="N118" s="199"/>
      <c r="O118" s="199"/>
      <c r="P118" s="199"/>
      <c r="Q118" s="199"/>
      <c r="R118" s="199"/>
      <c r="S118" s="199"/>
      <c r="T118" s="200"/>
      <c r="AT118" s="194" t="s">
        <v>198</v>
      </c>
      <c r="AU118" s="194" t="s">
        <v>84</v>
      </c>
      <c r="AV118" s="12" t="s">
        <v>84</v>
      </c>
      <c r="AW118" s="12" t="s">
        <v>38</v>
      </c>
      <c r="AX118" s="12" t="s">
        <v>82</v>
      </c>
      <c r="AY118" s="194" t="s">
        <v>189</v>
      </c>
    </row>
    <row r="119" spans="2:65" s="1" customFormat="1" ht="38.25" customHeight="1">
      <c r="B119" s="179"/>
      <c r="C119" s="180" t="s">
        <v>217</v>
      </c>
      <c r="D119" s="180" t="s">
        <v>191</v>
      </c>
      <c r="E119" s="181" t="s">
        <v>218</v>
      </c>
      <c r="F119" s="182" t="s">
        <v>219</v>
      </c>
      <c r="G119" s="183" t="s">
        <v>208</v>
      </c>
      <c r="H119" s="184">
        <v>7.988</v>
      </c>
      <c r="I119" s="185"/>
      <c r="J119" s="186">
        <f>ROUND(I119*H119,2)</f>
        <v>0</v>
      </c>
      <c r="K119" s="182" t="s">
        <v>202</v>
      </c>
      <c r="L119" s="40"/>
      <c r="M119" s="187" t="s">
        <v>5</v>
      </c>
      <c r="N119" s="188" t="s">
        <v>46</v>
      </c>
      <c r="O119" s="41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AR119" s="23" t="s">
        <v>196</v>
      </c>
      <c r="AT119" s="23" t="s">
        <v>191</v>
      </c>
      <c r="AU119" s="23" t="s">
        <v>84</v>
      </c>
      <c r="AY119" s="23" t="s">
        <v>189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82</v>
      </c>
      <c r="BK119" s="191">
        <f>ROUND(I119*H119,2)</f>
        <v>0</v>
      </c>
      <c r="BL119" s="23" t="s">
        <v>196</v>
      </c>
      <c r="BM119" s="23" t="s">
        <v>1512</v>
      </c>
    </row>
    <row r="120" spans="2:51" s="12" customFormat="1" ht="13.5">
      <c r="B120" s="192"/>
      <c r="D120" s="193" t="s">
        <v>198</v>
      </c>
      <c r="E120" s="194" t="s">
        <v>5</v>
      </c>
      <c r="F120" s="195" t="s">
        <v>1513</v>
      </c>
      <c r="H120" s="196">
        <v>7.988</v>
      </c>
      <c r="I120" s="197"/>
      <c r="L120" s="192"/>
      <c r="M120" s="198"/>
      <c r="N120" s="199"/>
      <c r="O120" s="199"/>
      <c r="P120" s="199"/>
      <c r="Q120" s="199"/>
      <c r="R120" s="199"/>
      <c r="S120" s="199"/>
      <c r="T120" s="200"/>
      <c r="AT120" s="194" t="s">
        <v>198</v>
      </c>
      <c r="AU120" s="194" t="s">
        <v>84</v>
      </c>
      <c r="AV120" s="12" t="s">
        <v>84</v>
      </c>
      <c r="AW120" s="12" t="s">
        <v>38</v>
      </c>
      <c r="AX120" s="12" t="s">
        <v>82</v>
      </c>
      <c r="AY120" s="194" t="s">
        <v>189</v>
      </c>
    </row>
    <row r="121" spans="2:65" s="1" customFormat="1" ht="16.5" customHeight="1">
      <c r="B121" s="179"/>
      <c r="C121" s="180" t="s">
        <v>221</v>
      </c>
      <c r="D121" s="180" t="s">
        <v>191</v>
      </c>
      <c r="E121" s="181" t="s">
        <v>222</v>
      </c>
      <c r="F121" s="182" t="s">
        <v>223</v>
      </c>
      <c r="G121" s="183" t="s">
        <v>208</v>
      </c>
      <c r="H121" s="184">
        <v>7.988</v>
      </c>
      <c r="I121" s="185"/>
      <c r="J121" s="186">
        <f>ROUND(I121*H121,2)</f>
        <v>0</v>
      </c>
      <c r="K121" s="182" t="s">
        <v>209</v>
      </c>
      <c r="L121" s="40"/>
      <c r="M121" s="187" t="s">
        <v>5</v>
      </c>
      <c r="N121" s="188" t="s">
        <v>46</v>
      </c>
      <c r="O121" s="41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3" t="s">
        <v>196</v>
      </c>
      <c r="AT121" s="23" t="s">
        <v>191</v>
      </c>
      <c r="AU121" s="23" t="s">
        <v>84</v>
      </c>
      <c r="AY121" s="23" t="s">
        <v>189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82</v>
      </c>
      <c r="BK121" s="191">
        <f>ROUND(I121*H121,2)</f>
        <v>0</v>
      </c>
      <c r="BL121" s="23" t="s">
        <v>196</v>
      </c>
      <c r="BM121" s="23" t="s">
        <v>1514</v>
      </c>
    </row>
    <row r="122" spans="2:65" s="1" customFormat="1" ht="16.5" customHeight="1">
      <c r="B122" s="179"/>
      <c r="C122" s="180" t="s">
        <v>225</v>
      </c>
      <c r="D122" s="180" t="s">
        <v>191</v>
      </c>
      <c r="E122" s="181" t="s">
        <v>226</v>
      </c>
      <c r="F122" s="182" t="s">
        <v>227</v>
      </c>
      <c r="G122" s="183" t="s">
        <v>208</v>
      </c>
      <c r="H122" s="184">
        <v>7.988</v>
      </c>
      <c r="I122" s="185"/>
      <c r="J122" s="186">
        <f>ROUND(I122*H122,2)</f>
        <v>0</v>
      </c>
      <c r="K122" s="182" t="s">
        <v>209</v>
      </c>
      <c r="L122" s="40"/>
      <c r="M122" s="187" t="s">
        <v>5</v>
      </c>
      <c r="N122" s="188" t="s">
        <v>46</v>
      </c>
      <c r="O122" s="41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23" t="s">
        <v>196</v>
      </c>
      <c r="AT122" s="23" t="s">
        <v>191</v>
      </c>
      <c r="AU122" s="23" t="s">
        <v>84</v>
      </c>
      <c r="AY122" s="23" t="s">
        <v>189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3" t="s">
        <v>82</v>
      </c>
      <c r="BK122" s="191">
        <f>ROUND(I122*H122,2)</f>
        <v>0</v>
      </c>
      <c r="BL122" s="23" t="s">
        <v>196</v>
      </c>
      <c r="BM122" s="23" t="s">
        <v>1515</v>
      </c>
    </row>
    <row r="123" spans="2:65" s="1" customFormat="1" ht="16.5" customHeight="1">
      <c r="B123" s="179"/>
      <c r="C123" s="180" t="s">
        <v>229</v>
      </c>
      <c r="D123" s="180" t="s">
        <v>191</v>
      </c>
      <c r="E123" s="181" t="s">
        <v>230</v>
      </c>
      <c r="F123" s="182" t="s">
        <v>231</v>
      </c>
      <c r="G123" s="183" t="s">
        <v>232</v>
      </c>
      <c r="H123" s="184">
        <v>15.177</v>
      </c>
      <c r="I123" s="185"/>
      <c r="J123" s="186">
        <f>ROUND(I123*H123,2)</f>
        <v>0</v>
      </c>
      <c r="K123" s="182" t="s">
        <v>209</v>
      </c>
      <c r="L123" s="40"/>
      <c r="M123" s="187" t="s">
        <v>5</v>
      </c>
      <c r="N123" s="188" t="s">
        <v>46</v>
      </c>
      <c r="O123" s="41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AR123" s="23" t="s">
        <v>196</v>
      </c>
      <c r="AT123" s="23" t="s">
        <v>191</v>
      </c>
      <c r="AU123" s="23" t="s">
        <v>84</v>
      </c>
      <c r="AY123" s="23" t="s">
        <v>189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3" t="s">
        <v>82</v>
      </c>
      <c r="BK123" s="191">
        <f>ROUND(I123*H123,2)</f>
        <v>0</v>
      </c>
      <c r="BL123" s="23" t="s">
        <v>196</v>
      </c>
      <c r="BM123" s="23" t="s">
        <v>1516</v>
      </c>
    </row>
    <row r="124" spans="2:51" s="12" customFormat="1" ht="13.5">
      <c r="B124" s="192"/>
      <c r="D124" s="193" t="s">
        <v>198</v>
      </c>
      <c r="E124" s="194" t="s">
        <v>5</v>
      </c>
      <c r="F124" s="195" t="s">
        <v>1517</v>
      </c>
      <c r="H124" s="196">
        <v>15.177</v>
      </c>
      <c r="I124" s="197"/>
      <c r="L124" s="192"/>
      <c r="M124" s="198"/>
      <c r="N124" s="199"/>
      <c r="O124" s="199"/>
      <c r="P124" s="199"/>
      <c r="Q124" s="199"/>
      <c r="R124" s="199"/>
      <c r="S124" s="199"/>
      <c r="T124" s="200"/>
      <c r="AT124" s="194" t="s">
        <v>198</v>
      </c>
      <c r="AU124" s="194" t="s">
        <v>84</v>
      </c>
      <c r="AV124" s="12" t="s">
        <v>84</v>
      </c>
      <c r="AW124" s="12" t="s">
        <v>38</v>
      </c>
      <c r="AX124" s="12" t="s">
        <v>82</v>
      </c>
      <c r="AY124" s="194" t="s">
        <v>189</v>
      </c>
    </row>
    <row r="125" spans="2:65" s="1" customFormat="1" ht="25.5" customHeight="1">
      <c r="B125" s="179"/>
      <c r="C125" s="180" t="s">
        <v>235</v>
      </c>
      <c r="D125" s="180" t="s">
        <v>191</v>
      </c>
      <c r="E125" s="181" t="s">
        <v>1518</v>
      </c>
      <c r="F125" s="182" t="s">
        <v>1519</v>
      </c>
      <c r="G125" s="183" t="s">
        <v>208</v>
      </c>
      <c r="H125" s="184">
        <v>24.45</v>
      </c>
      <c r="I125" s="185"/>
      <c r="J125" s="186">
        <f>ROUND(I125*H125,2)</f>
        <v>0</v>
      </c>
      <c r="K125" s="182" t="s">
        <v>202</v>
      </c>
      <c r="L125" s="40"/>
      <c r="M125" s="187" t="s">
        <v>5</v>
      </c>
      <c r="N125" s="188" t="s">
        <v>46</v>
      </c>
      <c r="O125" s="41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AR125" s="23" t="s">
        <v>196</v>
      </c>
      <c r="AT125" s="23" t="s">
        <v>191</v>
      </c>
      <c r="AU125" s="23" t="s">
        <v>84</v>
      </c>
      <c r="AY125" s="23" t="s">
        <v>189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23" t="s">
        <v>82</v>
      </c>
      <c r="BK125" s="191">
        <f>ROUND(I125*H125,2)</f>
        <v>0</v>
      </c>
      <c r="BL125" s="23" t="s">
        <v>196</v>
      </c>
      <c r="BM125" s="23" t="s">
        <v>1520</v>
      </c>
    </row>
    <row r="126" spans="2:51" s="12" customFormat="1" ht="13.5">
      <c r="B126" s="192"/>
      <c r="D126" s="193" t="s">
        <v>198</v>
      </c>
      <c r="E126" s="194" t="s">
        <v>5</v>
      </c>
      <c r="F126" s="195" t="s">
        <v>1521</v>
      </c>
      <c r="H126" s="196">
        <v>24.45</v>
      </c>
      <c r="I126" s="197"/>
      <c r="L126" s="192"/>
      <c r="M126" s="198"/>
      <c r="N126" s="199"/>
      <c r="O126" s="199"/>
      <c r="P126" s="199"/>
      <c r="Q126" s="199"/>
      <c r="R126" s="199"/>
      <c r="S126" s="199"/>
      <c r="T126" s="200"/>
      <c r="AT126" s="194" t="s">
        <v>198</v>
      </c>
      <c r="AU126" s="194" t="s">
        <v>84</v>
      </c>
      <c r="AV126" s="12" t="s">
        <v>84</v>
      </c>
      <c r="AW126" s="12" t="s">
        <v>38</v>
      </c>
      <c r="AX126" s="12" t="s">
        <v>82</v>
      </c>
      <c r="AY126" s="194" t="s">
        <v>189</v>
      </c>
    </row>
    <row r="127" spans="2:65" s="1" customFormat="1" ht="25.5" customHeight="1">
      <c r="B127" s="179"/>
      <c r="C127" s="180" t="s">
        <v>240</v>
      </c>
      <c r="D127" s="180" t="s">
        <v>191</v>
      </c>
      <c r="E127" s="181" t="s">
        <v>1522</v>
      </c>
      <c r="F127" s="182" t="s">
        <v>1523</v>
      </c>
      <c r="G127" s="183" t="s">
        <v>194</v>
      </c>
      <c r="H127" s="184">
        <v>8.5</v>
      </c>
      <c r="I127" s="185"/>
      <c r="J127" s="186">
        <f>ROUND(I127*H127,2)</f>
        <v>0</v>
      </c>
      <c r="K127" s="182" t="s">
        <v>209</v>
      </c>
      <c r="L127" s="40"/>
      <c r="M127" s="187" t="s">
        <v>5</v>
      </c>
      <c r="N127" s="188" t="s">
        <v>46</v>
      </c>
      <c r="O127" s="41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AR127" s="23" t="s">
        <v>196</v>
      </c>
      <c r="AT127" s="23" t="s">
        <v>191</v>
      </c>
      <c r="AU127" s="23" t="s">
        <v>84</v>
      </c>
      <c r="AY127" s="23" t="s">
        <v>189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23" t="s">
        <v>82</v>
      </c>
      <c r="BK127" s="191">
        <f>ROUND(I127*H127,2)</f>
        <v>0</v>
      </c>
      <c r="BL127" s="23" t="s">
        <v>196</v>
      </c>
      <c r="BM127" s="23" t="s">
        <v>1524</v>
      </c>
    </row>
    <row r="128" spans="2:51" s="12" customFormat="1" ht="13.5">
      <c r="B128" s="192"/>
      <c r="D128" s="193" t="s">
        <v>198</v>
      </c>
      <c r="E128" s="194" t="s">
        <v>5</v>
      </c>
      <c r="F128" s="195" t="s">
        <v>1525</v>
      </c>
      <c r="H128" s="196">
        <v>8.5</v>
      </c>
      <c r="I128" s="197"/>
      <c r="L128" s="192"/>
      <c r="M128" s="198"/>
      <c r="N128" s="199"/>
      <c r="O128" s="199"/>
      <c r="P128" s="199"/>
      <c r="Q128" s="199"/>
      <c r="R128" s="199"/>
      <c r="S128" s="199"/>
      <c r="T128" s="200"/>
      <c r="AT128" s="194" t="s">
        <v>198</v>
      </c>
      <c r="AU128" s="194" t="s">
        <v>84</v>
      </c>
      <c r="AV128" s="12" t="s">
        <v>84</v>
      </c>
      <c r="AW128" s="12" t="s">
        <v>38</v>
      </c>
      <c r="AX128" s="12" t="s">
        <v>82</v>
      </c>
      <c r="AY128" s="194" t="s">
        <v>189</v>
      </c>
    </row>
    <row r="129" spans="2:65" s="1" customFormat="1" ht="16.5" customHeight="1">
      <c r="B129" s="179"/>
      <c r="C129" s="209" t="s">
        <v>246</v>
      </c>
      <c r="D129" s="209" t="s">
        <v>291</v>
      </c>
      <c r="E129" s="210" t="s">
        <v>1526</v>
      </c>
      <c r="F129" s="211" t="s">
        <v>1527</v>
      </c>
      <c r="G129" s="212" t="s">
        <v>801</v>
      </c>
      <c r="H129" s="213">
        <v>0.213</v>
      </c>
      <c r="I129" s="214"/>
      <c r="J129" s="215">
        <f>ROUND(I129*H129,2)</f>
        <v>0</v>
      </c>
      <c r="K129" s="211" t="s">
        <v>209</v>
      </c>
      <c r="L129" s="216"/>
      <c r="M129" s="217" t="s">
        <v>5</v>
      </c>
      <c r="N129" s="218" t="s">
        <v>46</v>
      </c>
      <c r="O129" s="41"/>
      <c r="P129" s="189">
        <f>O129*H129</f>
        <v>0</v>
      </c>
      <c r="Q129" s="189">
        <v>0.001</v>
      </c>
      <c r="R129" s="189">
        <f>Q129*H129</f>
        <v>0.000213</v>
      </c>
      <c r="S129" s="189">
        <v>0</v>
      </c>
      <c r="T129" s="190">
        <f>S129*H129</f>
        <v>0</v>
      </c>
      <c r="AR129" s="23" t="s">
        <v>229</v>
      </c>
      <c r="AT129" s="23" t="s">
        <v>291</v>
      </c>
      <c r="AU129" s="23" t="s">
        <v>84</v>
      </c>
      <c r="AY129" s="23" t="s">
        <v>189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82</v>
      </c>
      <c r="BK129" s="191">
        <f>ROUND(I129*H129,2)</f>
        <v>0</v>
      </c>
      <c r="BL129" s="23" t="s">
        <v>196</v>
      </c>
      <c r="BM129" s="23" t="s">
        <v>1528</v>
      </c>
    </row>
    <row r="130" spans="2:51" s="12" customFormat="1" ht="13.5">
      <c r="B130" s="192"/>
      <c r="D130" s="193" t="s">
        <v>198</v>
      </c>
      <c r="F130" s="195" t="s">
        <v>1529</v>
      </c>
      <c r="H130" s="196">
        <v>0.213</v>
      </c>
      <c r="I130" s="197"/>
      <c r="L130" s="192"/>
      <c r="M130" s="198"/>
      <c r="N130" s="199"/>
      <c r="O130" s="199"/>
      <c r="P130" s="199"/>
      <c r="Q130" s="199"/>
      <c r="R130" s="199"/>
      <c r="S130" s="199"/>
      <c r="T130" s="200"/>
      <c r="AT130" s="194" t="s">
        <v>198</v>
      </c>
      <c r="AU130" s="194" t="s">
        <v>84</v>
      </c>
      <c r="AV130" s="12" t="s">
        <v>84</v>
      </c>
      <c r="AW130" s="12" t="s">
        <v>6</v>
      </c>
      <c r="AX130" s="12" t="s">
        <v>82</v>
      </c>
      <c r="AY130" s="194" t="s">
        <v>189</v>
      </c>
    </row>
    <row r="131" spans="2:65" s="1" customFormat="1" ht="16.5" customHeight="1">
      <c r="B131" s="179"/>
      <c r="C131" s="180" t="s">
        <v>251</v>
      </c>
      <c r="D131" s="180" t="s">
        <v>191</v>
      </c>
      <c r="E131" s="181" t="s">
        <v>1530</v>
      </c>
      <c r="F131" s="182" t="s">
        <v>1531</v>
      </c>
      <c r="G131" s="183" t="s">
        <v>208</v>
      </c>
      <c r="H131" s="184">
        <v>1.275</v>
      </c>
      <c r="I131" s="185"/>
      <c r="J131" s="186">
        <f>ROUND(I131*H131,2)</f>
        <v>0</v>
      </c>
      <c r="K131" s="182" t="s">
        <v>209</v>
      </c>
      <c r="L131" s="40"/>
      <c r="M131" s="187" t="s">
        <v>5</v>
      </c>
      <c r="N131" s="188" t="s">
        <v>46</v>
      </c>
      <c r="O131" s="41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AR131" s="23" t="s">
        <v>196</v>
      </c>
      <c r="AT131" s="23" t="s">
        <v>191</v>
      </c>
      <c r="AU131" s="23" t="s">
        <v>84</v>
      </c>
      <c r="AY131" s="23" t="s">
        <v>189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23" t="s">
        <v>82</v>
      </c>
      <c r="BK131" s="191">
        <f>ROUND(I131*H131,2)</f>
        <v>0</v>
      </c>
      <c r="BL131" s="23" t="s">
        <v>196</v>
      </c>
      <c r="BM131" s="23" t="s">
        <v>1532</v>
      </c>
    </row>
    <row r="132" spans="2:51" s="12" customFormat="1" ht="13.5">
      <c r="B132" s="192"/>
      <c r="D132" s="193" t="s">
        <v>198</v>
      </c>
      <c r="E132" s="194" t="s">
        <v>5</v>
      </c>
      <c r="F132" s="195" t="s">
        <v>1533</v>
      </c>
      <c r="H132" s="196">
        <v>1.275</v>
      </c>
      <c r="I132" s="197"/>
      <c r="L132" s="192"/>
      <c r="M132" s="198"/>
      <c r="N132" s="199"/>
      <c r="O132" s="199"/>
      <c r="P132" s="199"/>
      <c r="Q132" s="199"/>
      <c r="R132" s="199"/>
      <c r="S132" s="199"/>
      <c r="T132" s="200"/>
      <c r="AT132" s="194" t="s">
        <v>198</v>
      </c>
      <c r="AU132" s="194" t="s">
        <v>84</v>
      </c>
      <c r="AV132" s="12" t="s">
        <v>84</v>
      </c>
      <c r="AW132" s="12" t="s">
        <v>38</v>
      </c>
      <c r="AX132" s="12" t="s">
        <v>82</v>
      </c>
      <c r="AY132" s="194" t="s">
        <v>189</v>
      </c>
    </row>
    <row r="133" spans="2:65" s="1" customFormat="1" ht="25.5" customHeight="1">
      <c r="B133" s="179"/>
      <c r="C133" s="180" t="s">
        <v>257</v>
      </c>
      <c r="D133" s="180" t="s">
        <v>191</v>
      </c>
      <c r="E133" s="181" t="s">
        <v>1534</v>
      </c>
      <c r="F133" s="182" t="s">
        <v>1535</v>
      </c>
      <c r="G133" s="183" t="s">
        <v>208</v>
      </c>
      <c r="H133" s="184">
        <v>1.275</v>
      </c>
      <c r="I133" s="185"/>
      <c r="J133" s="186">
        <f>ROUND(I133*H133,2)</f>
        <v>0</v>
      </c>
      <c r="K133" s="182" t="s">
        <v>209</v>
      </c>
      <c r="L133" s="40"/>
      <c r="M133" s="187" t="s">
        <v>5</v>
      </c>
      <c r="N133" s="188" t="s">
        <v>46</v>
      </c>
      <c r="O133" s="4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3" t="s">
        <v>196</v>
      </c>
      <c r="AT133" s="23" t="s">
        <v>191</v>
      </c>
      <c r="AU133" s="23" t="s">
        <v>84</v>
      </c>
      <c r="AY133" s="23" t="s">
        <v>189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82</v>
      </c>
      <c r="BK133" s="191">
        <f>ROUND(I133*H133,2)</f>
        <v>0</v>
      </c>
      <c r="BL133" s="23" t="s">
        <v>196</v>
      </c>
      <c r="BM133" s="23" t="s">
        <v>1536</v>
      </c>
    </row>
    <row r="134" spans="2:63" s="11" customFormat="1" ht="29.85" customHeight="1">
      <c r="B134" s="166"/>
      <c r="D134" s="167" t="s">
        <v>74</v>
      </c>
      <c r="E134" s="177" t="s">
        <v>205</v>
      </c>
      <c r="F134" s="177" t="s">
        <v>1155</v>
      </c>
      <c r="I134" s="169"/>
      <c r="J134" s="178">
        <f>BK134</f>
        <v>0</v>
      </c>
      <c r="L134" s="166"/>
      <c r="M134" s="171"/>
      <c r="N134" s="172"/>
      <c r="O134" s="172"/>
      <c r="P134" s="173">
        <f>P135</f>
        <v>0</v>
      </c>
      <c r="Q134" s="172"/>
      <c r="R134" s="173">
        <f>R135</f>
        <v>0</v>
      </c>
      <c r="S134" s="172"/>
      <c r="T134" s="174">
        <f>T135</f>
        <v>0</v>
      </c>
      <c r="AR134" s="167" t="s">
        <v>82</v>
      </c>
      <c r="AT134" s="175" t="s">
        <v>74</v>
      </c>
      <c r="AU134" s="175" t="s">
        <v>82</v>
      </c>
      <c r="AY134" s="167" t="s">
        <v>189</v>
      </c>
      <c r="BK134" s="176">
        <f>BK135</f>
        <v>0</v>
      </c>
    </row>
    <row r="135" spans="2:65" s="1" customFormat="1" ht="38.25" customHeight="1">
      <c r="B135" s="179"/>
      <c r="C135" s="180" t="s">
        <v>262</v>
      </c>
      <c r="D135" s="180" t="s">
        <v>191</v>
      </c>
      <c r="E135" s="181" t="s">
        <v>1537</v>
      </c>
      <c r="F135" s="182" t="s">
        <v>1538</v>
      </c>
      <c r="G135" s="183" t="s">
        <v>312</v>
      </c>
      <c r="H135" s="184">
        <v>1</v>
      </c>
      <c r="I135" s="185"/>
      <c r="J135" s="186">
        <f>ROUND(I135*H135,2)</f>
        <v>0</v>
      </c>
      <c r="K135" s="182" t="s">
        <v>5</v>
      </c>
      <c r="L135" s="40"/>
      <c r="M135" s="187" t="s">
        <v>5</v>
      </c>
      <c r="N135" s="188" t="s">
        <v>46</v>
      </c>
      <c r="O135" s="41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23" t="s">
        <v>196</v>
      </c>
      <c r="AT135" s="23" t="s">
        <v>191</v>
      </c>
      <c r="AU135" s="23" t="s">
        <v>84</v>
      </c>
      <c r="AY135" s="23" t="s">
        <v>189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82</v>
      </c>
      <c r="BK135" s="191">
        <f>ROUND(I135*H135,2)</f>
        <v>0</v>
      </c>
      <c r="BL135" s="23" t="s">
        <v>196</v>
      </c>
      <c r="BM135" s="23" t="s">
        <v>1539</v>
      </c>
    </row>
    <row r="136" spans="2:63" s="11" customFormat="1" ht="29.85" customHeight="1">
      <c r="B136" s="166"/>
      <c r="D136" s="167" t="s">
        <v>74</v>
      </c>
      <c r="E136" s="177" t="s">
        <v>196</v>
      </c>
      <c r="F136" s="177" t="s">
        <v>1540</v>
      </c>
      <c r="I136" s="169"/>
      <c r="J136" s="178">
        <f>BK136</f>
        <v>0</v>
      </c>
      <c r="L136" s="166"/>
      <c r="M136" s="171"/>
      <c r="N136" s="172"/>
      <c r="O136" s="172"/>
      <c r="P136" s="173">
        <f>SUM(P137:P138)</f>
        <v>0</v>
      </c>
      <c r="Q136" s="172"/>
      <c r="R136" s="173">
        <f>SUM(R137:R138)</f>
        <v>0</v>
      </c>
      <c r="S136" s="172"/>
      <c r="T136" s="174">
        <f>SUM(T137:T138)</f>
        <v>0</v>
      </c>
      <c r="AR136" s="167" t="s">
        <v>82</v>
      </c>
      <c r="AT136" s="175" t="s">
        <v>74</v>
      </c>
      <c r="AU136" s="175" t="s">
        <v>82</v>
      </c>
      <c r="AY136" s="167" t="s">
        <v>189</v>
      </c>
      <c r="BK136" s="176">
        <f>SUM(BK137:BK138)</f>
        <v>0</v>
      </c>
    </row>
    <row r="137" spans="2:65" s="1" customFormat="1" ht="25.5" customHeight="1">
      <c r="B137" s="179"/>
      <c r="C137" s="180" t="s">
        <v>11</v>
      </c>
      <c r="D137" s="180" t="s">
        <v>191</v>
      </c>
      <c r="E137" s="181" t="s">
        <v>1541</v>
      </c>
      <c r="F137" s="182" t="s">
        <v>1542</v>
      </c>
      <c r="G137" s="183" t="s">
        <v>208</v>
      </c>
      <c r="H137" s="184">
        <v>10.25</v>
      </c>
      <c r="I137" s="185"/>
      <c r="J137" s="186">
        <f>ROUND(I137*H137,2)</f>
        <v>0</v>
      </c>
      <c r="K137" s="182" t="s">
        <v>202</v>
      </c>
      <c r="L137" s="40"/>
      <c r="M137" s="187" t="s">
        <v>5</v>
      </c>
      <c r="N137" s="188" t="s">
        <v>46</v>
      </c>
      <c r="O137" s="41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AR137" s="23" t="s">
        <v>196</v>
      </c>
      <c r="AT137" s="23" t="s">
        <v>191</v>
      </c>
      <c r="AU137" s="23" t="s">
        <v>84</v>
      </c>
      <c r="AY137" s="23" t="s">
        <v>189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3" t="s">
        <v>82</v>
      </c>
      <c r="BK137" s="191">
        <f>ROUND(I137*H137,2)</f>
        <v>0</v>
      </c>
      <c r="BL137" s="23" t="s">
        <v>196</v>
      </c>
      <c r="BM137" s="23" t="s">
        <v>1543</v>
      </c>
    </row>
    <row r="138" spans="2:51" s="12" customFormat="1" ht="13.5">
      <c r="B138" s="192"/>
      <c r="D138" s="193" t="s">
        <v>198</v>
      </c>
      <c r="E138" s="194" t="s">
        <v>5</v>
      </c>
      <c r="F138" s="195" t="s">
        <v>1544</v>
      </c>
      <c r="H138" s="196">
        <v>10.25</v>
      </c>
      <c r="I138" s="197"/>
      <c r="L138" s="192"/>
      <c r="M138" s="198"/>
      <c r="N138" s="199"/>
      <c r="O138" s="199"/>
      <c r="P138" s="199"/>
      <c r="Q138" s="199"/>
      <c r="R138" s="199"/>
      <c r="S138" s="199"/>
      <c r="T138" s="200"/>
      <c r="AT138" s="194" t="s">
        <v>198</v>
      </c>
      <c r="AU138" s="194" t="s">
        <v>84</v>
      </c>
      <c r="AV138" s="12" t="s">
        <v>84</v>
      </c>
      <c r="AW138" s="12" t="s">
        <v>38</v>
      </c>
      <c r="AX138" s="12" t="s">
        <v>82</v>
      </c>
      <c r="AY138" s="194" t="s">
        <v>189</v>
      </c>
    </row>
    <row r="139" spans="2:63" s="11" customFormat="1" ht="29.85" customHeight="1">
      <c r="B139" s="166"/>
      <c r="D139" s="167" t="s">
        <v>74</v>
      </c>
      <c r="E139" s="177" t="s">
        <v>217</v>
      </c>
      <c r="F139" s="177" t="s">
        <v>245</v>
      </c>
      <c r="I139" s="169"/>
      <c r="J139" s="178">
        <f>BK139</f>
        <v>0</v>
      </c>
      <c r="L139" s="166"/>
      <c r="M139" s="171"/>
      <c r="N139" s="172"/>
      <c r="O139" s="172"/>
      <c r="P139" s="173">
        <f>SUM(P140:P150)</f>
        <v>0</v>
      </c>
      <c r="Q139" s="172"/>
      <c r="R139" s="173">
        <f>SUM(R140:R150)</f>
        <v>1.713375</v>
      </c>
      <c r="S139" s="172"/>
      <c r="T139" s="174">
        <f>SUM(T140:T150)</f>
        <v>0</v>
      </c>
      <c r="AR139" s="167" t="s">
        <v>82</v>
      </c>
      <c r="AT139" s="175" t="s">
        <v>74</v>
      </c>
      <c r="AU139" s="175" t="s">
        <v>82</v>
      </c>
      <c r="AY139" s="167" t="s">
        <v>189</v>
      </c>
      <c r="BK139" s="176">
        <f>SUM(BK140:BK150)</f>
        <v>0</v>
      </c>
    </row>
    <row r="140" spans="2:65" s="1" customFormat="1" ht="38.25" customHeight="1">
      <c r="B140" s="179"/>
      <c r="C140" s="180" t="s">
        <v>272</v>
      </c>
      <c r="D140" s="180" t="s">
        <v>191</v>
      </c>
      <c r="E140" s="181" t="s">
        <v>1545</v>
      </c>
      <c r="F140" s="182" t="s">
        <v>1546</v>
      </c>
      <c r="G140" s="183" t="s">
        <v>194</v>
      </c>
      <c r="H140" s="184">
        <v>7.5</v>
      </c>
      <c r="I140" s="185"/>
      <c r="J140" s="186">
        <f>ROUND(I140*H140,2)</f>
        <v>0</v>
      </c>
      <c r="K140" s="182" t="s">
        <v>202</v>
      </c>
      <c r="L140" s="40"/>
      <c r="M140" s="187" t="s">
        <v>5</v>
      </c>
      <c r="N140" s="188" t="s">
        <v>46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196</v>
      </c>
      <c r="AT140" s="23" t="s">
        <v>191</v>
      </c>
      <c r="AU140" s="23" t="s">
        <v>84</v>
      </c>
      <c r="AY140" s="23" t="s">
        <v>189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82</v>
      </c>
      <c r="BK140" s="191">
        <f>ROUND(I140*H140,2)</f>
        <v>0</v>
      </c>
      <c r="BL140" s="23" t="s">
        <v>196</v>
      </c>
      <c r="BM140" s="23" t="s">
        <v>1547</v>
      </c>
    </row>
    <row r="141" spans="2:51" s="12" customFormat="1" ht="13.5">
      <c r="B141" s="192"/>
      <c r="D141" s="193" t="s">
        <v>198</v>
      </c>
      <c r="E141" s="194" t="s">
        <v>5</v>
      </c>
      <c r="F141" s="195" t="s">
        <v>1548</v>
      </c>
      <c r="H141" s="196">
        <v>7.5</v>
      </c>
      <c r="I141" s="197"/>
      <c r="L141" s="192"/>
      <c r="M141" s="198"/>
      <c r="N141" s="199"/>
      <c r="O141" s="199"/>
      <c r="P141" s="199"/>
      <c r="Q141" s="199"/>
      <c r="R141" s="199"/>
      <c r="S141" s="199"/>
      <c r="T141" s="200"/>
      <c r="AT141" s="194" t="s">
        <v>198</v>
      </c>
      <c r="AU141" s="194" t="s">
        <v>84</v>
      </c>
      <c r="AV141" s="12" t="s">
        <v>84</v>
      </c>
      <c r="AW141" s="12" t="s">
        <v>38</v>
      </c>
      <c r="AX141" s="12" t="s">
        <v>82</v>
      </c>
      <c r="AY141" s="194" t="s">
        <v>189</v>
      </c>
    </row>
    <row r="142" spans="2:65" s="1" customFormat="1" ht="25.5" customHeight="1">
      <c r="B142" s="179"/>
      <c r="C142" s="180" t="s">
        <v>279</v>
      </c>
      <c r="D142" s="180" t="s">
        <v>191</v>
      </c>
      <c r="E142" s="181" t="s">
        <v>247</v>
      </c>
      <c r="F142" s="182" t="s">
        <v>248</v>
      </c>
      <c r="G142" s="183" t="s">
        <v>194</v>
      </c>
      <c r="H142" s="184">
        <v>56.9</v>
      </c>
      <c r="I142" s="185"/>
      <c r="J142" s="186">
        <f>ROUND(I142*H142,2)</f>
        <v>0</v>
      </c>
      <c r="K142" s="182" t="s">
        <v>195</v>
      </c>
      <c r="L142" s="40"/>
      <c r="M142" s="187" t="s">
        <v>5</v>
      </c>
      <c r="N142" s="188" t="s">
        <v>46</v>
      </c>
      <c r="O142" s="41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23" t="s">
        <v>196</v>
      </c>
      <c r="AT142" s="23" t="s">
        <v>191</v>
      </c>
      <c r="AU142" s="23" t="s">
        <v>84</v>
      </c>
      <c r="AY142" s="23" t="s">
        <v>189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82</v>
      </c>
      <c r="BK142" s="191">
        <f>ROUND(I142*H142,2)</f>
        <v>0</v>
      </c>
      <c r="BL142" s="23" t="s">
        <v>196</v>
      </c>
      <c r="BM142" s="23" t="s">
        <v>1549</v>
      </c>
    </row>
    <row r="143" spans="2:51" s="12" customFormat="1" ht="13.5">
      <c r="B143" s="192"/>
      <c r="D143" s="193" t="s">
        <v>198</v>
      </c>
      <c r="E143" s="194" t="s">
        <v>5</v>
      </c>
      <c r="F143" s="195" t="s">
        <v>1550</v>
      </c>
      <c r="H143" s="196">
        <v>56.9</v>
      </c>
      <c r="I143" s="197"/>
      <c r="L143" s="192"/>
      <c r="M143" s="198"/>
      <c r="N143" s="199"/>
      <c r="O143" s="199"/>
      <c r="P143" s="199"/>
      <c r="Q143" s="199"/>
      <c r="R143" s="199"/>
      <c r="S143" s="199"/>
      <c r="T143" s="200"/>
      <c r="AT143" s="194" t="s">
        <v>198</v>
      </c>
      <c r="AU143" s="194" t="s">
        <v>84</v>
      </c>
      <c r="AV143" s="12" t="s">
        <v>84</v>
      </c>
      <c r="AW143" s="12" t="s">
        <v>38</v>
      </c>
      <c r="AX143" s="12" t="s">
        <v>82</v>
      </c>
      <c r="AY143" s="194" t="s">
        <v>189</v>
      </c>
    </row>
    <row r="144" spans="2:65" s="1" customFormat="1" ht="25.5" customHeight="1">
      <c r="B144" s="179"/>
      <c r="C144" s="180" t="s">
        <v>284</v>
      </c>
      <c r="D144" s="180" t="s">
        <v>191</v>
      </c>
      <c r="E144" s="181" t="s">
        <v>1551</v>
      </c>
      <c r="F144" s="182" t="s">
        <v>1552</v>
      </c>
      <c r="G144" s="183" t="s">
        <v>194</v>
      </c>
      <c r="H144" s="184">
        <v>7.5</v>
      </c>
      <c r="I144" s="185"/>
      <c r="J144" s="186">
        <f>ROUND(I144*H144,2)</f>
        <v>0</v>
      </c>
      <c r="K144" s="182" t="s">
        <v>5</v>
      </c>
      <c r="L144" s="40"/>
      <c r="M144" s="187" t="s">
        <v>5</v>
      </c>
      <c r="N144" s="188" t="s">
        <v>46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196</v>
      </c>
      <c r="AT144" s="23" t="s">
        <v>191</v>
      </c>
      <c r="AU144" s="23" t="s">
        <v>84</v>
      </c>
      <c r="AY144" s="23" t="s">
        <v>189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82</v>
      </c>
      <c r="BK144" s="191">
        <f>ROUND(I144*H144,2)</f>
        <v>0</v>
      </c>
      <c r="BL144" s="23" t="s">
        <v>196</v>
      </c>
      <c r="BM144" s="23" t="s">
        <v>1553</v>
      </c>
    </row>
    <row r="145" spans="2:51" s="12" customFormat="1" ht="13.5">
      <c r="B145" s="192"/>
      <c r="D145" s="193" t="s">
        <v>198</v>
      </c>
      <c r="E145" s="194" t="s">
        <v>5</v>
      </c>
      <c r="F145" s="195" t="s">
        <v>1554</v>
      </c>
      <c r="H145" s="196">
        <v>7.5</v>
      </c>
      <c r="I145" s="197"/>
      <c r="L145" s="192"/>
      <c r="M145" s="198"/>
      <c r="N145" s="199"/>
      <c r="O145" s="199"/>
      <c r="P145" s="199"/>
      <c r="Q145" s="199"/>
      <c r="R145" s="199"/>
      <c r="S145" s="199"/>
      <c r="T145" s="200"/>
      <c r="AT145" s="194" t="s">
        <v>198</v>
      </c>
      <c r="AU145" s="194" t="s">
        <v>84</v>
      </c>
      <c r="AV145" s="12" t="s">
        <v>84</v>
      </c>
      <c r="AW145" s="12" t="s">
        <v>38</v>
      </c>
      <c r="AX145" s="12" t="s">
        <v>82</v>
      </c>
      <c r="AY145" s="194" t="s">
        <v>189</v>
      </c>
    </row>
    <row r="146" spans="2:65" s="1" customFormat="1" ht="16.5" customHeight="1">
      <c r="B146" s="179"/>
      <c r="C146" s="180" t="s">
        <v>290</v>
      </c>
      <c r="D146" s="180" t="s">
        <v>191</v>
      </c>
      <c r="E146" s="181" t="s">
        <v>252</v>
      </c>
      <c r="F146" s="182" t="s">
        <v>253</v>
      </c>
      <c r="G146" s="183" t="s">
        <v>194</v>
      </c>
      <c r="H146" s="184">
        <v>19.25</v>
      </c>
      <c r="I146" s="185"/>
      <c r="J146" s="186">
        <f>ROUND(I146*H146,2)</f>
        <v>0</v>
      </c>
      <c r="K146" s="182" t="s">
        <v>202</v>
      </c>
      <c r="L146" s="40"/>
      <c r="M146" s="187" t="s">
        <v>5</v>
      </c>
      <c r="N146" s="188" t="s">
        <v>46</v>
      </c>
      <c r="O146" s="41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AR146" s="23" t="s">
        <v>196</v>
      </c>
      <c r="AT146" s="23" t="s">
        <v>191</v>
      </c>
      <c r="AU146" s="23" t="s">
        <v>84</v>
      </c>
      <c r="AY146" s="23" t="s">
        <v>189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3" t="s">
        <v>82</v>
      </c>
      <c r="BK146" s="191">
        <f>ROUND(I146*H146,2)</f>
        <v>0</v>
      </c>
      <c r="BL146" s="23" t="s">
        <v>196</v>
      </c>
      <c r="BM146" s="23" t="s">
        <v>1555</v>
      </c>
    </row>
    <row r="147" spans="2:51" s="12" customFormat="1" ht="13.5">
      <c r="B147" s="192"/>
      <c r="D147" s="193" t="s">
        <v>198</v>
      </c>
      <c r="E147" s="194" t="s">
        <v>5</v>
      </c>
      <c r="F147" s="195" t="s">
        <v>1506</v>
      </c>
      <c r="H147" s="196">
        <v>19.25</v>
      </c>
      <c r="I147" s="197"/>
      <c r="L147" s="192"/>
      <c r="M147" s="198"/>
      <c r="N147" s="199"/>
      <c r="O147" s="199"/>
      <c r="P147" s="199"/>
      <c r="Q147" s="199"/>
      <c r="R147" s="199"/>
      <c r="S147" s="199"/>
      <c r="T147" s="200"/>
      <c r="AT147" s="194" t="s">
        <v>198</v>
      </c>
      <c r="AU147" s="194" t="s">
        <v>84</v>
      </c>
      <c r="AV147" s="12" t="s">
        <v>84</v>
      </c>
      <c r="AW147" s="12" t="s">
        <v>38</v>
      </c>
      <c r="AX147" s="12" t="s">
        <v>82</v>
      </c>
      <c r="AY147" s="194" t="s">
        <v>189</v>
      </c>
    </row>
    <row r="148" spans="2:65" s="1" customFormat="1" ht="51" customHeight="1">
      <c r="B148" s="179"/>
      <c r="C148" s="180" t="s">
        <v>296</v>
      </c>
      <c r="D148" s="180" t="s">
        <v>191</v>
      </c>
      <c r="E148" s="181" t="s">
        <v>1556</v>
      </c>
      <c r="F148" s="182" t="s">
        <v>1557</v>
      </c>
      <c r="G148" s="183" t="s">
        <v>194</v>
      </c>
      <c r="H148" s="184">
        <v>7.5</v>
      </c>
      <c r="I148" s="185"/>
      <c r="J148" s="186">
        <f>ROUND(I148*H148,2)</f>
        <v>0</v>
      </c>
      <c r="K148" s="182" t="s">
        <v>376</v>
      </c>
      <c r="L148" s="40"/>
      <c r="M148" s="187" t="s">
        <v>5</v>
      </c>
      <c r="N148" s="188" t="s">
        <v>46</v>
      </c>
      <c r="O148" s="41"/>
      <c r="P148" s="189">
        <f>O148*H148</f>
        <v>0</v>
      </c>
      <c r="Q148" s="189">
        <v>0.08425</v>
      </c>
      <c r="R148" s="189">
        <f>Q148*H148</f>
        <v>0.6318750000000001</v>
      </c>
      <c r="S148" s="189">
        <v>0</v>
      </c>
      <c r="T148" s="190">
        <f>S148*H148</f>
        <v>0</v>
      </c>
      <c r="AR148" s="23" t="s">
        <v>196</v>
      </c>
      <c r="AT148" s="23" t="s">
        <v>191</v>
      </c>
      <c r="AU148" s="23" t="s">
        <v>84</v>
      </c>
      <c r="AY148" s="23" t="s">
        <v>189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3" t="s">
        <v>82</v>
      </c>
      <c r="BK148" s="191">
        <f>ROUND(I148*H148,2)</f>
        <v>0</v>
      </c>
      <c r="BL148" s="23" t="s">
        <v>196</v>
      </c>
      <c r="BM148" s="23" t="s">
        <v>1558</v>
      </c>
    </row>
    <row r="149" spans="2:65" s="1" customFormat="1" ht="25.5" customHeight="1">
      <c r="B149" s="179"/>
      <c r="C149" s="209" t="s">
        <v>10</v>
      </c>
      <c r="D149" s="209" t="s">
        <v>291</v>
      </c>
      <c r="E149" s="210" t="s">
        <v>1559</v>
      </c>
      <c r="F149" s="211" t="s">
        <v>1560</v>
      </c>
      <c r="G149" s="212" t="s">
        <v>194</v>
      </c>
      <c r="H149" s="213">
        <v>7.725</v>
      </c>
      <c r="I149" s="214"/>
      <c r="J149" s="215">
        <f>ROUND(I149*H149,2)</f>
        <v>0</v>
      </c>
      <c r="K149" s="211" t="s">
        <v>376</v>
      </c>
      <c r="L149" s="216"/>
      <c r="M149" s="217" t="s">
        <v>5</v>
      </c>
      <c r="N149" s="218" t="s">
        <v>46</v>
      </c>
      <c r="O149" s="41"/>
      <c r="P149" s="189">
        <f>O149*H149</f>
        <v>0</v>
      </c>
      <c r="Q149" s="189">
        <v>0.14</v>
      </c>
      <c r="R149" s="189">
        <f>Q149*H149</f>
        <v>1.0815000000000001</v>
      </c>
      <c r="S149" s="189">
        <v>0</v>
      </c>
      <c r="T149" s="190">
        <f>S149*H149</f>
        <v>0</v>
      </c>
      <c r="AR149" s="23" t="s">
        <v>229</v>
      </c>
      <c r="AT149" s="23" t="s">
        <v>291</v>
      </c>
      <c r="AU149" s="23" t="s">
        <v>84</v>
      </c>
      <c r="AY149" s="23" t="s">
        <v>189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23" t="s">
        <v>82</v>
      </c>
      <c r="BK149" s="191">
        <f>ROUND(I149*H149,2)</f>
        <v>0</v>
      </c>
      <c r="BL149" s="23" t="s">
        <v>196</v>
      </c>
      <c r="BM149" s="23" t="s">
        <v>1561</v>
      </c>
    </row>
    <row r="150" spans="2:51" s="12" customFormat="1" ht="13.5">
      <c r="B150" s="192"/>
      <c r="D150" s="193" t="s">
        <v>198</v>
      </c>
      <c r="F150" s="195" t="s">
        <v>1562</v>
      </c>
      <c r="H150" s="196">
        <v>7.725</v>
      </c>
      <c r="I150" s="197"/>
      <c r="L150" s="192"/>
      <c r="M150" s="198"/>
      <c r="N150" s="199"/>
      <c r="O150" s="199"/>
      <c r="P150" s="199"/>
      <c r="Q150" s="199"/>
      <c r="R150" s="199"/>
      <c r="S150" s="199"/>
      <c r="T150" s="200"/>
      <c r="AT150" s="194" t="s">
        <v>198</v>
      </c>
      <c r="AU150" s="194" t="s">
        <v>84</v>
      </c>
      <c r="AV150" s="12" t="s">
        <v>84</v>
      </c>
      <c r="AW150" s="12" t="s">
        <v>6</v>
      </c>
      <c r="AX150" s="12" t="s">
        <v>82</v>
      </c>
      <c r="AY150" s="194" t="s">
        <v>189</v>
      </c>
    </row>
    <row r="151" spans="2:63" s="11" customFormat="1" ht="29.85" customHeight="1">
      <c r="B151" s="166"/>
      <c r="D151" s="167" t="s">
        <v>74</v>
      </c>
      <c r="E151" s="177" t="s">
        <v>221</v>
      </c>
      <c r="F151" s="177" t="s">
        <v>256</v>
      </c>
      <c r="I151" s="169"/>
      <c r="J151" s="178">
        <f>BK151</f>
        <v>0</v>
      </c>
      <c r="L151" s="166"/>
      <c r="M151" s="171"/>
      <c r="N151" s="172"/>
      <c r="O151" s="172"/>
      <c r="P151" s="173">
        <f>SUM(P152:P250)</f>
        <v>0</v>
      </c>
      <c r="Q151" s="172"/>
      <c r="R151" s="173">
        <f>SUM(R152:R250)</f>
        <v>62.57111583999999</v>
      </c>
      <c r="S151" s="172"/>
      <c r="T151" s="174">
        <f>SUM(T152:T250)</f>
        <v>0</v>
      </c>
      <c r="AR151" s="167" t="s">
        <v>82</v>
      </c>
      <c r="AT151" s="175" t="s">
        <v>74</v>
      </c>
      <c r="AU151" s="175" t="s">
        <v>82</v>
      </c>
      <c r="AY151" s="167" t="s">
        <v>189</v>
      </c>
      <c r="BK151" s="176">
        <f>SUM(BK152:BK250)</f>
        <v>0</v>
      </c>
    </row>
    <row r="152" spans="2:65" s="1" customFormat="1" ht="38.25" customHeight="1">
      <c r="B152" s="179"/>
      <c r="C152" s="180" t="s">
        <v>304</v>
      </c>
      <c r="D152" s="180" t="s">
        <v>191</v>
      </c>
      <c r="E152" s="181" t="s">
        <v>258</v>
      </c>
      <c r="F152" s="182" t="s">
        <v>259</v>
      </c>
      <c r="G152" s="183" t="s">
        <v>194</v>
      </c>
      <c r="H152" s="184">
        <v>164.7</v>
      </c>
      <c r="I152" s="185"/>
      <c r="J152" s="186">
        <f>ROUND(I152*H152,2)</f>
        <v>0</v>
      </c>
      <c r="K152" s="182" t="s">
        <v>202</v>
      </c>
      <c r="L152" s="40"/>
      <c r="M152" s="187" t="s">
        <v>5</v>
      </c>
      <c r="N152" s="188" t="s">
        <v>46</v>
      </c>
      <c r="O152" s="41"/>
      <c r="P152" s="189">
        <f>O152*H152</f>
        <v>0</v>
      </c>
      <c r="Q152" s="189">
        <v>0.00268</v>
      </c>
      <c r="R152" s="189">
        <f>Q152*H152</f>
        <v>0.441396</v>
      </c>
      <c r="S152" s="189">
        <v>0</v>
      </c>
      <c r="T152" s="190">
        <f>S152*H152</f>
        <v>0</v>
      </c>
      <c r="AR152" s="23" t="s">
        <v>196</v>
      </c>
      <c r="AT152" s="23" t="s">
        <v>191</v>
      </c>
      <c r="AU152" s="23" t="s">
        <v>84</v>
      </c>
      <c r="AY152" s="23" t="s">
        <v>189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23" t="s">
        <v>82</v>
      </c>
      <c r="BK152" s="191">
        <f>ROUND(I152*H152,2)</f>
        <v>0</v>
      </c>
      <c r="BL152" s="23" t="s">
        <v>196</v>
      </c>
      <c r="BM152" s="23" t="s">
        <v>1563</v>
      </c>
    </row>
    <row r="153" spans="2:51" s="12" customFormat="1" ht="13.5">
      <c r="B153" s="192"/>
      <c r="D153" s="193" t="s">
        <v>198</v>
      </c>
      <c r="E153" s="194" t="s">
        <v>5</v>
      </c>
      <c r="F153" s="195" t="s">
        <v>1564</v>
      </c>
      <c r="H153" s="196">
        <v>164.7</v>
      </c>
      <c r="I153" s="197"/>
      <c r="L153" s="192"/>
      <c r="M153" s="198"/>
      <c r="N153" s="199"/>
      <c r="O153" s="199"/>
      <c r="P153" s="199"/>
      <c r="Q153" s="199"/>
      <c r="R153" s="199"/>
      <c r="S153" s="199"/>
      <c r="T153" s="200"/>
      <c r="AT153" s="194" t="s">
        <v>198</v>
      </c>
      <c r="AU153" s="194" t="s">
        <v>84</v>
      </c>
      <c r="AV153" s="12" t="s">
        <v>84</v>
      </c>
      <c r="AW153" s="12" t="s">
        <v>38</v>
      </c>
      <c r="AX153" s="12" t="s">
        <v>82</v>
      </c>
      <c r="AY153" s="194" t="s">
        <v>189</v>
      </c>
    </row>
    <row r="154" spans="2:65" s="1" customFormat="1" ht="16.5" customHeight="1">
      <c r="B154" s="179"/>
      <c r="C154" s="180" t="s">
        <v>309</v>
      </c>
      <c r="D154" s="180" t="s">
        <v>191</v>
      </c>
      <c r="E154" s="181" t="s">
        <v>263</v>
      </c>
      <c r="F154" s="182" t="s">
        <v>264</v>
      </c>
      <c r="G154" s="183" t="s">
        <v>194</v>
      </c>
      <c r="H154" s="184">
        <v>713.38</v>
      </c>
      <c r="I154" s="185"/>
      <c r="J154" s="186">
        <f>ROUND(I154*H154,2)</f>
        <v>0</v>
      </c>
      <c r="K154" s="182" t="s">
        <v>5</v>
      </c>
      <c r="L154" s="40"/>
      <c r="M154" s="187" t="s">
        <v>5</v>
      </c>
      <c r="N154" s="188" t="s">
        <v>46</v>
      </c>
      <c r="O154" s="41"/>
      <c r="P154" s="189">
        <f>O154*H154</f>
        <v>0</v>
      </c>
      <c r="Q154" s="189">
        <v>0.01575</v>
      </c>
      <c r="R154" s="189">
        <f>Q154*H154</f>
        <v>11.235735</v>
      </c>
      <c r="S154" s="189">
        <v>0</v>
      </c>
      <c r="T154" s="190">
        <f>S154*H154</f>
        <v>0</v>
      </c>
      <c r="AR154" s="23" t="s">
        <v>196</v>
      </c>
      <c r="AT154" s="23" t="s">
        <v>191</v>
      </c>
      <c r="AU154" s="23" t="s">
        <v>84</v>
      </c>
      <c r="AY154" s="23" t="s">
        <v>189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3" t="s">
        <v>82</v>
      </c>
      <c r="BK154" s="191">
        <f>ROUND(I154*H154,2)</f>
        <v>0</v>
      </c>
      <c r="BL154" s="23" t="s">
        <v>196</v>
      </c>
      <c r="BM154" s="23" t="s">
        <v>1565</v>
      </c>
    </row>
    <row r="155" spans="2:51" s="12" customFormat="1" ht="13.5">
      <c r="B155" s="192"/>
      <c r="D155" s="193" t="s">
        <v>198</v>
      </c>
      <c r="E155" s="194" t="s">
        <v>5</v>
      </c>
      <c r="F155" s="195" t="s">
        <v>1566</v>
      </c>
      <c r="H155" s="196">
        <v>263.25</v>
      </c>
      <c r="I155" s="197"/>
      <c r="L155" s="192"/>
      <c r="M155" s="198"/>
      <c r="N155" s="199"/>
      <c r="O155" s="199"/>
      <c r="P155" s="199"/>
      <c r="Q155" s="199"/>
      <c r="R155" s="199"/>
      <c r="S155" s="199"/>
      <c r="T155" s="200"/>
      <c r="AT155" s="194" t="s">
        <v>198</v>
      </c>
      <c r="AU155" s="194" t="s">
        <v>84</v>
      </c>
      <c r="AV155" s="12" t="s">
        <v>84</v>
      </c>
      <c r="AW155" s="12" t="s">
        <v>38</v>
      </c>
      <c r="AX155" s="12" t="s">
        <v>75</v>
      </c>
      <c r="AY155" s="194" t="s">
        <v>189</v>
      </c>
    </row>
    <row r="156" spans="2:51" s="12" customFormat="1" ht="13.5">
      <c r="B156" s="192"/>
      <c r="D156" s="193" t="s">
        <v>198</v>
      </c>
      <c r="E156" s="194" t="s">
        <v>5</v>
      </c>
      <c r="F156" s="195" t="s">
        <v>1567</v>
      </c>
      <c r="H156" s="196">
        <v>423.945</v>
      </c>
      <c r="I156" s="197"/>
      <c r="L156" s="192"/>
      <c r="M156" s="198"/>
      <c r="N156" s="199"/>
      <c r="O156" s="199"/>
      <c r="P156" s="199"/>
      <c r="Q156" s="199"/>
      <c r="R156" s="199"/>
      <c r="S156" s="199"/>
      <c r="T156" s="200"/>
      <c r="AT156" s="194" t="s">
        <v>198</v>
      </c>
      <c r="AU156" s="194" t="s">
        <v>84</v>
      </c>
      <c r="AV156" s="12" t="s">
        <v>84</v>
      </c>
      <c r="AW156" s="12" t="s">
        <v>38</v>
      </c>
      <c r="AX156" s="12" t="s">
        <v>75</v>
      </c>
      <c r="AY156" s="194" t="s">
        <v>189</v>
      </c>
    </row>
    <row r="157" spans="2:51" s="12" customFormat="1" ht="13.5">
      <c r="B157" s="192"/>
      <c r="D157" s="193" t="s">
        <v>198</v>
      </c>
      <c r="E157" s="194" t="s">
        <v>5</v>
      </c>
      <c r="F157" s="195" t="s">
        <v>1568</v>
      </c>
      <c r="H157" s="196">
        <v>6.3</v>
      </c>
      <c r="I157" s="197"/>
      <c r="L157" s="192"/>
      <c r="M157" s="198"/>
      <c r="N157" s="199"/>
      <c r="O157" s="199"/>
      <c r="P157" s="199"/>
      <c r="Q157" s="199"/>
      <c r="R157" s="199"/>
      <c r="S157" s="199"/>
      <c r="T157" s="200"/>
      <c r="AT157" s="194" t="s">
        <v>198</v>
      </c>
      <c r="AU157" s="194" t="s">
        <v>84</v>
      </c>
      <c r="AV157" s="12" t="s">
        <v>84</v>
      </c>
      <c r="AW157" s="12" t="s">
        <v>38</v>
      </c>
      <c r="AX157" s="12" t="s">
        <v>75</v>
      </c>
      <c r="AY157" s="194" t="s">
        <v>189</v>
      </c>
    </row>
    <row r="158" spans="2:51" s="12" customFormat="1" ht="13.5">
      <c r="B158" s="192"/>
      <c r="D158" s="193" t="s">
        <v>198</v>
      </c>
      <c r="E158" s="194" t="s">
        <v>5</v>
      </c>
      <c r="F158" s="195" t="s">
        <v>1569</v>
      </c>
      <c r="H158" s="196">
        <v>136.35</v>
      </c>
      <c r="I158" s="197"/>
      <c r="L158" s="192"/>
      <c r="M158" s="198"/>
      <c r="N158" s="199"/>
      <c r="O158" s="199"/>
      <c r="P158" s="199"/>
      <c r="Q158" s="199"/>
      <c r="R158" s="199"/>
      <c r="S158" s="199"/>
      <c r="T158" s="200"/>
      <c r="AT158" s="194" t="s">
        <v>198</v>
      </c>
      <c r="AU158" s="194" t="s">
        <v>84</v>
      </c>
      <c r="AV158" s="12" t="s">
        <v>84</v>
      </c>
      <c r="AW158" s="12" t="s">
        <v>38</v>
      </c>
      <c r="AX158" s="12" t="s">
        <v>75</v>
      </c>
      <c r="AY158" s="194" t="s">
        <v>189</v>
      </c>
    </row>
    <row r="159" spans="2:51" s="12" customFormat="1" ht="13.5">
      <c r="B159" s="192"/>
      <c r="D159" s="193" t="s">
        <v>198</v>
      </c>
      <c r="E159" s="194" t="s">
        <v>5</v>
      </c>
      <c r="F159" s="195" t="s">
        <v>1570</v>
      </c>
      <c r="H159" s="196">
        <v>-116.465</v>
      </c>
      <c r="I159" s="197"/>
      <c r="L159" s="192"/>
      <c r="M159" s="198"/>
      <c r="N159" s="199"/>
      <c r="O159" s="199"/>
      <c r="P159" s="199"/>
      <c r="Q159" s="199"/>
      <c r="R159" s="199"/>
      <c r="S159" s="199"/>
      <c r="T159" s="200"/>
      <c r="AT159" s="194" t="s">
        <v>198</v>
      </c>
      <c r="AU159" s="194" t="s">
        <v>84</v>
      </c>
      <c r="AV159" s="12" t="s">
        <v>84</v>
      </c>
      <c r="AW159" s="12" t="s">
        <v>38</v>
      </c>
      <c r="AX159" s="12" t="s">
        <v>75</v>
      </c>
      <c r="AY159" s="194" t="s">
        <v>189</v>
      </c>
    </row>
    <row r="160" spans="2:51" s="13" customFormat="1" ht="13.5">
      <c r="B160" s="201"/>
      <c r="D160" s="193" t="s">
        <v>198</v>
      </c>
      <c r="E160" s="202" t="s">
        <v>5</v>
      </c>
      <c r="F160" s="203" t="s">
        <v>216</v>
      </c>
      <c r="H160" s="204">
        <v>713.38</v>
      </c>
      <c r="I160" s="205"/>
      <c r="L160" s="201"/>
      <c r="M160" s="206"/>
      <c r="N160" s="207"/>
      <c r="O160" s="207"/>
      <c r="P160" s="207"/>
      <c r="Q160" s="207"/>
      <c r="R160" s="207"/>
      <c r="S160" s="207"/>
      <c r="T160" s="208"/>
      <c r="AT160" s="202" t="s">
        <v>198</v>
      </c>
      <c r="AU160" s="202" t="s">
        <v>84</v>
      </c>
      <c r="AV160" s="13" t="s">
        <v>196</v>
      </c>
      <c r="AW160" s="13" t="s">
        <v>38</v>
      </c>
      <c r="AX160" s="13" t="s">
        <v>82</v>
      </c>
      <c r="AY160" s="202" t="s">
        <v>189</v>
      </c>
    </row>
    <row r="161" spans="2:65" s="1" customFormat="1" ht="16.5" customHeight="1">
      <c r="B161" s="179"/>
      <c r="C161" s="180" t="s">
        <v>314</v>
      </c>
      <c r="D161" s="180" t="s">
        <v>191</v>
      </c>
      <c r="E161" s="181" t="s">
        <v>269</v>
      </c>
      <c r="F161" s="182" t="s">
        <v>1571</v>
      </c>
      <c r="G161" s="183" t="s">
        <v>194</v>
      </c>
      <c r="H161" s="184">
        <v>403.94</v>
      </c>
      <c r="I161" s="185"/>
      <c r="J161" s="186">
        <f>ROUND(I161*H161,2)</f>
        <v>0</v>
      </c>
      <c r="K161" s="182" t="s">
        <v>5</v>
      </c>
      <c r="L161" s="40"/>
      <c r="M161" s="187" t="s">
        <v>5</v>
      </c>
      <c r="N161" s="188" t="s">
        <v>46</v>
      </c>
      <c r="O161" s="41"/>
      <c r="P161" s="189">
        <f>O161*H161</f>
        <v>0</v>
      </c>
      <c r="Q161" s="189">
        <v>0.01365</v>
      </c>
      <c r="R161" s="189">
        <f>Q161*H161</f>
        <v>5.513781</v>
      </c>
      <c r="S161" s="189">
        <v>0</v>
      </c>
      <c r="T161" s="190">
        <f>S161*H161</f>
        <v>0</v>
      </c>
      <c r="AR161" s="23" t="s">
        <v>196</v>
      </c>
      <c r="AT161" s="23" t="s">
        <v>191</v>
      </c>
      <c r="AU161" s="23" t="s">
        <v>84</v>
      </c>
      <c r="AY161" s="23" t="s">
        <v>189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23" t="s">
        <v>82</v>
      </c>
      <c r="BK161" s="191">
        <f>ROUND(I161*H161,2)</f>
        <v>0</v>
      </c>
      <c r="BL161" s="23" t="s">
        <v>196</v>
      </c>
      <c r="BM161" s="23" t="s">
        <v>1572</v>
      </c>
    </row>
    <row r="162" spans="2:51" s="12" customFormat="1" ht="13.5">
      <c r="B162" s="192"/>
      <c r="D162" s="193" t="s">
        <v>198</v>
      </c>
      <c r="E162" s="194" t="s">
        <v>5</v>
      </c>
      <c r="F162" s="195" t="s">
        <v>1573</v>
      </c>
      <c r="H162" s="196">
        <v>164.7</v>
      </c>
      <c r="I162" s="197"/>
      <c r="L162" s="192"/>
      <c r="M162" s="198"/>
      <c r="N162" s="199"/>
      <c r="O162" s="199"/>
      <c r="P162" s="199"/>
      <c r="Q162" s="199"/>
      <c r="R162" s="199"/>
      <c r="S162" s="199"/>
      <c r="T162" s="200"/>
      <c r="AT162" s="194" t="s">
        <v>198</v>
      </c>
      <c r="AU162" s="194" t="s">
        <v>84</v>
      </c>
      <c r="AV162" s="12" t="s">
        <v>84</v>
      </c>
      <c r="AW162" s="12" t="s">
        <v>38</v>
      </c>
      <c r="AX162" s="12" t="s">
        <v>75</v>
      </c>
      <c r="AY162" s="194" t="s">
        <v>189</v>
      </c>
    </row>
    <row r="163" spans="2:51" s="12" customFormat="1" ht="13.5">
      <c r="B163" s="192"/>
      <c r="D163" s="193" t="s">
        <v>198</v>
      </c>
      <c r="E163" s="194" t="s">
        <v>5</v>
      </c>
      <c r="F163" s="195" t="s">
        <v>1574</v>
      </c>
      <c r="H163" s="196">
        <v>239.24</v>
      </c>
      <c r="I163" s="197"/>
      <c r="L163" s="192"/>
      <c r="M163" s="198"/>
      <c r="N163" s="199"/>
      <c r="O163" s="199"/>
      <c r="P163" s="199"/>
      <c r="Q163" s="199"/>
      <c r="R163" s="199"/>
      <c r="S163" s="199"/>
      <c r="T163" s="200"/>
      <c r="AT163" s="194" t="s">
        <v>198</v>
      </c>
      <c r="AU163" s="194" t="s">
        <v>84</v>
      </c>
      <c r="AV163" s="12" t="s">
        <v>84</v>
      </c>
      <c r="AW163" s="12" t="s">
        <v>38</v>
      </c>
      <c r="AX163" s="12" t="s">
        <v>75</v>
      </c>
      <c r="AY163" s="194" t="s">
        <v>189</v>
      </c>
    </row>
    <row r="164" spans="2:51" s="13" customFormat="1" ht="13.5">
      <c r="B164" s="201"/>
      <c r="D164" s="193" t="s">
        <v>198</v>
      </c>
      <c r="E164" s="202" t="s">
        <v>5</v>
      </c>
      <c r="F164" s="203" t="s">
        <v>216</v>
      </c>
      <c r="H164" s="204">
        <v>403.94</v>
      </c>
      <c r="I164" s="205"/>
      <c r="L164" s="201"/>
      <c r="M164" s="206"/>
      <c r="N164" s="207"/>
      <c r="O164" s="207"/>
      <c r="P164" s="207"/>
      <c r="Q164" s="207"/>
      <c r="R164" s="207"/>
      <c r="S164" s="207"/>
      <c r="T164" s="208"/>
      <c r="AT164" s="202" t="s">
        <v>198</v>
      </c>
      <c r="AU164" s="202" t="s">
        <v>84</v>
      </c>
      <c r="AV164" s="13" t="s">
        <v>196</v>
      </c>
      <c r="AW164" s="13" t="s">
        <v>38</v>
      </c>
      <c r="AX164" s="13" t="s">
        <v>82</v>
      </c>
      <c r="AY164" s="202" t="s">
        <v>189</v>
      </c>
    </row>
    <row r="165" spans="2:65" s="1" customFormat="1" ht="25.5" customHeight="1">
      <c r="B165" s="179"/>
      <c r="C165" s="180" t="s">
        <v>319</v>
      </c>
      <c r="D165" s="180" t="s">
        <v>191</v>
      </c>
      <c r="E165" s="181" t="s">
        <v>273</v>
      </c>
      <c r="F165" s="182" t="s">
        <v>1575</v>
      </c>
      <c r="G165" s="183" t="s">
        <v>194</v>
      </c>
      <c r="H165" s="184">
        <v>111.51</v>
      </c>
      <c r="I165" s="185"/>
      <c r="J165" s="186">
        <f>ROUND(I165*H165,2)</f>
        <v>0</v>
      </c>
      <c r="K165" s="182" t="s">
        <v>5</v>
      </c>
      <c r="L165" s="40"/>
      <c r="M165" s="187" t="s">
        <v>5</v>
      </c>
      <c r="N165" s="188" t="s">
        <v>46</v>
      </c>
      <c r="O165" s="41"/>
      <c r="P165" s="189">
        <f>O165*H165</f>
        <v>0</v>
      </c>
      <c r="Q165" s="189">
        <v>0.0052</v>
      </c>
      <c r="R165" s="189">
        <f>Q165*H165</f>
        <v>0.579852</v>
      </c>
      <c r="S165" s="189">
        <v>0</v>
      </c>
      <c r="T165" s="190">
        <f>S165*H165</f>
        <v>0</v>
      </c>
      <c r="AR165" s="23" t="s">
        <v>196</v>
      </c>
      <c r="AT165" s="23" t="s">
        <v>191</v>
      </c>
      <c r="AU165" s="23" t="s">
        <v>84</v>
      </c>
      <c r="AY165" s="23" t="s">
        <v>189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23" t="s">
        <v>82</v>
      </c>
      <c r="BK165" s="191">
        <f>ROUND(I165*H165,2)</f>
        <v>0</v>
      </c>
      <c r="BL165" s="23" t="s">
        <v>196</v>
      </c>
      <c r="BM165" s="23" t="s">
        <v>1576</v>
      </c>
    </row>
    <row r="166" spans="2:51" s="12" customFormat="1" ht="13.5">
      <c r="B166" s="192"/>
      <c r="D166" s="193" t="s">
        <v>198</v>
      </c>
      <c r="E166" s="194" t="s">
        <v>5</v>
      </c>
      <c r="F166" s="195" t="s">
        <v>1577</v>
      </c>
      <c r="H166" s="196">
        <v>29.115</v>
      </c>
      <c r="I166" s="197"/>
      <c r="L166" s="192"/>
      <c r="M166" s="198"/>
      <c r="N166" s="199"/>
      <c r="O166" s="199"/>
      <c r="P166" s="199"/>
      <c r="Q166" s="199"/>
      <c r="R166" s="199"/>
      <c r="S166" s="199"/>
      <c r="T166" s="200"/>
      <c r="AT166" s="194" t="s">
        <v>198</v>
      </c>
      <c r="AU166" s="194" t="s">
        <v>84</v>
      </c>
      <c r="AV166" s="12" t="s">
        <v>84</v>
      </c>
      <c r="AW166" s="12" t="s">
        <v>38</v>
      </c>
      <c r="AX166" s="12" t="s">
        <v>75</v>
      </c>
      <c r="AY166" s="194" t="s">
        <v>189</v>
      </c>
    </row>
    <row r="167" spans="2:51" s="12" customFormat="1" ht="13.5">
      <c r="B167" s="192"/>
      <c r="D167" s="193" t="s">
        <v>198</v>
      </c>
      <c r="E167" s="194" t="s">
        <v>5</v>
      </c>
      <c r="F167" s="195" t="s">
        <v>1578</v>
      </c>
      <c r="H167" s="196">
        <v>1.35</v>
      </c>
      <c r="I167" s="197"/>
      <c r="L167" s="192"/>
      <c r="M167" s="198"/>
      <c r="N167" s="199"/>
      <c r="O167" s="199"/>
      <c r="P167" s="199"/>
      <c r="Q167" s="199"/>
      <c r="R167" s="199"/>
      <c r="S167" s="199"/>
      <c r="T167" s="200"/>
      <c r="AT167" s="194" t="s">
        <v>198</v>
      </c>
      <c r="AU167" s="194" t="s">
        <v>84</v>
      </c>
      <c r="AV167" s="12" t="s">
        <v>84</v>
      </c>
      <c r="AW167" s="12" t="s">
        <v>38</v>
      </c>
      <c r="AX167" s="12" t="s">
        <v>75</v>
      </c>
      <c r="AY167" s="194" t="s">
        <v>189</v>
      </c>
    </row>
    <row r="168" spans="2:51" s="12" customFormat="1" ht="13.5">
      <c r="B168" s="192"/>
      <c r="D168" s="193" t="s">
        <v>198</v>
      </c>
      <c r="E168" s="194" t="s">
        <v>5</v>
      </c>
      <c r="F168" s="195" t="s">
        <v>1579</v>
      </c>
      <c r="H168" s="196">
        <v>81.045</v>
      </c>
      <c r="I168" s="197"/>
      <c r="L168" s="192"/>
      <c r="M168" s="198"/>
      <c r="N168" s="199"/>
      <c r="O168" s="199"/>
      <c r="P168" s="199"/>
      <c r="Q168" s="199"/>
      <c r="R168" s="199"/>
      <c r="S168" s="199"/>
      <c r="T168" s="200"/>
      <c r="AT168" s="194" t="s">
        <v>198</v>
      </c>
      <c r="AU168" s="194" t="s">
        <v>84</v>
      </c>
      <c r="AV168" s="12" t="s">
        <v>84</v>
      </c>
      <c r="AW168" s="12" t="s">
        <v>38</v>
      </c>
      <c r="AX168" s="12" t="s">
        <v>75</v>
      </c>
      <c r="AY168" s="194" t="s">
        <v>189</v>
      </c>
    </row>
    <row r="169" spans="2:51" s="13" customFormat="1" ht="13.5">
      <c r="B169" s="201"/>
      <c r="D169" s="193" t="s">
        <v>198</v>
      </c>
      <c r="E169" s="202" t="s">
        <v>5</v>
      </c>
      <c r="F169" s="203" t="s">
        <v>216</v>
      </c>
      <c r="H169" s="204">
        <v>111.51</v>
      </c>
      <c r="I169" s="205"/>
      <c r="L169" s="201"/>
      <c r="M169" s="206"/>
      <c r="N169" s="207"/>
      <c r="O169" s="207"/>
      <c r="P169" s="207"/>
      <c r="Q169" s="207"/>
      <c r="R169" s="207"/>
      <c r="S169" s="207"/>
      <c r="T169" s="208"/>
      <c r="AT169" s="202" t="s">
        <v>198</v>
      </c>
      <c r="AU169" s="202" t="s">
        <v>84</v>
      </c>
      <c r="AV169" s="13" t="s">
        <v>196</v>
      </c>
      <c r="AW169" s="13" t="s">
        <v>38</v>
      </c>
      <c r="AX169" s="13" t="s">
        <v>82</v>
      </c>
      <c r="AY169" s="202" t="s">
        <v>189</v>
      </c>
    </row>
    <row r="170" spans="2:65" s="1" customFormat="1" ht="16.5" customHeight="1">
      <c r="B170" s="179"/>
      <c r="C170" s="180" t="s">
        <v>325</v>
      </c>
      <c r="D170" s="180" t="s">
        <v>191</v>
      </c>
      <c r="E170" s="181" t="s">
        <v>280</v>
      </c>
      <c r="F170" s="182" t="s">
        <v>937</v>
      </c>
      <c r="G170" s="183" t="s">
        <v>194</v>
      </c>
      <c r="H170" s="184">
        <v>116.97</v>
      </c>
      <c r="I170" s="185"/>
      <c r="J170" s="186">
        <f>ROUND(I170*H170,2)</f>
        <v>0</v>
      </c>
      <c r="K170" s="182" t="s">
        <v>5</v>
      </c>
      <c r="L170" s="40"/>
      <c r="M170" s="187" t="s">
        <v>5</v>
      </c>
      <c r="N170" s="188" t="s">
        <v>46</v>
      </c>
      <c r="O170" s="41"/>
      <c r="P170" s="189">
        <f>O170*H170</f>
        <v>0</v>
      </c>
      <c r="Q170" s="189">
        <v>0.01575</v>
      </c>
      <c r="R170" s="189">
        <f>Q170*H170</f>
        <v>1.8422775</v>
      </c>
      <c r="S170" s="189">
        <v>0</v>
      </c>
      <c r="T170" s="190">
        <f>S170*H170</f>
        <v>0</v>
      </c>
      <c r="AR170" s="23" t="s">
        <v>196</v>
      </c>
      <c r="AT170" s="23" t="s">
        <v>191</v>
      </c>
      <c r="AU170" s="23" t="s">
        <v>84</v>
      </c>
      <c r="AY170" s="23" t="s">
        <v>189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82</v>
      </c>
      <c r="BK170" s="191">
        <f>ROUND(I170*H170,2)</f>
        <v>0</v>
      </c>
      <c r="BL170" s="23" t="s">
        <v>196</v>
      </c>
      <c r="BM170" s="23" t="s">
        <v>1580</v>
      </c>
    </row>
    <row r="171" spans="2:51" s="12" customFormat="1" ht="13.5">
      <c r="B171" s="192"/>
      <c r="D171" s="193" t="s">
        <v>198</v>
      </c>
      <c r="E171" s="194" t="s">
        <v>5</v>
      </c>
      <c r="F171" s="195" t="s">
        <v>1581</v>
      </c>
      <c r="H171" s="196">
        <v>116.97</v>
      </c>
      <c r="I171" s="197"/>
      <c r="L171" s="192"/>
      <c r="M171" s="198"/>
      <c r="N171" s="199"/>
      <c r="O171" s="199"/>
      <c r="P171" s="199"/>
      <c r="Q171" s="199"/>
      <c r="R171" s="199"/>
      <c r="S171" s="199"/>
      <c r="T171" s="200"/>
      <c r="AT171" s="194" t="s">
        <v>198</v>
      </c>
      <c r="AU171" s="194" t="s">
        <v>84</v>
      </c>
      <c r="AV171" s="12" t="s">
        <v>84</v>
      </c>
      <c r="AW171" s="12" t="s">
        <v>38</v>
      </c>
      <c r="AX171" s="12" t="s">
        <v>82</v>
      </c>
      <c r="AY171" s="194" t="s">
        <v>189</v>
      </c>
    </row>
    <row r="172" spans="2:65" s="1" customFormat="1" ht="25.5" customHeight="1">
      <c r="B172" s="179"/>
      <c r="C172" s="180" t="s">
        <v>329</v>
      </c>
      <c r="D172" s="180" t="s">
        <v>191</v>
      </c>
      <c r="E172" s="181" t="s">
        <v>1582</v>
      </c>
      <c r="F172" s="182" t="s">
        <v>1583</v>
      </c>
      <c r="G172" s="183" t="s">
        <v>194</v>
      </c>
      <c r="H172" s="184">
        <v>164.95</v>
      </c>
      <c r="I172" s="185"/>
      <c r="J172" s="186">
        <f>ROUND(I172*H172,2)</f>
        <v>0</v>
      </c>
      <c r="K172" s="182" t="s">
        <v>202</v>
      </c>
      <c r="L172" s="40"/>
      <c r="M172" s="187" t="s">
        <v>5</v>
      </c>
      <c r="N172" s="188" t="s">
        <v>46</v>
      </c>
      <c r="O172" s="41"/>
      <c r="P172" s="189">
        <f>O172*H172</f>
        <v>0</v>
      </c>
      <c r="Q172" s="189">
        <v>0.00883</v>
      </c>
      <c r="R172" s="189">
        <f>Q172*H172</f>
        <v>1.4565084999999998</v>
      </c>
      <c r="S172" s="189">
        <v>0</v>
      </c>
      <c r="T172" s="190">
        <f>S172*H172</f>
        <v>0</v>
      </c>
      <c r="AR172" s="23" t="s">
        <v>196</v>
      </c>
      <c r="AT172" s="23" t="s">
        <v>191</v>
      </c>
      <c r="AU172" s="23" t="s">
        <v>84</v>
      </c>
      <c r="AY172" s="23" t="s">
        <v>189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23" t="s">
        <v>82</v>
      </c>
      <c r="BK172" s="191">
        <f>ROUND(I172*H172,2)</f>
        <v>0</v>
      </c>
      <c r="BL172" s="23" t="s">
        <v>196</v>
      </c>
      <c r="BM172" s="23" t="s">
        <v>1584</v>
      </c>
    </row>
    <row r="173" spans="2:51" s="12" customFormat="1" ht="13.5">
      <c r="B173" s="192"/>
      <c r="D173" s="193" t="s">
        <v>198</v>
      </c>
      <c r="E173" s="194" t="s">
        <v>5</v>
      </c>
      <c r="F173" s="195" t="s">
        <v>1585</v>
      </c>
      <c r="H173" s="196">
        <v>164.95</v>
      </c>
      <c r="I173" s="197"/>
      <c r="L173" s="192"/>
      <c r="M173" s="198"/>
      <c r="N173" s="199"/>
      <c r="O173" s="199"/>
      <c r="P173" s="199"/>
      <c r="Q173" s="199"/>
      <c r="R173" s="199"/>
      <c r="S173" s="199"/>
      <c r="T173" s="200"/>
      <c r="AT173" s="194" t="s">
        <v>198</v>
      </c>
      <c r="AU173" s="194" t="s">
        <v>84</v>
      </c>
      <c r="AV173" s="12" t="s">
        <v>84</v>
      </c>
      <c r="AW173" s="12" t="s">
        <v>38</v>
      </c>
      <c r="AX173" s="12" t="s">
        <v>82</v>
      </c>
      <c r="AY173" s="194" t="s">
        <v>189</v>
      </c>
    </row>
    <row r="174" spans="2:65" s="1" customFormat="1" ht="25.5" customHeight="1">
      <c r="B174" s="179"/>
      <c r="C174" s="209" t="s">
        <v>333</v>
      </c>
      <c r="D174" s="209" t="s">
        <v>291</v>
      </c>
      <c r="E174" s="210" t="s">
        <v>380</v>
      </c>
      <c r="F174" s="211" t="s">
        <v>381</v>
      </c>
      <c r="G174" s="212" t="s">
        <v>208</v>
      </c>
      <c r="H174" s="213">
        <v>41.238</v>
      </c>
      <c r="I174" s="214"/>
      <c r="J174" s="215">
        <f>ROUND(I174*H174,2)</f>
        <v>0</v>
      </c>
      <c r="K174" s="211" t="s">
        <v>202</v>
      </c>
      <c r="L174" s="216"/>
      <c r="M174" s="217" t="s">
        <v>5</v>
      </c>
      <c r="N174" s="218" t="s">
        <v>46</v>
      </c>
      <c r="O174" s="41"/>
      <c r="P174" s="189">
        <f>O174*H174</f>
        <v>0</v>
      </c>
      <c r="Q174" s="189">
        <v>0.032</v>
      </c>
      <c r="R174" s="189">
        <f>Q174*H174</f>
        <v>1.3196160000000001</v>
      </c>
      <c r="S174" s="189">
        <v>0</v>
      </c>
      <c r="T174" s="190">
        <f>S174*H174</f>
        <v>0</v>
      </c>
      <c r="AR174" s="23" t="s">
        <v>229</v>
      </c>
      <c r="AT174" s="23" t="s">
        <v>291</v>
      </c>
      <c r="AU174" s="23" t="s">
        <v>84</v>
      </c>
      <c r="AY174" s="23" t="s">
        <v>189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23" t="s">
        <v>82</v>
      </c>
      <c r="BK174" s="191">
        <f>ROUND(I174*H174,2)</f>
        <v>0</v>
      </c>
      <c r="BL174" s="23" t="s">
        <v>196</v>
      </c>
      <c r="BM174" s="23" t="s">
        <v>1586</v>
      </c>
    </row>
    <row r="175" spans="2:51" s="12" customFormat="1" ht="13.5">
      <c r="B175" s="192"/>
      <c r="D175" s="193" t="s">
        <v>198</v>
      </c>
      <c r="E175" s="194" t="s">
        <v>5</v>
      </c>
      <c r="F175" s="195" t="s">
        <v>1587</v>
      </c>
      <c r="H175" s="196">
        <v>41.238</v>
      </c>
      <c r="I175" s="197"/>
      <c r="L175" s="192"/>
      <c r="M175" s="198"/>
      <c r="N175" s="199"/>
      <c r="O175" s="199"/>
      <c r="P175" s="199"/>
      <c r="Q175" s="199"/>
      <c r="R175" s="199"/>
      <c r="S175" s="199"/>
      <c r="T175" s="200"/>
      <c r="AT175" s="194" t="s">
        <v>198</v>
      </c>
      <c r="AU175" s="194" t="s">
        <v>84</v>
      </c>
      <c r="AV175" s="12" t="s">
        <v>84</v>
      </c>
      <c r="AW175" s="12" t="s">
        <v>38</v>
      </c>
      <c r="AX175" s="12" t="s">
        <v>82</v>
      </c>
      <c r="AY175" s="194" t="s">
        <v>189</v>
      </c>
    </row>
    <row r="176" spans="2:65" s="1" customFormat="1" ht="25.5" customHeight="1">
      <c r="B176" s="179"/>
      <c r="C176" s="180" t="s">
        <v>338</v>
      </c>
      <c r="D176" s="180" t="s">
        <v>191</v>
      </c>
      <c r="E176" s="181" t="s">
        <v>1588</v>
      </c>
      <c r="F176" s="182" t="s">
        <v>1589</v>
      </c>
      <c r="G176" s="183" t="s">
        <v>194</v>
      </c>
      <c r="H176" s="184">
        <v>239.24</v>
      </c>
      <c r="I176" s="185"/>
      <c r="J176" s="186">
        <f>ROUND(I176*H176,2)</f>
        <v>0</v>
      </c>
      <c r="K176" s="182" t="s">
        <v>202</v>
      </c>
      <c r="L176" s="40"/>
      <c r="M176" s="187" t="s">
        <v>5</v>
      </c>
      <c r="N176" s="188" t="s">
        <v>46</v>
      </c>
      <c r="O176" s="41"/>
      <c r="P176" s="189">
        <f>O176*H176</f>
        <v>0</v>
      </c>
      <c r="Q176" s="189">
        <v>0.00937</v>
      </c>
      <c r="R176" s="189">
        <f>Q176*H176</f>
        <v>2.2416788</v>
      </c>
      <c r="S176" s="189">
        <v>0</v>
      </c>
      <c r="T176" s="190">
        <f>S176*H176</f>
        <v>0</v>
      </c>
      <c r="AR176" s="23" t="s">
        <v>196</v>
      </c>
      <c r="AT176" s="23" t="s">
        <v>191</v>
      </c>
      <c r="AU176" s="23" t="s">
        <v>84</v>
      </c>
      <c r="AY176" s="23" t="s">
        <v>189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23" t="s">
        <v>82</v>
      </c>
      <c r="BK176" s="191">
        <f>ROUND(I176*H176,2)</f>
        <v>0</v>
      </c>
      <c r="BL176" s="23" t="s">
        <v>196</v>
      </c>
      <c r="BM176" s="23" t="s">
        <v>1590</v>
      </c>
    </row>
    <row r="177" spans="2:65" s="1" customFormat="1" ht="51" customHeight="1">
      <c r="B177" s="179"/>
      <c r="C177" s="209" t="s">
        <v>346</v>
      </c>
      <c r="D177" s="209" t="s">
        <v>291</v>
      </c>
      <c r="E177" s="210" t="s">
        <v>1591</v>
      </c>
      <c r="F177" s="211" t="s">
        <v>1592</v>
      </c>
      <c r="G177" s="212" t="s">
        <v>194</v>
      </c>
      <c r="H177" s="213">
        <v>244.025</v>
      </c>
      <c r="I177" s="214"/>
      <c r="J177" s="215">
        <f>ROUND(I177*H177,2)</f>
        <v>0</v>
      </c>
      <c r="K177" s="211" t="s">
        <v>202</v>
      </c>
      <c r="L177" s="216"/>
      <c r="M177" s="217" t="s">
        <v>5</v>
      </c>
      <c r="N177" s="218" t="s">
        <v>46</v>
      </c>
      <c r="O177" s="41"/>
      <c r="P177" s="189">
        <f>O177*H177</f>
        <v>0</v>
      </c>
      <c r="Q177" s="189">
        <v>0.0075</v>
      </c>
      <c r="R177" s="189">
        <f>Q177*H177</f>
        <v>1.8301875</v>
      </c>
      <c r="S177" s="189">
        <v>0</v>
      </c>
      <c r="T177" s="190">
        <f>S177*H177</f>
        <v>0</v>
      </c>
      <c r="AR177" s="23" t="s">
        <v>229</v>
      </c>
      <c r="AT177" s="23" t="s">
        <v>291</v>
      </c>
      <c r="AU177" s="23" t="s">
        <v>84</v>
      </c>
      <c r="AY177" s="23" t="s">
        <v>189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82</v>
      </c>
      <c r="BK177" s="191">
        <f>ROUND(I177*H177,2)</f>
        <v>0</v>
      </c>
      <c r="BL177" s="23" t="s">
        <v>196</v>
      </c>
      <c r="BM177" s="23" t="s">
        <v>1593</v>
      </c>
    </row>
    <row r="178" spans="2:51" s="12" customFormat="1" ht="13.5">
      <c r="B178" s="192"/>
      <c r="D178" s="193" t="s">
        <v>198</v>
      </c>
      <c r="F178" s="195" t="s">
        <v>1594</v>
      </c>
      <c r="H178" s="196">
        <v>244.025</v>
      </c>
      <c r="I178" s="197"/>
      <c r="L178" s="192"/>
      <c r="M178" s="198"/>
      <c r="N178" s="199"/>
      <c r="O178" s="199"/>
      <c r="P178" s="199"/>
      <c r="Q178" s="199"/>
      <c r="R178" s="199"/>
      <c r="S178" s="199"/>
      <c r="T178" s="200"/>
      <c r="AT178" s="194" t="s">
        <v>198</v>
      </c>
      <c r="AU178" s="194" t="s">
        <v>84</v>
      </c>
      <c r="AV178" s="12" t="s">
        <v>84</v>
      </c>
      <c r="AW178" s="12" t="s">
        <v>6</v>
      </c>
      <c r="AX178" s="12" t="s">
        <v>82</v>
      </c>
      <c r="AY178" s="194" t="s">
        <v>189</v>
      </c>
    </row>
    <row r="179" spans="2:65" s="1" customFormat="1" ht="25.5" customHeight="1">
      <c r="B179" s="179"/>
      <c r="C179" s="180" t="s">
        <v>352</v>
      </c>
      <c r="D179" s="180" t="s">
        <v>191</v>
      </c>
      <c r="E179" s="181" t="s">
        <v>285</v>
      </c>
      <c r="F179" s="182" t="s">
        <v>286</v>
      </c>
      <c r="G179" s="183" t="s">
        <v>194</v>
      </c>
      <c r="H179" s="184">
        <v>164.7</v>
      </c>
      <c r="I179" s="185"/>
      <c r="J179" s="186">
        <f>ROUND(I179*H179,2)</f>
        <v>0</v>
      </c>
      <c r="K179" s="182" t="s">
        <v>287</v>
      </c>
      <c r="L179" s="40"/>
      <c r="M179" s="187" t="s">
        <v>5</v>
      </c>
      <c r="N179" s="188" t="s">
        <v>46</v>
      </c>
      <c r="O179" s="41"/>
      <c r="P179" s="189">
        <f>O179*H179</f>
        <v>0</v>
      </c>
      <c r="Q179" s="189">
        <v>0.00947</v>
      </c>
      <c r="R179" s="189">
        <f>Q179*H179</f>
        <v>1.5597089999999998</v>
      </c>
      <c r="S179" s="189">
        <v>0</v>
      </c>
      <c r="T179" s="190">
        <f>S179*H179</f>
        <v>0</v>
      </c>
      <c r="AR179" s="23" t="s">
        <v>196</v>
      </c>
      <c r="AT179" s="23" t="s">
        <v>191</v>
      </c>
      <c r="AU179" s="23" t="s">
        <v>84</v>
      </c>
      <c r="AY179" s="23" t="s">
        <v>189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23" t="s">
        <v>82</v>
      </c>
      <c r="BK179" s="191">
        <f>ROUND(I179*H179,2)</f>
        <v>0</v>
      </c>
      <c r="BL179" s="23" t="s">
        <v>196</v>
      </c>
      <c r="BM179" s="23" t="s">
        <v>1595</v>
      </c>
    </row>
    <row r="180" spans="2:51" s="12" customFormat="1" ht="13.5">
      <c r="B180" s="192"/>
      <c r="D180" s="193" t="s">
        <v>198</v>
      </c>
      <c r="E180" s="194" t="s">
        <v>5</v>
      </c>
      <c r="F180" s="195" t="s">
        <v>1564</v>
      </c>
      <c r="H180" s="196">
        <v>164.7</v>
      </c>
      <c r="I180" s="197"/>
      <c r="L180" s="192"/>
      <c r="M180" s="198"/>
      <c r="N180" s="199"/>
      <c r="O180" s="199"/>
      <c r="P180" s="199"/>
      <c r="Q180" s="199"/>
      <c r="R180" s="199"/>
      <c r="S180" s="199"/>
      <c r="T180" s="200"/>
      <c r="AT180" s="194" t="s">
        <v>198</v>
      </c>
      <c r="AU180" s="194" t="s">
        <v>84</v>
      </c>
      <c r="AV180" s="12" t="s">
        <v>84</v>
      </c>
      <c r="AW180" s="12" t="s">
        <v>38</v>
      </c>
      <c r="AX180" s="12" t="s">
        <v>82</v>
      </c>
      <c r="AY180" s="194" t="s">
        <v>189</v>
      </c>
    </row>
    <row r="181" spans="2:65" s="1" customFormat="1" ht="51" customHeight="1">
      <c r="B181" s="179"/>
      <c r="C181" s="209" t="s">
        <v>358</v>
      </c>
      <c r="D181" s="209" t="s">
        <v>291</v>
      </c>
      <c r="E181" s="210" t="s">
        <v>292</v>
      </c>
      <c r="F181" s="211" t="s">
        <v>1596</v>
      </c>
      <c r="G181" s="212" t="s">
        <v>194</v>
      </c>
      <c r="H181" s="213">
        <v>167.994</v>
      </c>
      <c r="I181" s="214"/>
      <c r="J181" s="215">
        <f>ROUND(I181*H181,2)</f>
        <v>0</v>
      </c>
      <c r="K181" s="211" t="s">
        <v>202</v>
      </c>
      <c r="L181" s="216"/>
      <c r="M181" s="217" t="s">
        <v>5</v>
      </c>
      <c r="N181" s="218" t="s">
        <v>46</v>
      </c>
      <c r="O181" s="41"/>
      <c r="P181" s="189">
        <f>O181*H181</f>
        <v>0</v>
      </c>
      <c r="Q181" s="189">
        <v>0.0135</v>
      </c>
      <c r="R181" s="189">
        <f>Q181*H181</f>
        <v>2.267919</v>
      </c>
      <c r="S181" s="189">
        <v>0</v>
      </c>
      <c r="T181" s="190">
        <f>S181*H181</f>
        <v>0</v>
      </c>
      <c r="AR181" s="23" t="s">
        <v>229</v>
      </c>
      <c r="AT181" s="23" t="s">
        <v>291</v>
      </c>
      <c r="AU181" s="23" t="s">
        <v>84</v>
      </c>
      <c r="AY181" s="23" t="s">
        <v>189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23" t="s">
        <v>82</v>
      </c>
      <c r="BK181" s="191">
        <f>ROUND(I181*H181,2)</f>
        <v>0</v>
      </c>
      <c r="BL181" s="23" t="s">
        <v>196</v>
      </c>
      <c r="BM181" s="23" t="s">
        <v>1597</v>
      </c>
    </row>
    <row r="182" spans="2:51" s="12" customFormat="1" ht="13.5">
      <c r="B182" s="192"/>
      <c r="D182" s="193" t="s">
        <v>198</v>
      </c>
      <c r="F182" s="195" t="s">
        <v>1598</v>
      </c>
      <c r="H182" s="196">
        <v>167.994</v>
      </c>
      <c r="I182" s="197"/>
      <c r="L182" s="192"/>
      <c r="M182" s="198"/>
      <c r="N182" s="199"/>
      <c r="O182" s="199"/>
      <c r="P182" s="199"/>
      <c r="Q182" s="199"/>
      <c r="R182" s="199"/>
      <c r="S182" s="199"/>
      <c r="T182" s="200"/>
      <c r="AT182" s="194" t="s">
        <v>198</v>
      </c>
      <c r="AU182" s="194" t="s">
        <v>84</v>
      </c>
      <c r="AV182" s="12" t="s">
        <v>84</v>
      </c>
      <c r="AW182" s="12" t="s">
        <v>6</v>
      </c>
      <c r="AX182" s="12" t="s">
        <v>82</v>
      </c>
      <c r="AY182" s="194" t="s">
        <v>189</v>
      </c>
    </row>
    <row r="183" spans="2:65" s="1" customFormat="1" ht="16.5" customHeight="1">
      <c r="B183" s="179"/>
      <c r="C183" s="180" t="s">
        <v>363</v>
      </c>
      <c r="D183" s="180" t="s">
        <v>191</v>
      </c>
      <c r="E183" s="181" t="s">
        <v>300</v>
      </c>
      <c r="F183" s="182" t="s">
        <v>301</v>
      </c>
      <c r="G183" s="183" t="s">
        <v>302</v>
      </c>
      <c r="H183" s="184">
        <v>1</v>
      </c>
      <c r="I183" s="185"/>
      <c r="J183" s="186">
        <f>ROUND(I183*H183,2)</f>
        <v>0</v>
      </c>
      <c r="K183" s="182" t="s">
        <v>5</v>
      </c>
      <c r="L183" s="40"/>
      <c r="M183" s="187" t="s">
        <v>5</v>
      </c>
      <c r="N183" s="188" t="s">
        <v>46</v>
      </c>
      <c r="O183" s="41"/>
      <c r="P183" s="189">
        <f>O183*H183</f>
        <v>0</v>
      </c>
      <c r="Q183" s="189">
        <v>0.01131</v>
      </c>
      <c r="R183" s="189">
        <f>Q183*H183</f>
        <v>0.01131</v>
      </c>
      <c r="S183" s="189">
        <v>0</v>
      </c>
      <c r="T183" s="190">
        <f>S183*H183</f>
        <v>0</v>
      </c>
      <c r="AR183" s="23" t="s">
        <v>196</v>
      </c>
      <c r="AT183" s="23" t="s">
        <v>191</v>
      </c>
      <c r="AU183" s="23" t="s">
        <v>84</v>
      </c>
      <c r="AY183" s="23" t="s">
        <v>189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23" t="s">
        <v>82</v>
      </c>
      <c r="BK183" s="191">
        <f>ROUND(I183*H183,2)</f>
        <v>0</v>
      </c>
      <c r="BL183" s="23" t="s">
        <v>196</v>
      </c>
      <c r="BM183" s="23" t="s">
        <v>1599</v>
      </c>
    </row>
    <row r="184" spans="2:65" s="1" customFormat="1" ht="25.5" customHeight="1">
      <c r="B184" s="179"/>
      <c r="C184" s="180" t="s">
        <v>368</v>
      </c>
      <c r="D184" s="180" t="s">
        <v>191</v>
      </c>
      <c r="E184" s="181" t="s">
        <v>1600</v>
      </c>
      <c r="F184" s="182" t="s">
        <v>1601</v>
      </c>
      <c r="G184" s="183" t="s">
        <v>194</v>
      </c>
      <c r="H184" s="184">
        <v>205.022</v>
      </c>
      <c r="I184" s="185"/>
      <c r="J184" s="186">
        <f>ROUND(I184*H184,2)</f>
        <v>0</v>
      </c>
      <c r="K184" s="182" t="s">
        <v>202</v>
      </c>
      <c r="L184" s="40"/>
      <c r="M184" s="187" t="s">
        <v>5</v>
      </c>
      <c r="N184" s="188" t="s">
        <v>46</v>
      </c>
      <c r="O184" s="41"/>
      <c r="P184" s="189">
        <f>O184*H184</f>
        <v>0</v>
      </c>
      <c r="Q184" s="189">
        <v>0.00348</v>
      </c>
      <c r="R184" s="189">
        <f>Q184*H184</f>
        <v>0.7134765599999999</v>
      </c>
      <c r="S184" s="189">
        <v>0</v>
      </c>
      <c r="T184" s="190">
        <f>S184*H184</f>
        <v>0</v>
      </c>
      <c r="AR184" s="23" t="s">
        <v>196</v>
      </c>
      <c r="AT184" s="23" t="s">
        <v>191</v>
      </c>
      <c r="AU184" s="23" t="s">
        <v>84</v>
      </c>
      <c r="AY184" s="23" t="s">
        <v>189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23" t="s">
        <v>82</v>
      </c>
      <c r="BK184" s="191">
        <f>ROUND(I184*H184,2)</f>
        <v>0</v>
      </c>
      <c r="BL184" s="23" t="s">
        <v>196</v>
      </c>
      <c r="BM184" s="23" t="s">
        <v>1602</v>
      </c>
    </row>
    <row r="185" spans="2:51" s="12" customFormat="1" ht="13.5">
      <c r="B185" s="192"/>
      <c r="D185" s="193" t="s">
        <v>198</v>
      </c>
      <c r="E185" s="194" t="s">
        <v>5</v>
      </c>
      <c r="F185" s="195" t="s">
        <v>1603</v>
      </c>
      <c r="H185" s="196">
        <v>164.95</v>
      </c>
      <c r="I185" s="197"/>
      <c r="L185" s="192"/>
      <c r="M185" s="198"/>
      <c r="N185" s="199"/>
      <c r="O185" s="199"/>
      <c r="P185" s="199"/>
      <c r="Q185" s="199"/>
      <c r="R185" s="199"/>
      <c r="S185" s="199"/>
      <c r="T185" s="200"/>
      <c r="AT185" s="194" t="s">
        <v>198</v>
      </c>
      <c r="AU185" s="194" t="s">
        <v>84</v>
      </c>
      <c r="AV185" s="12" t="s">
        <v>84</v>
      </c>
      <c r="AW185" s="12" t="s">
        <v>38</v>
      </c>
      <c r="AX185" s="12" t="s">
        <v>75</v>
      </c>
      <c r="AY185" s="194" t="s">
        <v>189</v>
      </c>
    </row>
    <row r="186" spans="2:51" s="12" customFormat="1" ht="13.5">
      <c r="B186" s="192"/>
      <c r="D186" s="193" t="s">
        <v>198</v>
      </c>
      <c r="E186" s="194" t="s">
        <v>5</v>
      </c>
      <c r="F186" s="195" t="s">
        <v>1604</v>
      </c>
      <c r="H186" s="196">
        <v>10.568</v>
      </c>
      <c r="I186" s="197"/>
      <c r="L186" s="192"/>
      <c r="M186" s="198"/>
      <c r="N186" s="199"/>
      <c r="O186" s="199"/>
      <c r="P186" s="199"/>
      <c r="Q186" s="199"/>
      <c r="R186" s="199"/>
      <c r="S186" s="199"/>
      <c r="T186" s="200"/>
      <c r="AT186" s="194" t="s">
        <v>198</v>
      </c>
      <c r="AU186" s="194" t="s">
        <v>84</v>
      </c>
      <c r="AV186" s="12" t="s">
        <v>84</v>
      </c>
      <c r="AW186" s="12" t="s">
        <v>38</v>
      </c>
      <c r="AX186" s="12" t="s">
        <v>75</v>
      </c>
      <c r="AY186" s="194" t="s">
        <v>189</v>
      </c>
    </row>
    <row r="187" spans="2:51" s="12" customFormat="1" ht="13.5">
      <c r="B187" s="192"/>
      <c r="D187" s="193" t="s">
        <v>198</v>
      </c>
      <c r="E187" s="194" t="s">
        <v>5</v>
      </c>
      <c r="F187" s="195" t="s">
        <v>1605</v>
      </c>
      <c r="H187" s="196">
        <v>29.504</v>
      </c>
      <c r="I187" s="197"/>
      <c r="L187" s="192"/>
      <c r="M187" s="198"/>
      <c r="N187" s="199"/>
      <c r="O187" s="199"/>
      <c r="P187" s="199"/>
      <c r="Q187" s="199"/>
      <c r="R187" s="199"/>
      <c r="S187" s="199"/>
      <c r="T187" s="200"/>
      <c r="AT187" s="194" t="s">
        <v>198</v>
      </c>
      <c r="AU187" s="194" t="s">
        <v>84</v>
      </c>
      <c r="AV187" s="12" t="s">
        <v>84</v>
      </c>
      <c r="AW187" s="12" t="s">
        <v>38</v>
      </c>
      <c r="AX187" s="12" t="s">
        <v>75</v>
      </c>
      <c r="AY187" s="194" t="s">
        <v>189</v>
      </c>
    </row>
    <row r="188" spans="2:51" s="13" customFormat="1" ht="13.5">
      <c r="B188" s="201"/>
      <c r="D188" s="193" t="s">
        <v>198</v>
      </c>
      <c r="E188" s="202" t="s">
        <v>5</v>
      </c>
      <c r="F188" s="203" t="s">
        <v>216</v>
      </c>
      <c r="H188" s="204">
        <v>205.022</v>
      </c>
      <c r="I188" s="205"/>
      <c r="L188" s="201"/>
      <c r="M188" s="206"/>
      <c r="N188" s="207"/>
      <c r="O188" s="207"/>
      <c r="P188" s="207"/>
      <c r="Q188" s="207"/>
      <c r="R188" s="207"/>
      <c r="S188" s="207"/>
      <c r="T188" s="208"/>
      <c r="AT188" s="202" t="s">
        <v>198</v>
      </c>
      <c r="AU188" s="202" t="s">
        <v>84</v>
      </c>
      <c r="AV188" s="13" t="s">
        <v>196</v>
      </c>
      <c r="AW188" s="13" t="s">
        <v>38</v>
      </c>
      <c r="AX188" s="13" t="s">
        <v>82</v>
      </c>
      <c r="AY188" s="202" t="s">
        <v>189</v>
      </c>
    </row>
    <row r="189" spans="2:65" s="1" customFormat="1" ht="16.5" customHeight="1">
      <c r="B189" s="179"/>
      <c r="C189" s="180" t="s">
        <v>373</v>
      </c>
      <c r="D189" s="180" t="s">
        <v>191</v>
      </c>
      <c r="E189" s="181" t="s">
        <v>310</v>
      </c>
      <c r="F189" s="182" t="s">
        <v>311</v>
      </c>
      <c r="G189" s="183" t="s">
        <v>312</v>
      </c>
      <c r="H189" s="184">
        <v>143.1</v>
      </c>
      <c r="I189" s="185"/>
      <c r="J189" s="186">
        <f>ROUND(I189*H189,2)</f>
        <v>0</v>
      </c>
      <c r="K189" s="182" t="s">
        <v>209</v>
      </c>
      <c r="L189" s="40"/>
      <c r="M189" s="187" t="s">
        <v>5</v>
      </c>
      <c r="N189" s="188" t="s">
        <v>46</v>
      </c>
      <c r="O189" s="41"/>
      <c r="P189" s="189">
        <f>O189*H189</f>
        <v>0</v>
      </c>
      <c r="Q189" s="189">
        <v>2E-05</v>
      </c>
      <c r="R189" s="189">
        <f>Q189*H189</f>
        <v>0.002862</v>
      </c>
      <c r="S189" s="189">
        <v>0</v>
      </c>
      <c r="T189" s="190">
        <f>S189*H189</f>
        <v>0</v>
      </c>
      <c r="AR189" s="23" t="s">
        <v>196</v>
      </c>
      <c r="AT189" s="23" t="s">
        <v>191</v>
      </c>
      <c r="AU189" s="23" t="s">
        <v>84</v>
      </c>
      <c r="AY189" s="23" t="s">
        <v>189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23" t="s">
        <v>82</v>
      </c>
      <c r="BK189" s="191">
        <f>ROUND(I189*H189,2)</f>
        <v>0</v>
      </c>
      <c r="BL189" s="23" t="s">
        <v>196</v>
      </c>
      <c r="BM189" s="23" t="s">
        <v>1606</v>
      </c>
    </row>
    <row r="190" spans="2:51" s="12" customFormat="1" ht="13.5">
      <c r="B190" s="192"/>
      <c r="D190" s="193" t="s">
        <v>198</v>
      </c>
      <c r="E190" s="194" t="s">
        <v>5</v>
      </c>
      <c r="F190" s="195" t="s">
        <v>1607</v>
      </c>
      <c r="H190" s="196">
        <v>143.1</v>
      </c>
      <c r="I190" s="197"/>
      <c r="L190" s="192"/>
      <c r="M190" s="198"/>
      <c r="N190" s="199"/>
      <c r="O190" s="199"/>
      <c r="P190" s="199"/>
      <c r="Q190" s="199"/>
      <c r="R190" s="199"/>
      <c r="S190" s="199"/>
      <c r="T190" s="200"/>
      <c r="AT190" s="194" t="s">
        <v>198</v>
      </c>
      <c r="AU190" s="194" t="s">
        <v>84</v>
      </c>
      <c r="AV190" s="12" t="s">
        <v>84</v>
      </c>
      <c r="AW190" s="12" t="s">
        <v>38</v>
      </c>
      <c r="AX190" s="12" t="s">
        <v>82</v>
      </c>
      <c r="AY190" s="194" t="s">
        <v>189</v>
      </c>
    </row>
    <row r="191" spans="2:65" s="1" customFormat="1" ht="16.5" customHeight="1">
      <c r="B191" s="179"/>
      <c r="C191" s="209" t="s">
        <v>379</v>
      </c>
      <c r="D191" s="209" t="s">
        <v>291</v>
      </c>
      <c r="E191" s="210" t="s">
        <v>315</v>
      </c>
      <c r="F191" s="211" t="s">
        <v>1608</v>
      </c>
      <c r="G191" s="212" t="s">
        <v>312</v>
      </c>
      <c r="H191" s="213">
        <v>143.1</v>
      </c>
      <c r="I191" s="214"/>
      <c r="J191" s="215">
        <f>ROUND(I191*H191,2)</f>
        <v>0</v>
      </c>
      <c r="K191" s="211" t="s">
        <v>5</v>
      </c>
      <c r="L191" s="216"/>
      <c r="M191" s="217" t="s">
        <v>5</v>
      </c>
      <c r="N191" s="218" t="s">
        <v>46</v>
      </c>
      <c r="O191" s="41"/>
      <c r="P191" s="189">
        <f>O191*H191</f>
        <v>0</v>
      </c>
      <c r="Q191" s="189">
        <v>0.00056</v>
      </c>
      <c r="R191" s="189">
        <f>Q191*H191</f>
        <v>0.08013599999999999</v>
      </c>
      <c r="S191" s="189">
        <v>0</v>
      </c>
      <c r="T191" s="190">
        <f>S191*H191</f>
        <v>0</v>
      </c>
      <c r="AR191" s="23" t="s">
        <v>229</v>
      </c>
      <c r="AT191" s="23" t="s">
        <v>291</v>
      </c>
      <c r="AU191" s="23" t="s">
        <v>84</v>
      </c>
      <c r="AY191" s="23" t="s">
        <v>189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23" t="s">
        <v>82</v>
      </c>
      <c r="BK191" s="191">
        <f>ROUND(I191*H191,2)</f>
        <v>0</v>
      </c>
      <c r="BL191" s="23" t="s">
        <v>196</v>
      </c>
      <c r="BM191" s="23" t="s">
        <v>1609</v>
      </c>
    </row>
    <row r="192" spans="2:51" s="12" customFormat="1" ht="13.5">
      <c r="B192" s="192"/>
      <c r="D192" s="193" t="s">
        <v>198</v>
      </c>
      <c r="E192" s="194" t="s">
        <v>5</v>
      </c>
      <c r="F192" s="195" t="s">
        <v>1610</v>
      </c>
      <c r="H192" s="196">
        <v>112.8</v>
      </c>
      <c r="I192" s="197"/>
      <c r="L192" s="192"/>
      <c r="M192" s="198"/>
      <c r="N192" s="199"/>
      <c r="O192" s="199"/>
      <c r="P192" s="199"/>
      <c r="Q192" s="199"/>
      <c r="R192" s="199"/>
      <c r="S192" s="199"/>
      <c r="T192" s="200"/>
      <c r="AT192" s="194" t="s">
        <v>198</v>
      </c>
      <c r="AU192" s="194" t="s">
        <v>84</v>
      </c>
      <c r="AV192" s="12" t="s">
        <v>84</v>
      </c>
      <c r="AW192" s="12" t="s">
        <v>38</v>
      </c>
      <c r="AX192" s="12" t="s">
        <v>75</v>
      </c>
      <c r="AY192" s="194" t="s">
        <v>189</v>
      </c>
    </row>
    <row r="193" spans="2:51" s="12" customFormat="1" ht="13.5">
      <c r="B193" s="192"/>
      <c r="D193" s="193" t="s">
        <v>198</v>
      </c>
      <c r="E193" s="194" t="s">
        <v>5</v>
      </c>
      <c r="F193" s="195" t="s">
        <v>1611</v>
      </c>
      <c r="H193" s="196">
        <v>30.3</v>
      </c>
      <c r="I193" s="197"/>
      <c r="L193" s="192"/>
      <c r="M193" s="198"/>
      <c r="N193" s="199"/>
      <c r="O193" s="199"/>
      <c r="P193" s="199"/>
      <c r="Q193" s="199"/>
      <c r="R193" s="199"/>
      <c r="S193" s="199"/>
      <c r="T193" s="200"/>
      <c r="AT193" s="194" t="s">
        <v>198</v>
      </c>
      <c r="AU193" s="194" t="s">
        <v>84</v>
      </c>
      <c r="AV193" s="12" t="s">
        <v>84</v>
      </c>
      <c r="AW193" s="12" t="s">
        <v>38</v>
      </c>
      <c r="AX193" s="12" t="s">
        <v>75</v>
      </c>
      <c r="AY193" s="194" t="s">
        <v>189</v>
      </c>
    </row>
    <row r="194" spans="2:51" s="13" customFormat="1" ht="13.5">
      <c r="B194" s="201"/>
      <c r="D194" s="193" t="s">
        <v>198</v>
      </c>
      <c r="E194" s="202" t="s">
        <v>5</v>
      </c>
      <c r="F194" s="203" t="s">
        <v>216</v>
      </c>
      <c r="H194" s="204">
        <v>143.1</v>
      </c>
      <c r="I194" s="205"/>
      <c r="L194" s="201"/>
      <c r="M194" s="206"/>
      <c r="N194" s="207"/>
      <c r="O194" s="207"/>
      <c r="P194" s="207"/>
      <c r="Q194" s="207"/>
      <c r="R194" s="207"/>
      <c r="S194" s="207"/>
      <c r="T194" s="208"/>
      <c r="AT194" s="202" t="s">
        <v>198</v>
      </c>
      <c r="AU194" s="202" t="s">
        <v>84</v>
      </c>
      <c r="AV194" s="13" t="s">
        <v>196</v>
      </c>
      <c r="AW194" s="13" t="s">
        <v>38</v>
      </c>
      <c r="AX194" s="13" t="s">
        <v>82</v>
      </c>
      <c r="AY194" s="202" t="s">
        <v>189</v>
      </c>
    </row>
    <row r="195" spans="2:65" s="1" customFormat="1" ht="16.5" customHeight="1">
      <c r="B195" s="179"/>
      <c r="C195" s="209" t="s">
        <v>385</v>
      </c>
      <c r="D195" s="209" t="s">
        <v>291</v>
      </c>
      <c r="E195" s="210" t="s">
        <v>320</v>
      </c>
      <c r="F195" s="211" t="s">
        <v>321</v>
      </c>
      <c r="G195" s="212" t="s">
        <v>322</v>
      </c>
      <c r="H195" s="213">
        <v>429.3</v>
      </c>
      <c r="I195" s="214"/>
      <c r="J195" s="215">
        <f>ROUND(I195*H195,2)</f>
        <v>0</v>
      </c>
      <c r="K195" s="211" t="s">
        <v>209</v>
      </c>
      <c r="L195" s="216"/>
      <c r="M195" s="217" t="s">
        <v>5</v>
      </c>
      <c r="N195" s="218" t="s">
        <v>46</v>
      </c>
      <c r="O195" s="41"/>
      <c r="P195" s="189">
        <f>O195*H195</f>
        <v>0</v>
      </c>
      <c r="Q195" s="189">
        <v>1E-05</v>
      </c>
      <c r="R195" s="189">
        <f>Q195*H195</f>
        <v>0.004293000000000001</v>
      </c>
      <c r="S195" s="189">
        <v>0</v>
      </c>
      <c r="T195" s="190">
        <f>S195*H195</f>
        <v>0</v>
      </c>
      <c r="AR195" s="23" t="s">
        <v>229</v>
      </c>
      <c r="AT195" s="23" t="s">
        <v>291</v>
      </c>
      <c r="AU195" s="23" t="s">
        <v>84</v>
      </c>
      <c r="AY195" s="23" t="s">
        <v>189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23" t="s">
        <v>82</v>
      </c>
      <c r="BK195" s="191">
        <f>ROUND(I195*H195,2)</f>
        <v>0</v>
      </c>
      <c r="BL195" s="23" t="s">
        <v>196</v>
      </c>
      <c r="BM195" s="23" t="s">
        <v>1612</v>
      </c>
    </row>
    <row r="196" spans="2:51" s="12" customFormat="1" ht="13.5">
      <c r="B196" s="192"/>
      <c r="D196" s="193" t="s">
        <v>198</v>
      </c>
      <c r="E196" s="194" t="s">
        <v>5</v>
      </c>
      <c r="F196" s="195" t="s">
        <v>1613</v>
      </c>
      <c r="H196" s="196">
        <v>429.3</v>
      </c>
      <c r="I196" s="197"/>
      <c r="L196" s="192"/>
      <c r="M196" s="198"/>
      <c r="N196" s="199"/>
      <c r="O196" s="199"/>
      <c r="P196" s="199"/>
      <c r="Q196" s="199"/>
      <c r="R196" s="199"/>
      <c r="S196" s="199"/>
      <c r="T196" s="200"/>
      <c r="AT196" s="194" t="s">
        <v>198</v>
      </c>
      <c r="AU196" s="194" t="s">
        <v>84</v>
      </c>
      <c r="AV196" s="12" t="s">
        <v>84</v>
      </c>
      <c r="AW196" s="12" t="s">
        <v>38</v>
      </c>
      <c r="AX196" s="12" t="s">
        <v>82</v>
      </c>
      <c r="AY196" s="194" t="s">
        <v>189</v>
      </c>
    </row>
    <row r="197" spans="2:65" s="1" customFormat="1" ht="25.5" customHeight="1">
      <c r="B197" s="179"/>
      <c r="C197" s="209" t="s">
        <v>390</v>
      </c>
      <c r="D197" s="209" t="s">
        <v>291</v>
      </c>
      <c r="E197" s="210" t="s">
        <v>326</v>
      </c>
      <c r="F197" s="211" t="s">
        <v>327</v>
      </c>
      <c r="G197" s="212" t="s">
        <v>322</v>
      </c>
      <c r="H197" s="213">
        <v>144</v>
      </c>
      <c r="I197" s="214"/>
      <c r="J197" s="215">
        <f>ROUND(I197*H197,2)</f>
        <v>0</v>
      </c>
      <c r="K197" s="211" t="s">
        <v>195</v>
      </c>
      <c r="L197" s="216"/>
      <c r="M197" s="217" t="s">
        <v>5</v>
      </c>
      <c r="N197" s="218" t="s">
        <v>46</v>
      </c>
      <c r="O197" s="41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AR197" s="23" t="s">
        <v>229</v>
      </c>
      <c r="AT197" s="23" t="s">
        <v>291</v>
      </c>
      <c r="AU197" s="23" t="s">
        <v>84</v>
      </c>
      <c r="AY197" s="23" t="s">
        <v>189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23" t="s">
        <v>82</v>
      </c>
      <c r="BK197" s="191">
        <f>ROUND(I197*H197,2)</f>
        <v>0</v>
      </c>
      <c r="BL197" s="23" t="s">
        <v>196</v>
      </c>
      <c r="BM197" s="23" t="s">
        <v>1614</v>
      </c>
    </row>
    <row r="198" spans="2:51" s="12" customFormat="1" ht="13.5">
      <c r="B198" s="192"/>
      <c r="D198" s="193" t="s">
        <v>198</v>
      </c>
      <c r="E198" s="194" t="s">
        <v>5</v>
      </c>
      <c r="F198" s="195" t="s">
        <v>1615</v>
      </c>
      <c r="H198" s="196">
        <v>144</v>
      </c>
      <c r="I198" s="197"/>
      <c r="L198" s="192"/>
      <c r="M198" s="198"/>
      <c r="N198" s="199"/>
      <c r="O198" s="199"/>
      <c r="P198" s="199"/>
      <c r="Q198" s="199"/>
      <c r="R198" s="199"/>
      <c r="S198" s="199"/>
      <c r="T198" s="200"/>
      <c r="AT198" s="194" t="s">
        <v>198</v>
      </c>
      <c r="AU198" s="194" t="s">
        <v>84</v>
      </c>
      <c r="AV198" s="12" t="s">
        <v>84</v>
      </c>
      <c r="AW198" s="12" t="s">
        <v>38</v>
      </c>
      <c r="AX198" s="12" t="s">
        <v>82</v>
      </c>
      <c r="AY198" s="194" t="s">
        <v>189</v>
      </c>
    </row>
    <row r="199" spans="2:65" s="1" customFormat="1" ht="25.5" customHeight="1">
      <c r="B199" s="179"/>
      <c r="C199" s="209" t="s">
        <v>396</v>
      </c>
      <c r="D199" s="209" t="s">
        <v>291</v>
      </c>
      <c r="E199" s="210" t="s">
        <v>330</v>
      </c>
      <c r="F199" s="211" t="s">
        <v>331</v>
      </c>
      <c r="G199" s="212" t="s">
        <v>322</v>
      </c>
      <c r="H199" s="213">
        <v>429.3</v>
      </c>
      <c r="I199" s="214"/>
      <c r="J199" s="215">
        <f>ROUND(I199*H199,2)</f>
        <v>0</v>
      </c>
      <c r="K199" s="211" t="s">
        <v>195</v>
      </c>
      <c r="L199" s="216"/>
      <c r="M199" s="217" t="s">
        <v>5</v>
      </c>
      <c r="N199" s="218" t="s">
        <v>46</v>
      </c>
      <c r="O199" s="41"/>
      <c r="P199" s="189">
        <f>O199*H199</f>
        <v>0</v>
      </c>
      <c r="Q199" s="189">
        <v>1E-05</v>
      </c>
      <c r="R199" s="189">
        <f>Q199*H199</f>
        <v>0.004293000000000001</v>
      </c>
      <c r="S199" s="189">
        <v>0</v>
      </c>
      <c r="T199" s="190">
        <f>S199*H199</f>
        <v>0</v>
      </c>
      <c r="AR199" s="23" t="s">
        <v>229</v>
      </c>
      <c r="AT199" s="23" t="s">
        <v>291</v>
      </c>
      <c r="AU199" s="23" t="s">
        <v>84</v>
      </c>
      <c r="AY199" s="23" t="s">
        <v>189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23" t="s">
        <v>82</v>
      </c>
      <c r="BK199" s="191">
        <f>ROUND(I199*H199,2)</f>
        <v>0</v>
      </c>
      <c r="BL199" s="23" t="s">
        <v>196</v>
      </c>
      <c r="BM199" s="23" t="s">
        <v>1616</v>
      </c>
    </row>
    <row r="200" spans="2:51" s="12" customFormat="1" ht="13.5">
      <c r="B200" s="192"/>
      <c r="D200" s="193" t="s">
        <v>198</v>
      </c>
      <c r="E200" s="194" t="s">
        <v>5</v>
      </c>
      <c r="F200" s="195" t="s">
        <v>1613</v>
      </c>
      <c r="H200" s="196">
        <v>429.3</v>
      </c>
      <c r="I200" s="197"/>
      <c r="L200" s="192"/>
      <c r="M200" s="198"/>
      <c r="N200" s="199"/>
      <c r="O200" s="199"/>
      <c r="P200" s="199"/>
      <c r="Q200" s="199"/>
      <c r="R200" s="199"/>
      <c r="S200" s="199"/>
      <c r="T200" s="200"/>
      <c r="AT200" s="194" t="s">
        <v>198</v>
      </c>
      <c r="AU200" s="194" t="s">
        <v>84</v>
      </c>
      <c r="AV200" s="12" t="s">
        <v>84</v>
      </c>
      <c r="AW200" s="12" t="s">
        <v>38</v>
      </c>
      <c r="AX200" s="12" t="s">
        <v>82</v>
      </c>
      <c r="AY200" s="194" t="s">
        <v>189</v>
      </c>
    </row>
    <row r="201" spans="2:65" s="1" customFormat="1" ht="16.5" customHeight="1">
      <c r="B201" s="179"/>
      <c r="C201" s="180" t="s">
        <v>400</v>
      </c>
      <c r="D201" s="180" t="s">
        <v>191</v>
      </c>
      <c r="E201" s="181" t="s">
        <v>334</v>
      </c>
      <c r="F201" s="182" t="s">
        <v>335</v>
      </c>
      <c r="G201" s="183" t="s">
        <v>312</v>
      </c>
      <c r="H201" s="184">
        <v>697.9</v>
      </c>
      <c r="I201" s="185"/>
      <c r="J201" s="186">
        <f>ROUND(I201*H201,2)</f>
        <v>0</v>
      </c>
      <c r="K201" s="182" t="s">
        <v>209</v>
      </c>
      <c r="L201" s="40"/>
      <c r="M201" s="187" t="s">
        <v>5</v>
      </c>
      <c r="N201" s="188" t="s">
        <v>46</v>
      </c>
      <c r="O201" s="41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AR201" s="23" t="s">
        <v>196</v>
      </c>
      <c r="AT201" s="23" t="s">
        <v>191</v>
      </c>
      <c r="AU201" s="23" t="s">
        <v>84</v>
      </c>
      <c r="AY201" s="23" t="s">
        <v>189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82</v>
      </c>
      <c r="BK201" s="191">
        <f>ROUND(I201*H201,2)</f>
        <v>0</v>
      </c>
      <c r="BL201" s="23" t="s">
        <v>196</v>
      </c>
      <c r="BM201" s="23" t="s">
        <v>1617</v>
      </c>
    </row>
    <row r="202" spans="2:51" s="12" customFormat="1" ht="13.5">
      <c r="B202" s="192"/>
      <c r="D202" s="193" t="s">
        <v>198</v>
      </c>
      <c r="E202" s="194" t="s">
        <v>5</v>
      </c>
      <c r="F202" s="195" t="s">
        <v>1618</v>
      </c>
      <c r="H202" s="196">
        <v>697.9</v>
      </c>
      <c r="I202" s="197"/>
      <c r="L202" s="192"/>
      <c r="M202" s="198"/>
      <c r="N202" s="199"/>
      <c r="O202" s="199"/>
      <c r="P202" s="199"/>
      <c r="Q202" s="199"/>
      <c r="R202" s="199"/>
      <c r="S202" s="199"/>
      <c r="T202" s="200"/>
      <c r="AT202" s="194" t="s">
        <v>198</v>
      </c>
      <c r="AU202" s="194" t="s">
        <v>84</v>
      </c>
      <c r="AV202" s="12" t="s">
        <v>84</v>
      </c>
      <c r="AW202" s="12" t="s">
        <v>38</v>
      </c>
      <c r="AX202" s="12" t="s">
        <v>75</v>
      </c>
      <c r="AY202" s="194" t="s">
        <v>189</v>
      </c>
    </row>
    <row r="203" spans="2:51" s="13" customFormat="1" ht="13.5">
      <c r="B203" s="201"/>
      <c r="D203" s="193" t="s">
        <v>198</v>
      </c>
      <c r="E203" s="202" t="s">
        <v>5</v>
      </c>
      <c r="F203" s="203" t="s">
        <v>216</v>
      </c>
      <c r="H203" s="204">
        <v>697.9</v>
      </c>
      <c r="I203" s="205"/>
      <c r="L203" s="201"/>
      <c r="M203" s="206"/>
      <c r="N203" s="207"/>
      <c r="O203" s="207"/>
      <c r="P203" s="207"/>
      <c r="Q203" s="207"/>
      <c r="R203" s="207"/>
      <c r="S203" s="207"/>
      <c r="T203" s="208"/>
      <c r="AT203" s="202" t="s">
        <v>198</v>
      </c>
      <c r="AU203" s="202" t="s">
        <v>84</v>
      </c>
      <c r="AV203" s="13" t="s">
        <v>196</v>
      </c>
      <c r="AW203" s="13" t="s">
        <v>38</v>
      </c>
      <c r="AX203" s="13" t="s">
        <v>82</v>
      </c>
      <c r="AY203" s="202" t="s">
        <v>189</v>
      </c>
    </row>
    <row r="204" spans="2:65" s="1" customFormat="1" ht="16.5" customHeight="1">
      <c r="B204" s="179"/>
      <c r="C204" s="209" t="s">
        <v>405</v>
      </c>
      <c r="D204" s="209" t="s">
        <v>291</v>
      </c>
      <c r="E204" s="210" t="s">
        <v>339</v>
      </c>
      <c r="F204" s="211" t="s">
        <v>340</v>
      </c>
      <c r="G204" s="212" t="s">
        <v>312</v>
      </c>
      <c r="H204" s="213">
        <v>256.2</v>
      </c>
      <c r="I204" s="214"/>
      <c r="J204" s="215">
        <f>ROUND(I204*H204,2)</f>
        <v>0</v>
      </c>
      <c r="K204" s="211" t="s">
        <v>209</v>
      </c>
      <c r="L204" s="216"/>
      <c r="M204" s="217" t="s">
        <v>5</v>
      </c>
      <c r="N204" s="218" t="s">
        <v>46</v>
      </c>
      <c r="O204" s="41"/>
      <c r="P204" s="189">
        <f>O204*H204</f>
        <v>0</v>
      </c>
      <c r="Q204" s="189">
        <v>0.0004</v>
      </c>
      <c r="R204" s="189">
        <f>Q204*H204</f>
        <v>0.10248</v>
      </c>
      <c r="S204" s="189">
        <v>0</v>
      </c>
      <c r="T204" s="190">
        <f>S204*H204</f>
        <v>0</v>
      </c>
      <c r="AR204" s="23" t="s">
        <v>229</v>
      </c>
      <c r="AT204" s="23" t="s">
        <v>291</v>
      </c>
      <c r="AU204" s="23" t="s">
        <v>84</v>
      </c>
      <c r="AY204" s="23" t="s">
        <v>189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23" t="s">
        <v>82</v>
      </c>
      <c r="BK204" s="191">
        <f>ROUND(I204*H204,2)</f>
        <v>0</v>
      </c>
      <c r="BL204" s="23" t="s">
        <v>196</v>
      </c>
      <c r="BM204" s="23" t="s">
        <v>1619</v>
      </c>
    </row>
    <row r="205" spans="2:51" s="12" customFormat="1" ht="13.5">
      <c r="B205" s="192"/>
      <c r="D205" s="193" t="s">
        <v>198</v>
      </c>
      <c r="E205" s="194" t="s">
        <v>5</v>
      </c>
      <c r="F205" s="195" t="s">
        <v>1620</v>
      </c>
      <c r="H205" s="196">
        <v>60.9</v>
      </c>
      <c r="I205" s="197"/>
      <c r="L205" s="192"/>
      <c r="M205" s="198"/>
      <c r="N205" s="199"/>
      <c r="O205" s="199"/>
      <c r="P205" s="199"/>
      <c r="Q205" s="199"/>
      <c r="R205" s="199"/>
      <c r="S205" s="199"/>
      <c r="T205" s="200"/>
      <c r="AT205" s="194" t="s">
        <v>198</v>
      </c>
      <c r="AU205" s="194" t="s">
        <v>84</v>
      </c>
      <c r="AV205" s="12" t="s">
        <v>84</v>
      </c>
      <c r="AW205" s="12" t="s">
        <v>38</v>
      </c>
      <c r="AX205" s="12" t="s">
        <v>75</v>
      </c>
      <c r="AY205" s="194" t="s">
        <v>189</v>
      </c>
    </row>
    <row r="206" spans="2:51" s="12" customFormat="1" ht="13.5">
      <c r="B206" s="192"/>
      <c r="D206" s="193" t="s">
        <v>198</v>
      </c>
      <c r="E206" s="194" t="s">
        <v>5</v>
      </c>
      <c r="F206" s="195" t="s">
        <v>1621</v>
      </c>
      <c r="H206" s="196">
        <v>3.8</v>
      </c>
      <c r="I206" s="197"/>
      <c r="L206" s="192"/>
      <c r="M206" s="198"/>
      <c r="N206" s="199"/>
      <c r="O206" s="199"/>
      <c r="P206" s="199"/>
      <c r="Q206" s="199"/>
      <c r="R206" s="199"/>
      <c r="S206" s="199"/>
      <c r="T206" s="200"/>
      <c r="AT206" s="194" t="s">
        <v>198</v>
      </c>
      <c r="AU206" s="194" t="s">
        <v>84</v>
      </c>
      <c r="AV206" s="12" t="s">
        <v>84</v>
      </c>
      <c r="AW206" s="12" t="s">
        <v>38</v>
      </c>
      <c r="AX206" s="12" t="s">
        <v>75</v>
      </c>
      <c r="AY206" s="194" t="s">
        <v>189</v>
      </c>
    </row>
    <row r="207" spans="2:51" s="12" customFormat="1" ht="13.5">
      <c r="B207" s="192"/>
      <c r="D207" s="193" t="s">
        <v>198</v>
      </c>
      <c r="E207" s="194" t="s">
        <v>5</v>
      </c>
      <c r="F207" s="195" t="s">
        <v>1622</v>
      </c>
      <c r="H207" s="196">
        <v>179.3</v>
      </c>
      <c r="I207" s="197"/>
      <c r="L207" s="192"/>
      <c r="M207" s="198"/>
      <c r="N207" s="199"/>
      <c r="O207" s="199"/>
      <c r="P207" s="199"/>
      <c r="Q207" s="199"/>
      <c r="R207" s="199"/>
      <c r="S207" s="199"/>
      <c r="T207" s="200"/>
      <c r="AT207" s="194" t="s">
        <v>198</v>
      </c>
      <c r="AU207" s="194" t="s">
        <v>84</v>
      </c>
      <c r="AV207" s="12" t="s">
        <v>84</v>
      </c>
      <c r="AW207" s="12" t="s">
        <v>38</v>
      </c>
      <c r="AX207" s="12" t="s">
        <v>75</v>
      </c>
      <c r="AY207" s="194" t="s">
        <v>189</v>
      </c>
    </row>
    <row r="208" spans="2:51" s="13" customFormat="1" ht="13.5">
      <c r="B208" s="201"/>
      <c r="D208" s="193" t="s">
        <v>198</v>
      </c>
      <c r="E208" s="202" t="s">
        <v>5</v>
      </c>
      <c r="F208" s="203" t="s">
        <v>216</v>
      </c>
      <c r="H208" s="204">
        <v>244</v>
      </c>
      <c r="I208" s="205"/>
      <c r="L208" s="201"/>
      <c r="M208" s="206"/>
      <c r="N208" s="207"/>
      <c r="O208" s="207"/>
      <c r="P208" s="207"/>
      <c r="Q208" s="207"/>
      <c r="R208" s="207"/>
      <c r="S208" s="207"/>
      <c r="T208" s="208"/>
      <c r="AT208" s="202" t="s">
        <v>198</v>
      </c>
      <c r="AU208" s="202" t="s">
        <v>84</v>
      </c>
      <c r="AV208" s="13" t="s">
        <v>196</v>
      </c>
      <c r="AW208" s="13" t="s">
        <v>38</v>
      </c>
      <c r="AX208" s="13" t="s">
        <v>82</v>
      </c>
      <c r="AY208" s="202" t="s">
        <v>189</v>
      </c>
    </row>
    <row r="209" spans="2:51" s="12" customFormat="1" ht="13.5">
      <c r="B209" s="192"/>
      <c r="D209" s="193" t="s">
        <v>198</v>
      </c>
      <c r="F209" s="195" t="s">
        <v>1623</v>
      </c>
      <c r="H209" s="196">
        <v>256.2</v>
      </c>
      <c r="I209" s="197"/>
      <c r="L209" s="192"/>
      <c r="M209" s="198"/>
      <c r="N209" s="199"/>
      <c r="O209" s="199"/>
      <c r="P209" s="199"/>
      <c r="Q209" s="199"/>
      <c r="R209" s="199"/>
      <c r="S209" s="199"/>
      <c r="T209" s="200"/>
      <c r="AT209" s="194" t="s">
        <v>198</v>
      </c>
      <c r="AU209" s="194" t="s">
        <v>84</v>
      </c>
      <c r="AV209" s="12" t="s">
        <v>84</v>
      </c>
      <c r="AW209" s="12" t="s">
        <v>6</v>
      </c>
      <c r="AX209" s="12" t="s">
        <v>82</v>
      </c>
      <c r="AY209" s="194" t="s">
        <v>189</v>
      </c>
    </row>
    <row r="210" spans="2:65" s="1" customFormat="1" ht="16.5" customHeight="1">
      <c r="B210" s="179"/>
      <c r="C210" s="209" t="s">
        <v>410</v>
      </c>
      <c r="D210" s="209" t="s">
        <v>291</v>
      </c>
      <c r="E210" s="210" t="s">
        <v>347</v>
      </c>
      <c r="F210" s="211" t="s">
        <v>348</v>
      </c>
      <c r="G210" s="212" t="s">
        <v>312</v>
      </c>
      <c r="H210" s="213">
        <v>63.945</v>
      </c>
      <c r="I210" s="214"/>
      <c r="J210" s="215">
        <f>ROUND(I210*H210,2)</f>
        <v>0</v>
      </c>
      <c r="K210" s="211" t="s">
        <v>209</v>
      </c>
      <c r="L210" s="216"/>
      <c r="M210" s="217" t="s">
        <v>5</v>
      </c>
      <c r="N210" s="218" t="s">
        <v>46</v>
      </c>
      <c r="O210" s="41"/>
      <c r="P210" s="189">
        <f>O210*H210</f>
        <v>0</v>
      </c>
      <c r="Q210" s="189">
        <v>0.0004</v>
      </c>
      <c r="R210" s="189">
        <f>Q210*H210</f>
        <v>0.025578</v>
      </c>
      <c r="S210" s="189">
        <v>0</v>
      </c>
      <c r="T210" s="190">
        <f>S210*H210</f>
        <v>0</v>
      </c>
      <c r="AR210" s="23" t="s">
        <v>229</v>
      </c>
      <c r="AT210" s="23" t="s">
        <v>291</v>
      </c>
      <c r="AU210" s="23" t="s">
        <v>84</v>
      </c>
      <c r="AY210" s="23" t="s">
        <v>189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23" t="s">
        <v>82</v>
      </c>
      <c r="BK210" s="191">
        <f>ROUND(I210*H210,2)</f>
        <v>0</v>
      </c>
      <c r="BL210" s="23" t="s">
        <v>196</v>
      </c>
      <c r="BM210" s="23" t="s">
        <v>1624</v>
      </c>
    </row>
    <row r="211" spans="2:51" s="12" customFormat="1" ht="13.5">
      <c r="B211" s="192"/>
      <c r="D211" s="193" t="s">
        <v>198</v>
      </c>
      <c r="E211" s="194" t="s">
        <v>5</v>
      </c>
      <c r="F211" s="195" t="s">
        <v>1625</v>
      </c>
      <c r="H211" s="196">
        <v>60.9</v>
      </c>
      <c r="I211" s="197"/>
      <c r="L211" s="192"/>
      <c r="M211" s="198"/>
      <c r="N211" s="199"/>
      <c r="O211" s="199"/>
      <c r="P211" s="199"/>
      <c r="Q211" s="199"/>
      <c r="R211" s="199"/>
      <c r="S211" s="199"/>
      <c r="T211" s="200"/>
      <c r="AT211" s="194" t="s">
        <v>198</v>
      </c>
      <c r="AU211" s="194" t="s">
        <v>84</v>
      </c>
      <c r="AV211" s="12" t="s">
        <v>84</v>
      </c>
      <c r="AW211" s="12" t="s">
        <v>38</v>
      </c>
      <c r="AX211" s="12" t="s">
        <v>82</v>
      </c>
      <c r="AY211" s="194" t="s">
        <v>189</v>
      </c>
    </row>
    <row r="212" spans="2:51" s="12" customFormat="1" ht="13.5">
      <c r="B212" s="192"/>
      <c r="D212" s="193" t="s">
        <v>198</v>
      </c>
      <c r="F212" s="195" t="s">
        <v>1626</v>
      </c>
      <c r="H212" s="196">
        <v>63.945</v>
      </c>
      <c r="I212" s="197"/>
      <c r="L212" s="192"/>
      <c r="M212" s="198"/>
      <c r="N212" s="199"/>
      <c r="O212" s="199"/>
      <c r="P212" s="199"/>
      <c r="Q212" s="199"/>
      <c r="R212" s="199"/>
      <c r="S212" s="199"/>
      <c r="T212" s="200"/>
      <c r="AT212" s="194" t="s">
        <v>198</v>
      </c>
      <c r="AU212" s="194" t="s">
        <v>84</v>
      </c>
      <c r="AV212" s="12" t="s">
        <v>84</v>
      </c>
      <c r="AW212" s="12" t="s">
        <v>6</v>
      </c>
      <c r="AX212" s="12" t="s">
        <v>82</v>
      </c>
      <c r="AY212" s="194" t="s">
        <v>189</v>
      </c>
    </row>
    <row r="213" spans="2:65" s="1" customFormat="1" ht="16.5" customHeight="1">
      <c r="B213" s="179"/>
      <c r="C213" s="209" t="s">
        <v>414</v>
      </c>
      <c r="D213" s="209" t="s">
        <v>291</v>
      </c>
      <c r="E213" s="210" t="s">
        <v>353</v>
      </c>
      <c r="F213" s="211" t="s">
        <v>354</v>
      </c>
      <c r="G213" s="212" t="s">
        <v>312</v>
      </c>
      <c r="H213" s="213">
        <v>189.105</v>
      </c>
      <c r="I213" s="214"/>
      <c r="J213" s="215">
        <f>ROUND(I213*H213,2)</f>
        <v>0</v>
      </c>
      <c r="K213" s="211" t="s">
        <v>209</v>
      </c>
      <c r="L213" s="216"/>
      <c r="M213" s="217" t="s">
        <v>5</v>
      </c>
      <c r="N213" s="218" t="s">
        <v>46</v>
      </c>
      <c r="O213" s="41"/>
      <c r="P213" s="189">
        <f>O213*H213</f>
        <v>0</v>
      </c>
      <c r="Q213" s="189">
        <v>0.0003</v>
      </c>
      <c r="R213" s="189">
        <f>Q213*H213</f>
        <v>0.05673149999999999</v>
      </c>
      <c r="S213" s="189">
        <v>0</v>
      </c>
      <c r="T213" s="190">
        <f>S213*H213</f>
        <v>0</v>
      </c>
      <c r="AR213" s="23" t="s">
        <v>229</v>
      </c>
      <c r="AT213" s="23" t="s">
        <v>291</v>
      </c>
      <c r="AU213" s="23" t="s">
        <v>84</v>
      </c>
      <c r="AY213" s="23" t="s">
        <v>189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23" t="s">
        <v>82</v>
      </c>
      <c r="BK213" s="191">
        <f>ROUND(I213*H213,2)</f>
        <v>0</v>
      </c>
      <c r="BL213" s="23" t="s">
        <v>196</v>
      </c>
      <c r="BM213" s="23" t="s">
        <v>1627</v>
      </c>
    </row>
    <row r="214" spans="2:51" s="12" customFormat="1" ht="13.5">
      <c r="B214" s="192"/>
      <c r="D214" s="193" t="s">
        <v>198</v>
      </c>
      <c r="E214" s="194" t="s">
        <v>5</v>
      </c>
      <c r="F214" s="195" t="s">
        <v>1628</v>
      </c>
      <c r="H214" s="196">
        <v>180.1</v>
      </c>
      <c r="I214" s="197"/>
      <c r="L214" s="192"/>
      <c r="M214" s="198"/>
      <c r="N214" s="199"/>
      <c r="O214" s="199"/>
      <c r="P214" s="199"/>
      <c r="Q214" s="199"/>
      <c r="R214" s="199"/>
      <c r="S214" s="199"/>
      <c r="T214" s="200"/>
      <c r="AT214" s="194" t="s">
        <v>198</v>
      </c>
      <c r="AU214" s="194" t="s">
        <v>84</v>
      </c>
      <c r="AV214" s="12" t="s">
        <v>84</v>
      </c>
      <c r="AW214" s="12" t="s">
        <v>38</v>
      </c>
      <c r="AX214" s="12" t="s">
        <v>82</v>
      </c>
      <c r="AY214" s="194" t="s">
        <v>189</v>
      </c>
    </row>
    <row r="215" spans="2:51" s="12" customFormat="1" ht="13.5">
      <c r="B215" s="192"/>
      <c r="D215" s="193" t="s">
        <v>198</v>
      </c>
      <c r="F215" s="195" t="s">
        <v>1629</v>
      </c>
      <c r="H215" s="196">
        <v>189.105</v>
      </c>
      <c r="I215" s="197"/>
      <c r="L215" s="192"/>
      <c r="M215" s="198"/>
      <c r="N215" s="199"/>
      <c r="O215" s="199"/>
      <c r="P215" s="199"/>
      <c r="Q215" s="199"/>
      <c r="R215" s="199"/>
      <c r="S215" s="199"/>
      <c r="T215" s="200"/>
      <c r="AT215" s="194" t="s">
        <v>198</v>
      </c>
      <c r="AU215" s="194" t="s">
        <v>84</v>
      </c>
      <c r="AV215" s="12" t="s">
        <v>84</v>
      </c>
      <c r="AW215" s="12" t="s">
        <v>6</v>
      </c>
      <c r="AX215" s="12" t="s">
        <v>82</v>
      </c>
      <c r="AY215" s="194" t="s">
        <v>189</v>
      </c>
    </row>
    <row r="216" spans="2:65" s="1" customFormat="1" ht="16.5" customHeight="1">
      <c r="B216" s="179"/>
      <c r="C216" s="209" t="s">
        <v>419</v>
      </c>
      <c r="D216" s="209" t="s">
        <v>291</v>
      </c>
      <c r="E216" s="210" t="s">
        <v>359</v>
      </c>
      <c r="F216" s="211" t="s">
        <v>360</v>
      </c>
      <c r="G216" s="212" t="s">
        <v>312</v>
      </c>
      <c r="H216" s="213">
        <v>180.1</v>
      </c>
      <c r="I216" s="214"/>
      <c r="J216" s="215">
        <f>ROUND(I216*H216,2)</f>
        <v>0</v>
      </c>
      <c r="K216" s="211" t="s">
        <v>209</v>
      </c>
      <c r="L216" s="216"/>
      <c r="M216" s="217" t="s">
        <v>5</v>
      </c>
      <c r="N216" s="218" t="s">
        <v>46</v>
      </c>
      <c r="O216" s="41"/>
      <c r="P216" s="189">
        <f>O216*H216</f>
        <v>0</v>
      </c>
      <c r="Q216" s="189">
        <v>3E-05</v>
      </c>
      <c r="R216" s="189">
        <f>Q216*H216</f>
        <v>0.005403</v>
      </c>
      <c r="S216" s="189">
        <v>0</v>
      </c>
      <c r="T216" s="190">
        <f>S216*H216</f>
        <v>0</v>
      </c>
      <c r="AR216" s="23" t="s">
        <v>229</v>
      </c>
      <c r="AT216" s="23" t="s">
        <v>291</v>
      </c>
      <c r="AU216" s="23" t="s">
        <v>84</v>
      </c>
      <c r="AY216" s="23" t="s">
        <v>189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23" t="s">
        <v>82</v>
      </c>
      <c r="BK216" s="191">
        <f>ROUND(I216*H216,2)</f>
        <v>0</v>
      </c>
      <c r="BL216" s="23" t="s">
        <v>196</v>
      </c>
      <c r="BM216" s="23" t="s">
        <v>1630</v>
      </c>
    </row>
    <row r="217" spans="2:51" s="12" customFormat="1" ht="13.5">
      <c r="B217" s="192"/>
      <c r="D217" s="193" t="s">
        <v>198</v>
      </c>
      <c r="E217" s="194" t="s">
        <v>5</v>
      </c>
      <c r="F217" s="195" t="s">
        <v>1631</v>
      </c>
      <c r="H217" s="196">
        <v>180.1</v>
      </c>
      <c r="I217" s="197"/>
      <c r="L217" s="192"/>
      <c r="M217" s="198"/>
      <c r="N217" s="199"/>
      <c r="O217" s="199"/>
      <c r="P217" s="199"/>
      <c r="Q217" s="199"/>
      <c r="R217" s="199"/>
      <c r="S217" s="199"/>
      <c r="T217" s="200"/>
      <c r="AT217" s="194" t="s">
        <v>198</v>
      </c>
      <c r="AU217" s="194" t="s">
        <v>84</v>
      </c>
      <c r="AV217" s="12" t="s">
        <v>84</v>
      </c>
      <c r="AW217" s="12" t="s">
        <v>38</v>
      </c>
      <c r="AX217" s="12" t="s">
        <v>82</v>
      </c>
      <c r="AY217" s="194" t="s">
        <v>189</v>
      </c>
    </row>
    <row r="218" spans="2:65" s="1" customFormat="1" ht="16.5" customHeight="1">
      <c r="B218" s="179"/>
      <c r="C218" s="209" t="s">
        <v>425</v>
      </c>
      <c r="D218" s="209" t="s">
        <v>291</v>
      </c>
      <c r="E218" s="210" t="s">
        <v>364</v>
      </c>
      <c r="F218" s="211" t="s">
        <v>365</v>
      </c>
      <c r="G218" s="212" t="s">
        <v>312</v>
      </c>
      <c r="H218" s="213">
        <v>32.8</v>
      </c>
      <c r="I218" s="214"/>
      <c r="J218" s="215">
        <f>ROUND(I218*H218,2)</f>
        <v>0</v>
      </c>
      <c r="K218" s="211" t="s">
        <v>209</v>
      </c>
      <c r="L218" s="216"/>
      <c r="M218" s="217" t="s">
        <v>5</v>
      </c>
      <c r="N218" s="218" t="s">
        <v>46</v>
      </c>
      <c r="O218" s="41"/>
      <c r="P218" s="189">
        <f>O218*H218</f>
        <v>0</v>
      </c>
      <c r="Q218" s="189">
        <v>0.0005</v>
      </c>
      <c r="R218" s="189">
        <f>Q218*H218</f>
        <v>0.016399999999999998</v>
      </c>
      <c r="S218" s="189">
        <v>0</v>
      </c>
      <c r="T218" s="190">
        <f>S218*H218</f>
        <v>0</v>
      </c>
      <c r="AR218" s="23" t="s">
        <v>229</v>
      </c>
      <c r="AT218" s="23" t="s">
        <v>291</v>
      </c>
      <c r="AU218" s="23" t="s">
        <v>84</v>
      </c>
      <c r="AY218" s="23" t="s">
        <v>189</v>
      </c>
      <c r="BE218" s="191">
        <f>IF(N218="základní",J218,0)</f>
        <v>0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23" t="s">
        <v>82</v>
      </c>
      <c r="BK218" s="191">
        <f>ROUND(I218*H218,2)</f>
        <v>0</v>
      </c>
      <c r="BL218" s="23" t="s">
        <v>196</v>
      </c>
      <c r="BM218" s="23" t="s">
        <v>1632</v>
      </c>
    </row>
    <row r="219" spans="2:51" s="12" customFormat="1" ht="13.5">
      <c r="B219" s="192"/>
      <c r="D219" s="193" t="s">
        <v>198</v>
      </c>
      <c r="E219" s="194" t="s">
        <v>5</v>
      </c>
      <c r="F219" s="195" t="s">
        <v>1633</v>
      </c>
      <c r="H219" s="196">
        <v>32.8</v>
      </c>
      <c r="I219" s="197"/>
      <c r="L219" s="192"/>
      <c r="M219" s="198"/>
      <c r="N219" s="199"/>
      <c r="O219" s="199"/>
      <c r="P219" s="199"/>
      <c r="Q219" s="199"/>
      <c r="R219" s="199"/>
      <c r="S219" s="199"/>
      <c r="T219" s="200"/>
      <c r="AT219" s="194" t="s">
        <v>198</v>
      </c>
      <c r="AU219" s="194" t="s">
        <v>84</v>
      </c>
      <c r="AV219" s="12" t="s">
        <v>84</v>
      </c>
      <c r="AW219" s="12" t="s">
        <v>38</v>
      </c>
      <c r="AX219" s="12" t="s">
        <v>82</v>
      </c>
      <c r="AY219" s="194" t="s">
        <v>189</v>
      </c>
    </row>
    <row r="220" spans="2:65" s="1" customFormat="1" ht="25.5" customHeight="1">
      <c r="B220" s="179"/>
      <c r="C220" s="180" t="s">
        <v>429</v>
      </c>
      <c r="D220" s="180" t="s">
        <v>191</v>
      </c>
      <c r="E220" s="181" t="s">
        <v>374</v>
      </c>
      <c r="F220" s="182" t="s">
        <v>375</v>
      </c>
      <c r="G220" s="183" t="s">
        <v>194</v>
      </c>
      <c r="H220" s="184">
        <v>164.95</v>
      </c>
      <c r="I220" s="185"/>
      <c r="J220" s="186">
        <f>ROUND(I220*H220,2)</f>
        <v>0</v>
      </c>
      <c r="K220" s="182" t="s">
        <v>376</v>
      </c>
      <c r="L220" s="40"/>
      <c r="M220" s="187" t="s">
        <v>5</v>
      </c>
      <c r="N220" s="188" t="s">
        <v>46</v>
      </c>
      <c r="O220" s="41"/>
      <c r="P220" s="189">
        <f>O220*H220</f>
        <v>0</v>
      </c>
      <c r="Q220" s="189">
        <v>0.00825</v>
      </c>
      <c r="R220" s="189">
        <f>Q220*H220</f>
        <v>1.3608375</v>
      </c>
      <c r="S220" s="189">
        <v>0</v>
      </c>
      <c r="T220" s="190">
        <f>S220*H220</f>
        <v>0</v>
      </c>
      <c r="AR220" s="23" t="s">
        <v>196</v>
      </c>
      <c r="AT220" s="23" t="s">
        <v>191</v>
      </c>
      <c r="AU220" s="23" t="s">
        <v>84</v>
      </c>
      <c r="AY220" s="23" t="s">
        <v>189</v>
      </c>
      <c r="BE220" s="191">
        <f>IF(N220="základní",J220,0)</f>
        <v>0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23" t="s">
        <v>82</v>
      </c>
      <c r="BK220" s="191">
        <f>ROUND(I220*H220,2)</f>
        <v>0</v>
      </c>
      <c r="BL220" s="23" t="s">
        <v>196</v>
      </c>
      <c r="BM220" s="23" t="s">
        <v>1634</v>
      </c>
    </row>
    <row r="221" spans="2:51" s="12" customFormat="1" ht="13.5">
      <c r="B221" s="192"/>
      <c r="D221" s="193" t="s">
        <v>198</v>
      </c>
      <c r="E221" s="194" t="s">
        <v>5</v>
      </c>
      <c r="F221" s="195" t="s">
        <v>1635</v>
      </c>
      <c r="H221" s="196">
        <v>164.95</v>
      </c>
      <c r="I221" s="197"/>
      <c r="L221" s="192"/>
      <c r="M221" s="198"/>
      <c r="N221" s="199"/>
      <c r="O221" s="199"/>
      <c r="P221" s="199"/>
      <c r="Q221" s="199"/>
      <c r="R221" s="199"/>
      <c r="S221" s="199"/>
      <c r="T221" s="200"/>
      <c r="AT221" s="194" t="s">
        <v>198</v>
      </c>
      <c r="AU221" s="194" t="s">
        <v>84</v>
      </c>
      <c r="AV221" s="12" t="s">
        <v>84</v>
      </c>
      <c r="AW221" s="12" t="s">
        <v>38</v>
      </c>
      <c r="AX221" s="12" t="s">
        <v>82</v>
      </c>
      <c r="AY221" s="194" t="s">
        <v>189</v>
      </c>
    </row>
    <row r="222" spans="2:65" s="1" customFormat="1" ht="25.5" customHeight="1">
      <c r="B222" s="179"/>
      <c r="C222" s="209" t="s">
        <v>434</v>
      </c>
      <c r="D222" s="209" t="s">
        <v>291</v>
      </c>
      <c r="E222" s="210" t="s">
        <v>380</v>
      </c>
      <c r="F222" s="211" t="s">
        <v>381</v>
      </c>
      <c r="G222" s="212" t="s">
        <v>208</v>
      </c>
      <c r="H222" s="213">
        <v>5.048</v>
      </c>
      <c r="I222" s="214"/>
      <c r="J222" s="215">
        <f>ROUND(I222*H222,2)</f>
        <v>0</v>
      </c>
      <c r="K222" s="211" t="s">
        <v>202</v>
      </c>
      <c r="L222" s="216"/>
      <c r="M222" s="217" t="s">
        <v>5</v>
      </c>
      <c r="N222" s="218" t="s">
        <v>46</v>
      </c>
      <c r="O222" s="41"/>
      <c r="P222" s="189">
        <f>O222*H222</f>
        <v>0</v>
      </c>
      <c r="Q222" s="189">
        <v>0.032</v>
      </c>
      <c r="R222" s="189">
        <f>Q222*H222</f>
        <v>0.161536</v>
      </c>
      <c r="S222" s="189">
        <v>0</v>
      </c>
      <c r="T222" s="190">
        <f>S222*H222</f>
        <v>0</v>
      </c>
      <c r="AR222" s="23" t="s">
        <v>229</v>
      </c>
      <c r="AT222" s="23" t="s">
        <v>291</v>
      </c>
      <c r="AU222" s="23" t="s">
        <v>84</v>
      </c>
      <c r="AY222" s="23" t="s">
        <v>189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23" t="s">
        <v>82</v>
      </c>
      <c r="BK222" s="191">
        <f>ROUND(I222*H222,2)</f>
        <v>0</v>
      </c>
      <c r="BL222" s="23" t="s">
        <v>196</v>
      </c>
      <c r="BM222" s="23" t="s">
        <v>1636</v>
      </c>
    </row>
    <row r="223" spans="2:51" s="12" customFormat="1" ht="13.5">
      <c r="B223" s="192"/>
      <c r="D223" s="193" t="s">
        <v>198</v>
      </c>
      <c r="E223" s="194" t="s">
        <v>5</v>
      </c>
      <c r="F223" s="195" t="s">
        <v>1637</v>
      </c>
      <c r="H223" s="196">
        <v>4.949</v>
      </c>
      <c r="I223" s="197"/>
      <c r="L223" s="192"/>
      <c r="M223" s="198"/>
      <c r="N223" s="199"/>
      <c r="O223" s="199"/>
      <c r="P223" s="199"/>
      <c r="Q223" s="199"/>
      <c r="R223" s="199"/>
      <c r="S223" s="199"/>
      <c r="T223" s="200"/>
      <c r="AT223" s="194" t="s">
        <v>198</v>
      </c>
      <c r="AU223" s="194" t="s">
        <v>84</v>
      </c>
      <c r="AV223" s="12" t="s">
        <v>84</v>
      </c>
      <c r="AW223" s="12" t="s">
        <v>38</v>
      </c>
      <c r="AX223" s="12" t="s">
        <v>82</v>
      </c>
      <c r="AY223" s="194" t="s">
        <v>189</v>
      </c>
    </row>
    <row r="224" spans="2:51" s="12" customFormat="1" ht="13.5">
      <c r="B224" s="192"/>
      <c r="D224" s="193" t="s">
        <v>198</v>
      </c>
      <c r="F224" s="195" t="s">
        <v>1638</v>
      </c>
      <c r="H224" s="196">
        <v>5.048</v>
      </c>
      <c r="I224" s="197"/>
      <c r="L224" s="192"/>
      <c r="M224" s="198"/>
      <c r="N224" s="199"/>
      <c r="O224" s="199"/>
      <c r="P224" s="199"/>
      <c r="Q224" s="199"/>
      <c r="R224" s="199"/>
      <c r="S224" s="199"/>
      <c r="T224" s="200"/>
      <c r="AT224" s="194" t="s">
        <v>198</v>
      </c>
      <c r="AU224" s="194" t="s">
        <v>84</v>
      </c>
      <c r="AV224" s="12" t="s">
        <v>84</v>
      </c>
      <c r="AW224" s="12" t="s">
        <v>6</v>
      </c>
      <c r="AX224" s="12" t="s">
        <v>82</v>
      </c>
      <c r="AY224" s="194" t="s">
        <v>189</v>
      </c>
    </row>
    <row r="225" spans="2:65" s="1" customFormat="1" ht="25.5" customHeight="1">
      <c r="B225" s="179"/>
      <c r="C225" s="180" t="s">
        <v>439</v>
      </c>
      <c r="D225" s="180" t="s">
        <v>191</v>
      </c>
      <c r="E225" s="181" t="s">
        <v>386</v>
      </c>
      <c r="F225" s="182" t="s">
        <v>387</v>
      </c>
      <c r="G225" s="183" t="s">
        <v>194</v>
      </c>
      <c r="H225" s="184">
        <v>541.91</v>
      </c>
      <c r="I225" s="185"/>
      <c r="J225" s="186">
        <f>ROUND(I225*H225,2)</f>
        <v>0</v>
      </c>
      <c r="K225" s="182" t="s">
        <v>287</v>
      </c>
      <c r="L225" s="40"/>
      <c r="M225" s="187" t="s">
        <v>5</v>
      </c>
      <c r="N225" s="188" t="s">
        <v>46</v>
      </c>
      <c r="O225" s="41"/>
      <c r="P225" s="189">
        <f>O225*H225</f>
        <v>0</v>
      </c>
      <c r="Q225" s="189">
        <v>0.0085</v>
      </c>
      <c r="R225" s="189">
        <f>Q225*H225</f>
        <v>4.606235</v>
      </c>
      <c r="S225" s="189">
        <v>0</v>
      </c>
      <c r="T225" s="190">
        <f>S225*H225</f>
        <v>0</v>
      </c>
      <c r="AR225" s="23" t="s">
        <v>196</v>
      </c>
      <c r="AT225" s="23" t="s">
        <v>191</v>
      </c>
      <c r="AU225" s="23" t="s">
        <v>84</v>
      </c>
      <c r="AY225" s="23" t="s">
        <v>189</v>
      </c>
      <c r="BE225" s="191">
        <f>IF(N225="základní",J225,0)</f>
        <v>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23" t="s">
        <v>82</v>
      </c>
      <c r="BK225" s="191">
        <f>ROUND(I225*H225,2)</f>
        <v>0</v>
      </c>
      <c r="BL225" s="23" t="s">
        <v>196</v>
      </c>
      <c r="BM225" s="23" t="s">
        <v>1639</v>
      </c>
    </row>
    <row r="226" spans="2:51" s="12" customFormat="1" ht="13.5">
      <c r="B226" s="192"/>
      <c r="D226" s="193" t="s">
        <v>198</v>
      </c>
      <c r="E226" s="194" t="s">
        <v>5</v>
      </c>
      <c r="F226" s="195" t="s">
        <v>1640</v>
      </c>
      <c r="H226" s="196">
        <v>399.35</v>
      </c>
      <c r="I226" s="197"/>
      <c r="L226" s="192"/>
      <c r="M226" s="198"/>
      <c r="N226" s="199"/>
      <c r="O226" s="199"/>
      <c r="P226" s="199"/>
      <c r="Q226" s="199"/>
      <c r="R226" s="199"/>
      <c r="S226" s="199"/>
      <c r="T226" s="200"/>
      <c r="AT226" s="194" t="s">
        <v>198</v>
      </c>
      <c r="AU226" s="194" t="s">
        <v>84</v>
      </c>
      <c r="AV226" s="12" t="s">
        <v>84</v>
      </c>
      <c r="AW226" s="12" t="s">
        <v>38</v>
      </c>
      <c r="AX226" s="12" t="s">
        <v>75</v>
      </c>
      <c r="AY226" s="194" t="s">
        <v>189</v>
      </c>
    </row>
    <row r="227" spans="2:51" s="12" customFormat="1" ht="13.5">
      <c r="B227" s="192"/>
      <c r="D227" s="193" t="s">
        <v>198</v>
      </c>
      <c r="E227" s="194" t="s">
        <v>5</v>
      </c>
      <c r="F227" s="195" t="s">
        <v>1641</v>
      </c>
      <c r="H227" s="196">
        <v>116.97</v>
      </c>
      <c r="I227" s="197"/>
      <c r="L227" s="192"/>
      <c r="M227" s="198"/>
      <c r="N227" s="199"/>
      <c r="O227" s="199"/>
      <c r="P227" s="199"/>
      <c r="Q227" s="199"/>
      <c r="R227" s="199"/>
      <c r="S227" s="199"/>
      <c r="T227" s="200"/>
      <c r="AT227" s="194" t="s">
        <v>198</v>
      </c>
      <c r="AU227" s="194" t="s">
        <v>84</v>
      </c>
      <c r="AV227" s="12" t="s">
        <v>84</v>
      </c>
      <c r="AW227" s="12" t="s">
        <v>38</v>
      </c>
      <c r="AX227" s="12" t="s">
        <v>75</v>
      </c>
      <c r="AY227" s="194" t="s">
        <v>189</v>
      </c>
    </row>
    <row r="228" spans="2:51" s="12" customFormat="1" ht="13.5">
      <c r="B228" s="192"/>
      <c r="D228" s="193" t="s">
        <v>198</v>
      </c>
      <c r="E228" s="194" t="s">
        <v>5</v>
      </c>
      <c r="F228" s="195" t="s">
        <v>1642</v>
      </c>
      <c r="H228" s="196">
        <v>25.59</v>
      </c>
      <c r="I228" s="197"/>
      <c r="L228" s="192"/>
      <c r="M228" s="198"/>
      <c r="N228" s="199"/>
      <c r="O228" s="199"/>
      <c r="P228" s="199"/>
      <c r="Q228" s="199"/>
      <c r="R228" s="199"/>
      <c r="S228" s="199"/>
      <c r="T228" s="200"/>
      <c r="AT228" s="194" t="s">
        <v>198</v>
      </c>
      <c r="AU228" s="194" t="s">
        <v>84</v>
      </c>
      <c r="AV228" s="12" t="s">
        <v>84</v>
      </c>
      <c r="AW228" s="12" t="s">
        <v>38</v>
      </c>
      <c r="AX228" s="12" t="s">
        <v>75</v>
      </c>
      <c r="AY228" s="194" t="s">
        <v>189</v>
      </c>
    </row>
    <row r="229" spans="2:51" s="13" customFormat="1" ht="13.5">
      <c r="B229" s="201"/>
      <c r="D229" s="193" t="s">
        <v>198</v>
      </c>
      <c r="E229" s="202" t="s">
        <v>5</v>
      </c>
      <c r="F229" s="203" t="s">
        <v>216</v>
      </c>
      <c r="H229" s="204">
        <v>541.91</v>
      </c>
      <c r="I229" s="205"/>
      <c r="L229" s="201"/>
      <c r="M229" s="206"/>
      <c r="N229" s="207"/>
      <c r="O229" s="207"/>
      <c r="P229" s="207"/>
      <c r="Q229" s="207"/>
      <c r="R229" s="207"/>
      <c r="S229" s="207"/>
      <c r="T229" s="208"/>
      <c r="AT229" s="202" t="s">
        <v>198</v>
      </c>
      <c r="AU229" s="202" t="s">
        <v>84</v>
      </c>
      <c r="AV229" s="13" t="s">
        <v>196</v>
      </c>
      <c r="AW229" s="13" t="s">
        <v>38</v>
      </c>
      <c r="AX229" s="13" t="s">
        <v>82</v>
      </c>
      <c r="AY229" s="202" t="s">
        <v>189</v>
      </c>
    </row>
    <row r="230" spans="2:65" s="1" customFormat="1" ht="16.5" customHeight="1">
      <c r="B230" s="179"/>
      <c r="C230" s="209" t="s">
        <v>444</v>
      </c>
      <c r="D230" s="209" t="s">
        <v>291</v>
      </c>
      <c r="E230" s="210" t="s">
        <v>391</v>
      </c>
      <c r="F230" s="211" t="s">
        <v>392</v>
      </c>
      <c r="G230" s="212" t="s">
        <v>194</v>
      </c>
      <c r="H230" s="213">
        <v>407.337</v>
      </c>
      <c r="I230" s="214"/>
      <c r="J230" s="215">
        <f>ROUND(I230*H230,2)</f>
        <v>0</v>
      </c>
      <c r="K230" s="211" t="s">
        <v>287</v>
      </c>
      <c r="L230" s="216"/>
      <c r="M230" s="217" t="s">
        <v>5</v>
      </c>
      <c r="N230" s="218" t="s">
        <v>46</v>
      </c>
      <c r="O230" s="41"/>
      <c r="P230" s="189">
        <f>O230*H230</f>
        <v>0</v>
      </c>
      <c r="Q230" s="189">
        <v>0.00414</v>
      </c>
      <c r="R230" s="189">
        <f>Q230*H230</f>
        <v>1.6863751799999998</v>
      </c>
      <c r="S230" s="189">
        <v>0</v>
      </c>
      <c r="T230" s="190">
        <f>S230*H230</f>
        <v>0</v>
      </c>
      <c r="AR230" s="23" t="s">
        <v>229</v>
      </c>
      <c r="AT230" s="23" t="s">
        <v>291</v>
      </c>
      <c r="AU230" s="23" t="s">
        <v>84</v>
      </c>
      <c r="AY230" s="23" t="s">
        <v>189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23" t="s">
        <v>82</v>
      </c>
      <c r="BK230" s="191">
        <f>ROUND(I230*H230,2)</f>
        <v>0</v>
      </c>
      <c r="BL230" s="23" t="s">
        <v>196</v>
      </c>
      <c r="BM230" s="23" t="s">
        <v>1643</v>
      </c>
    </row>
    <row r="231" spans="2:51" s="12" customFormat="1" ht="13.5">
      <c r="B231" s="192"/>
      <c r="D231" s="193" t="s">
        <v>198</v>
      </c>
      <c r="F231" s="195" t="s">
        <v>1644</v>
      </c>
      <c r="H231" s="196">
        <v>407.337</v>
      </c>
      <c r="I231" s="197"/>
      <c r="L231" s="192"/>
      <c r="M231" s="198"/>
      <c r="N231" s="199"/>
      <c r="O231" s="199"/>
      <c r="P231" s="199"/>
      <c r="Q231" s="199"/>
      <c r="R231" s="199"/>
      <c r="S231" s="199"/>
      <c r="T231" s="200"/>
      <c r="AT231" s="194" t="s">
        <v>198</v>
      </c>
      <c r="AU231" s="194" t="s">
        <v>84</v>
      </c>
      <c r="AV231" s="12" t="s">
        <v>84</v>
      </c>
      <c r="AW231" s="12" t="s">
        <v>6</v>
      </c>
      <c r="AX231" s="12" t="s">
        <v>82</v>
      </c>
      <c r="AY231" s="194" t="s">
        <v>189</v>
      </c>
    </row>
    <row r="232" spans="2:65" s="1" customFormat="1" ht="25.5" customHeight="1">
      <c r="B232" s="179"/>
      <c r="C232" s="209" t="s">
        <v>449</v>
      </c>
      <c r="D232" s="209" t="s">
        <v>291</v>
      </c>
      <c r="E232" s="210" t="s">
        <v>380</v>
      </c>
      <c r="F232" s="211" t="s">
        <v>381</v>
      </c>
      <c r="G232" s="212" t="s">
        <v>208</v>
      </c>
      <c r="H232" s="213">
        <v>25.661</v>
      </c>
      <c r="I232" s="214"/>
      <c r="J232" s="215">
        <f>ROUND(I232*H232,2)</f>
        <v>0</v>
      </c>
      <c r="K232" s="211" t="s">
        <v>202</v>
      </c>
      <c r="L232" s="216"/>
      <c r="M232" s="217" t="s">
        <v>5</v>
      </c>
      <c r="N232" s="218" t="s">
        <v>46</v>
      </c>
      <c r="O232" s="41"/>
      <c r="P232" s="189">
        <f>O232*H232</f>
        <v>0</v>
      </c>
      <c r="Q232" s="189">
        <v>0.032</v>
      </c>
      <c r="R232" s="189">
        <f>Q232*H232</f>
        <v>0.8211520000000001</v>
      </c>
      <c r="S232" s="189">
        <v>0</v>
      </c>
      <c r="T232" s="190">
        <f>S232*H232</f>
        <v>0</v>
      </c>
      <c r="AR232" s="23" t="s">
        <v>229</v>
      </c>
      <c r="AT232" s="23" t="s">
        <v>291</v>
      </c>
      <c r="AU232" s="23" t="s">
        <v>84</v>
      </c>
      <c r="AY232" s="23" t="s">
        <v>189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23" t="s">
        <v>82</v>
      </c>
      <c r="BK232" s="191">
        <f>ROUND(I232*H232,2)</f>
        <v>0</v>
      </c>
      <c r="BL232" s="23" t="s">
        <v>196</v>
      </c>
      <c r="BM232" s="23" t="s">
        <v>1645</v>
      </c>
    </row>
    <row r="233" spans="2:51" s="12" customFormat="1" ht="13.5">
      <c r="B233" s="192"/>
      <c r="D233" s="193" t="s">
        <v>198</v>
      </c>
      <c r="E233" s="194" t="s">
        <v>5</v>
      </c>
      <c r="F233" s="195" t="s">
        <v>1646</v>
      </c>
      <c r="H233" s="196">
        <v>25.661</v>
      </c>
      <c r="I233" s="197"/>
      <c r="L233" s="192"/>
      <c r="M233" s="198"/>
      <c r="N233" s="199"/>
      <c r="O233" s="199"/>
      <c r="P233" s="199"/>
      <c r="Q233" s="199"/>
      <c r="R233" s="199"/>
      <c r="S233" s="199"/>
      <c r="T233" s="200"/>
      <c r="AT233" s="194" t="s">
        <v>198</v>
      </c>
      <c r="AU233" s="194" t="s">
        <v>84</v>
      </c>
      <c r="AV233" s="12" t="s">
        <v>84</v>
      </c>
      <c r="AW233" s="12" t="s">
        <v>38</v>
      </c>
      <c r="AX233" s="12" t="s">
        <v>82</v>
      </c>
      <c r="AY233" s="194" t="s">
        <v>189</v>
      </c>
    </row>
    <row r="234" spans="2:65" s="1" customFormat="1" ht="25.5" customHeight="1">
      <c r="B234" s="179"/>
      <c r="C234" s="180" t="s">
        <v>454</v>
      </c>
      <c r="D234" s="180" t="s">
        <v>191</v>
      </c>
      <c r="E234" s="181" t="s">
        <v>426</v>
      </c>
      <c r="F234" s="182" t="s">
        <v>427</v>
      </c>
      <c r="G234" s="183" t="s">
        <v>194</v>
      </c>
      <c r="H234" s="184">
        <v>713.38</v>
      </c>
      <c r="I234" s="185"/>
      <c r="J234" s="186">
        <f>ROUND(I234*H234,2)</f>
        <v>0</v>
      </c>
      <c r="K234" s="182" t="s">
        <v>195</v>
      </c>
      <c r="L234" s="40"/>
      <c r="M234" s="187" t="s">
        <v>5</v>
      </c>
      <c r="N234" s="188" t="s">
        <v>46</v>
      </c>
      <c r="O234" s="41"/>
      <c r="P234" s="189">
        <f>O234*H234</f>
        <v>0</v>
      </c>
      <c r="Q234" s="189">
        <v>0.00418</v>
      </c>
      <c r="R234" s="189">
        <f>Q234*H234</f>
        <v>2.9819283999999997</v>
      </c>
      <c r="S234" s="189">
        <v>0</v>
      </c>
      <c r="T234" s="190">
        <f>S234*H234</f>
        <v>0</v>
      </c>
      <c r="AR234" s="23" t="s">
        <v>196</v>
      </c>
      <c r="AT234" s="23" t="s">
        <v>191</v>
      </c>
      <c r="AU234" s="23" t="s">
        <v>84</v>
      </c>
      <c r="AY234" s="23" t="s">
        <v>189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23" t="s">
        <v>82</v>
      </c>
      <c r="BK234" s="191">
        <f>ROUND(I234*H234,2)</f>
        <v>0</v>
      </c>
      <c r="BL234" s="23" t="s">
        <v>196</v>
      </c>
      <c r="BM234" s="23" t="s">
        <v>1647</v>
      </c>
    </row>
    <row r="235" spans="2:65" s="1" customFormat="1" ht="25.5" customHeight="1">
      <c r="B235" s="179"/>
      <c r="C235" s="180" t="s">
        <v>460</v>
      </c>
      <c r="D235" s="180" t="s">
        <v>191</v>
      </c>
      <c r="E235" s="181" t="s">
        <v>430</v>
      </c>
      <c r="F235" s="182" t="s">
        <v>431</v>
      </c>
      <c r="G235" s="183" t="s">
        <v>194</v>
      </c>
      <c r="H235" s="184">
        <v>470.295</v>
      </c>
      <c r="I235" s="185"/>
      <c r="J235" s="186">
        <f>ROUND(I235*H235,2)</f>
        <v>0</v>
      </c>
      <c r="K235" s="182" t="s">
        <v>376</v>
      </c>
      <c r="L235" s="40"/>
      <c r="M235" s="187" t="s">
        <v>5</v>
      </c>
      <c r="N235" s="188" t="s">
        <v>46</v>
      </c>
      <c r="O235" s="41"/>
      <c r="P235" s="189">
        <f>O235*H235</f>
        <v>0</v>
      </c>
      <c r="Q235" s="189">
        <v>0.00268</v>
      </c>
      <c r="R235" s="189">
        <f>Q235*H235</f>
        <v>1.2603906</v>
      </c>
      <c r="S235" s="189">
        <v>0</v>
      </c>
      <c r="T235" s="190">
        <f>S235*H235</f>
        <v>0</v>
      </c>
      <c r="AR235" s="23" t="s">
        <v>196</v>
      </c>
      <c r="AT235" s="23" t="s">
        <v>191</v>
      </c>
      <c r="AU235" s="23" t="s">
        <v>84</v>
      </c>
      <c r="AY235" s="23" t="s">
        <v>189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23" t="s">
        <v>82</v>
      </c>
      <c r="BK235" s="191">
        <f>ROUND(I235*H235,2)</f>
        <v>0</v>
      </c>
      <c r="BL235" s="23" t="s">
        <v>196</v>
      </c>
      <c r="BM235" s="23" t="s">
        <v>1648</v>
      </c>
    </row>
    <row r="236" spans="2:51" s="12" customFormat="1" ht="13.5">
      <c r="B236" s="192"/>
      <c r="D236" s="193" t="s">
        <v>198</v>
      </c>
      <c r="E236" s="194" t="s">
        <v>5</v>
      </c>
      <c r="F236" s="195" t="s">
        <v>1649</v>
      </c>
      <c r="H236" s="196">
        <v>439.422</v>
      </c>
      <c r="I236" s="197"/>
      <c r="L236" s="192"/>
      <c r="M236" s="198"/>
      <c r="N236" s="199"/>
      <c r="O236" s="199"/>
      <c r="P236" s="199"/>
      <c r="Q236" s="199"/>
      <c r="R236" s="199"/>
      <c r="S236" s="199"/>
      <c r="T236" s="200"/>
      <c r="AT236" s="194" t="s">
        <v>198</v>
      </c>
      <c r="AU236" s="194" t="s">
        <v>84</v>
      </c>
      <c r="AV236" s="12" t="s">
        <v>84</v>
      </c>
      <c r="AW236" s="12" t="s">
        <v>38</v>
      </c>
      <c r="AX236" s="12" t="s">
        <v>75</v>
      </c>
      <c r="AY236" s="194" t="s">
        <v>189</v>
      </c>
    </row>
    <row r="237" spans="2:51" s="12" customFormat="1" ht="13.5">
      <c r="B237" s="192"/>
      <c r="D237" s="193" t="s">
        <v>198</v>
      </c>
      <c r="E237" s="194" t="s">
        <v>5</v>
      </c>
      <c r="F237" s="195" t="s">
        <v>1650</v>
      </c>
      <c r="H237" s="196">
        <v>30.873</v>
      </c>
      <c r="I237" s="197"/>
      <c r="L237" s="192"/>
      <c r="M237" s="198"/>
      <c r="N237" s="199"/>
      <c r="O237" s="199"/>
      <c r="P237" s="199"/>
      <c r="Q237" s="199"/>
      <c r="R237" s="199"/>
      <c r="S237" s="199"/>
      <c r="T237" s="200"/>
      <c r="AT237" s="194" t="s">
        <v>198</v>
      </c>
      <c r="AU237" s="194" t="s">
        <v>84</v>
      </c>
      <c r="AV237" s="12" t="s">
        <v>84</v>
      </c>
      <c r="AW237" s="12" t="s">
        <v>38</v>
      </c>
      <c r="AX237" s="12" t="s">
        <v>75</v>
      </c>
      <c r="AY237" s="194" t="s">
        <v>189</v>
      </c>
    </row>
    <row r="238" spans="2:51" s="13" customFormat="1" ht="13.5">
      <c r="B238" s="201"/>
      <c r="D238" s="193" t="s">
        <v>198</v>
      </c>
      <c r="E238" s="202" t="s">
        <v>5</v>
      </c>
      <c r="F238" s="203" t="s">
        <v>216</v>
      </c>
      <c r="H238" s="204">
        <v>470.295</v>
      </c>
      <c r="I238" s="205"/>
      <c r="L238" s="201"/>
      <c r="M238" s="206"/>
      <c r="N238" s="207"/>
      <c r="O238" s="207"/>
      <c r="P238" s="207"/>
      <c r="Q238" s="207"/>
      <c r="R238" s="207"/>
      <c r="S238" s="207"/>
      <c r="T238" s="208"/>
      <c r="AT238" s="202" t="s">
        <v>198</v>
      </c>
      <c r="AU238" s="202" t="s">
        <v>84</v>
      </c>
      <c r="AV238" s="13" t="s">
        <v>196</v>
      </c>
      <c r="AW238" s="13" t="s">
        <v>38</v>
      </c>
      <c r="AX238" s="13" t="s">
        <v>82</v>
      </c>
      <c r="AY238" s="202" t="s">
        <v>189</v>
      </c>
    </row>
    <row r="239" spans="2:65" s="1" customFormat="1" ht="25.5" customHeight="1">
      <c r="B239" s="179"/>
      <c r="C239" s="180" t="s">
        <v>465</v>
      </c>
      <c r="D239" s="180" t="s">
        <v>191</v>
      </c>
      <c r="E239" s="181" t="s">
        <v>435</v>
      </c>
      <c r="F239" s="182" t="s">
        <v>436</v>
      </c>
      <c r="G239" s="183" t="s">
        <v>194</v>
      </c>
      <c r="H239" s="184">
        <v>32.58</v>
      </c>
      <c r="I239" s="185"/>
      <c r="J239" s="186">
        <f>ROUND(I239*H239,2)</f>
        <v>0</v>
      </c>
      <c r="K239" s="182" t="s">
        <v>376</v>
      </c>
      <c r="L239" s="40"/>
      <c r="M239" s="187" t="s">
        <v>5</v>
      </c>
      <c r="N239" s="188" t="s">
        <v>46</v>
      </c>
      <c r="O239" s="41"/>
      <c r="P239" s="189">
        <f>O239*H239</f>
        <v>0</v>
      </c>
      <c r="Q239" s="189">
        <v>0.00288</v>
      </c>
      <c r="R239" s="189">
        <f>Q239*H239</f>
        <v>0.0938304</v>
      </c>
      <c r="S239" s="189">
        <v>0</v>
      </c>
      <c r="T239" s="190">
        <f>S239*H239</f>
        <v>0</v>
      </c>
      <c r="AR239" s="23" t="s">
        <v>196</v>
      </c>
      <c r="AT239" s="23" t="s">
        <v>191</v>
      </c>
      <c r="AU239" s="23" t="s">
        <v>84</v>
      </c>
      <c r="AY239" s="23" t="s">
        <v>189</v>
      </c>
      <c r="BE239" s="191">
        <f>IF(N239="základní",J239,0)</f>
        <v>0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23" t="s">
        <v>82</v>
      </c>
      <c r="BK239" s="191">
        <f>ROUND(I239*H239,2)</f>
        <v>0</v>
      </c>
      <c r="BL239" s="23" t="s">
        <v>196</v>
      </c>
      <c r="BM239" s="23" t="s">
        <v>1651</v>
      </c>
    </row>
    <row r="240" spans="2:51" s="12" customFormat="1" ht="13.5">
      <c r="B240" s="192"/>
      <c r="D240" s="193" t="s">
        <v>198</v>
      </c>
      <c r="E240" s="194" t="s">
        <v>5</v>
      </c>
      <c r="F240" s="195" t="s">
        <v>1652</v>
      </c>
      <c r="H240" s="196">
        <v>32.58</v>
      </c>
      <c r="I240" s="197"/>
      <c r="L240" s="192"/>
      <c r="M240" s="198"/>
      <c r="N240" s="199"/>
      <c r="O240" s="199"/>
      <c r="P240" s="199"/>
      <c r="Q240" s="199"/>
      <c r="R240" s="199"/>
      <c r="S240" s="199"/>
      <c r="T240" s="200"/>
      <c r="AT240" s="194" t="s">
        <v>198</v>
      </c>
      <c r="AU240" s="194" t="s">
        <v>84</v>
      </c>
      <c r="AV240" s="12" t="s">
        <v>84</v>
      </c>
      <c r="AW240" s="12" t="s">
        <v>38</v>
      </c>
      <c r="AX240" s="12" t="s">
        <v>82</v>
      </c>
      <c r="AY240" s="194" t="s">
        <v>189</v>
      </c>
    </row>
    <row r="241" spans="2:65" s="1" customFormat="1" ht="38.25" customHeight="1">
      <c r="B241" s="179"/>
      <c r="C241" s="180" t="s">
        <v>470</v>
      </c>
      <c r="D241" s="180" t="s">
        <v>191</v>
      </c>
      <c r="E241" s="181" t="s">
        <v>1653</v>
      </c>
      <c r="F241" s="182" t="s">
        <v>1654</v>
      </c>
      <c r="G241" s="183" t="s">
        <v>194</v>
      </c>
      <c r="H241" s="184">
        <v>25.614</v>
      </c>
      <c r="I241" s="185"/>
      <c r="J241" s="186">
        <f>ROUND(I241*H241,2)</f>
        <v>0</v>
      </c>
      <c r="K241" s="182" t="s">
        <v>202</v>
      </c>
      <c r="L241" s="40"/>
      <c r="M241" s="187" t="s">
        <v>5</v>
      </c>
      <c r="N241" s="188" t="s">
        <v>46</v>
      </c>
      <c r="O241" s="41"/>
      <c r="P241" s="189">
        <f>O241*H241</f>
        <v>0</v>
      </c>
      <c r="Q241" s="189">
        <v>0.038</v>
      </c>
      <c r="R241" s="189">
        <f>Q241*H241</f>
        <v>0.973332</v>
      </c>
      <c r="S241" s="189">
        <v>0</v>
      </c>
      <c r="T241" s="190">
        <f>S241*H241</f>
        <v>0</v>
      </c>
      <c r="AR241" s="23" t="s">
        <v>196</v>
      </c>
      <c r="AT241" s="23" t="s">
        <v>191</v>
      </c>
      <c r="AU241" s="23" t="s">
        <v>84</v>
      </c>
      <c r="AY241" s="23" t="s">
        <v>189</v>
      </c>
      <c r="BE241" s="191">
        <f>IF(N241="základní",J241,0)</f>
        <v>0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23" t="s">
        <v>82</v>
      </c>
      <c r="BK241" s="191">
        <f>ROUND(I241*H241,2)</f>
        <v>0</v>
      </c>
      <c r="BL241" s="23" t="s">
        <v>196</v>
      </c>
      <c r="BM241" s="23" t="s">
        <v>1655</v>
      </c>
    </row>
    <row r="242" spans="2:65" s="1" customFormat="1" ht="25.5" customHeight="1">
      <c r="B242" s="179"/>
      <c r="C242" s="180" t="s">
        <v>475</v>
      </c>
      <c r="D242" s="180" t="s">
        <v>191</v>
      </c>
      <c r="E242" s="181" t="s">
        <v>1656</v>
      </c>
      <c r="F242" s="182" t="s">
        <v>1657</v>
      </c>
      <c r="G242" s="183" t="s">
        <v>194</v>
      </c>
      <c r="H242" s="184">
        <v>25.614</v>
      </c>
      <c r="I242" s="185"/>
      <c r="J242" s="186">
        <f>ROUND(I242*H242,2)</f>
        <v>0</v>
      </c>
      <c r="K242" s="182" t="s">
        <v>202</v>
      </c>
      <c r="L242" s="40"/>
      <c r="M242" s="187" t="s">
        <v>5</v>
      </c>
      <c r="N242" s="188" t="s">
        <v>46</v>
      </c>
      <c r="O242" s="41"/>
      <c r="P242" s="189">
        <f>O242*H242</f>
        <v>0</v>
      </c>
      <c r="Q242" s="189">
        <v>0.016</v>
      </c>
      <c r="R242" s="189">
        <f>Q242*H242</f>
        <v>0.409824</v>
      </c>
      <c r="S242" s="189">
        <v>0</v>
      </c>
      <c r="T242" s="190">
        <f>S242*H242</f>
        <v>0</v>
      </c>
      <c r="AR242" s="23" t="s">
        <v>196</v>
      </c>
      <c r="AT242" s="23" t="s">
        <v>191</v>
      </c>
      <c r="AU242" s="23" t="s">
        <v>84</v>
      </c>
      <c r="AY242" s="23" t="s">
        <v>189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23" t="s">
        <v>82</v>
      </c>
      <c r="BK242" s="191">
        <f>ROUND(I242*H242,2)</f>
        <v>0</v>
      </c>
      <c r="BL242" s="23" t="s">
        <v>196</v>
      </c>
      <c r="BM242" s="23" t="s">
        <v>1658</v>
      </c>
    </row>
    <row r="243" spans="2:51" s="12" customFormat="1" ht="13.5">
      <c r="B243" s="192"/>
      <c r="D243" s="193" t="s">
        <v>198</v>
      </c>
      <c r="E243" s="194" t="s">
        <v>5</v>
      </c>
      <c r="F243" s="195" t="s">
        <v>1659</v>
      </c>
      <c r="H243" s="196">
        <v>25.614</v>
      </c>
      <c r="I243" s="197"/>
      <c r="L243" s="192"/>
      <c r="M243" s="198"/>
      <c r="N243" s="199"/>
      <c r="O243" s="199"/>
      <c r="P243" s="199"/>
      <c r="Q243" s="199"/>
      <c r="R243" s="199"/>
      <c r="S243" s="199"/>
      <c r="T243" s="200"/>
      <c r="AT243" s="194" t="s">
        <v>198</v>
      </c>
      <c r="AU243" s="194" t="s">
        <v>84</v>
      </c>
      <c r="AV243" s="12" t="s">
        <v>84</v>
      </c>
      <c r="AW243" s="12" t="s">
        <v>38</v>
      </c>
      <c r="AX243" s="12" t="s">
        <v>82</v>
      </c>
      <c r="AY243" s="194" t="s">
        <v>189</v>
      </c>
    </row>
    <row r="244" spans="2:65" s="1" customFormat="1" ht="16.5" customHeight="1">
      <c r="B244" s="179"/>
      <c r="C244" s="180" t="s">
        <v>479</v>
      </c>
      <c r="D244" s="180" t="s">
        <v>191</v>
      </c>
      <c r="E244" s="181" t="s">
        <v>440</v>
      </c>
      <c r="F244" s="182" t="s">
        <v>441</v>
      </c>
      <c r="G244" s="183" t="s">
        <v>194</v>
      </c>
      <c r="H244" s="184">
        <v>116.465</v>
      </c>
      <c r="I244" s="185"/>
      <c r="J244" s="186">
        <f>ROUND(I244*H244,2)</f>
        <v>0</v>
      </c>
      <c r="K244" s="182" t="s">
        <v>209</v>
      </c>
      <c r="L244" s="40"/>
      <c r="M244" s="187" t="s">
        <v>5</v>
      </c>
      <c r="N244" s="188" t="s">
        <v>46</v>
      </c>
      <c r="O244" s="41"/>
      <c r="P244" s="189">
        <f>O244*H244</f>
        <v>0</v>
      </c>
      <c r="Q244" s="189">
        <v>0.00012</v>
      </c>
      <c r="R244" s="189">
        <f>Q244*H244</f>
        <v>0.0139758</v>
      </c>
      <c r="S244" s="189">
        <v>0</v>
      </c>
      <c r="T244" s="190">
        <f>S244*H244</f>
        <v>0</v>
      </c>
      <c r="AR244" s="23" t="s">
        <v>196</v>
      </c>
      <c r="AT244" s="23" t="s">
        <v>191</v>
      </c>
      <c r="AU244" s="23" t="s">
        <v>84</v>
      </c>
      <c r="AY244" s="23" t="s">
        <v>189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23" t="s">
        <v>82</v>
      </c>
      <c r="BK244" s="191">
        <f>ROUND(I244*H244,2)</f>
        <v>0</v>
      </c>
      <c r="BL244" s="23" t="s">
        <v>196</v>
      </c>
      <c r="BM244" s="23" t="s">
        <v>1660</v>
      </c>
    </row>
    <row r="245" spans="2:51" s="12" customFormat="1" ht="13.5">
      <c r="B245" s="192"/>
      <c r="D245" s="193" t="s">
        <v>198</v>
      </c>
      <c r="E245" s="194" t="s">
        <v>5</v>
      </c>
      <c r="F245" s="195" t="s">
        <v>1661</v>
      </c>
      <c r="H245" s="196">
        <v>116.465</v>
      </c>
      <c r="I245" s="197"/>
      <c r="L245" s="192"/>
      <c r="M245" s="198"/>
      <c r="N245" s="199"/>
      <c r="O245" s="199"/>
      <c r="P245" s="199"/>
      <c r="Q245" s="199"/>
      <c r="R245" s="199"/>
      <c r="S245" s="199"/>
      <c r="T245" s="200"/>
      <c r="AT245" s="194" t="s">
        <v>198</v>
      </c>
      <c r="AU245" s="194" t="s">
        <v>84</v>
      </c>
      <c r="AV245" s="12" t="s">
        <v>84</v>
      </c>
      <c r="AW245" s="12" t="s">
        <v>38</v>
      </c>
      <c r="AX245" s="12" t="s">
        <v>75</v>
      </c>
      <c r="AY245" s="194" t="s">
        <v>189</v>
      </c>
    </row>
    <row r="246" spans="2:51" s="13" customFormat="1" ht="13.5">
      <c r="B246" s="201"/>
      <c r="D246" s="193" t="s">
        <v>198</v>
      </c>
      <c r="E246" s="202" t="s">
        <v>5</v>
      </c>
      <c r="F246" s="203" t="s">
        <v>216</v>
      </c>
      <c r="H246" s="204">
        <v>116.465</v>
      </c>
      <c r="I246" s="205"/>
      <c r="L246" s="201"/>
      <c r="M246" s="206"/>
      <c r="N246" s="207"/>
      <c r="O246" s="207"/>
      <c r="P246" s="207"/>
      <c r="Q246" s="207"/>
      <c r="R246" s="207"/>
      <c r="S246" s="207"/>
      <c r="T246" s="208"/>
      <c r="AT246" s="202" t="s">
        <v>198</v>
      </c>
      <c r="AU246" s="202" t="s">
        <v>84</v>
      </c>
      <c r="AV246" s="13" t="s">
        <v>196</v>
      </c>
      <c r="AW246" s="13" t="s">
        <v>38</v>
      </c>
      <c r="AX246" s="13" t="s">
        <v>82</v>
      </c>
      <c r="AY246" s="202" t="s">
        <v>189</v>
      </c>
    </row>
    <row r="247" spans="2:65" s="1" customFormat="1" ht="16.5" customHeight="1">
      <c r="B247" s="179"/>
      <c r="C247" s="180" t="s">
        <v>485</v>
      </c>
      <c r="D247" s="180" t="s">
        <v>191</v>
      </c>
      <c r="E247" s="181" t="s">
        <v>1662</v>
      </c>
      <c r="F247" s="182" t="s">
        <v>1663</v>
      </c>
      <c r="G247" s="183" t="s">
        <v>194</v>
      </c>
      <c r="H247" s="184">
        <v>25.614</v>
      </c>
      <c r="I247" s="185"/>
      <c r="J247" s="186">
        <f>ROUND(I247*H247,2)</f>
        <v>0</v>
      </c>
      <c r="K247" s="182" t="s">
        <v>202</v>
      </c>
      <c r="L247" s="40"/>
      <c r="M247" s="187" t="s">
        <v>5</v>
      </c>
      <c r="N247" s="188" t="s">
        <v>46</v>
      </c>
      <c r="O247" s="41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AR247" s="23" t="s">
        <v>196</v>
      </c>
      <c r="AT247" s="23" t="s">
        <v>191</v>
      </c>
      <c r="AU247" s="23" t="s">
        <v>84</v>
      </c>
      <c r="AY247" s="23" t="s">
        <v>189</v>
      </c>
      <c r="BE247" s="191">
        <f>IF(N247="základní",J247,0)</f>
        <v>0</v>
      </c>
      <c r="BF247" s="191">
        <f>IF(N247="snížená",J247,0)</f>
        <v>0</v>
      </c>
      <c r="BG247" s="191">
        <f>IF(N247="zákl. přenesená",J247,0)</f>
        <v>0</v>
      </c>
      <c r="BH247" s="191">
        <f>IF(N247="sníž. přenesená",J247,0)</f>
        <v>0</v>
      </c>
      <c r="BI247" s="191">
        <f>IF(N247="nulová",J247,0)</f>
        <v>0</v>
      </c>
      <c r="BJ247" s="23" t="s">
        <v>82</v>
      </c>
      <c r="BK247" s="191">
        <f>ROUND(I247*H247,2)</f>
        <v>0</v>
      </c>
      <c r="BL247" s="23" t="s">
        <v>196</v>
      </c>
      <c r="BM247" s="23" t="s">
        <v>1664</v>
      </c>
    </row>
    <row r="248" spans="2:65" s="1" customFormat="1" ht="16.5" customHeight="1">
      <c r="B248" s="179"/>
      <c r="C248" s="180" t="s">
        <v>489</v>
      </c>
      <c r="D248" s="180" t="s">
        <v>191</v>
      </c>
      <c r="E248" s="181" t="s">
        <v>445</v>
      </c>
      <c r="F248" s="182" t="s">
        <v>446</v>
      </c>
      <c r="G248" s="183" t="s">
        <v>194</v>
      </c>
      <c r="H248" s="184">
        <v>27.405</v>
      </c>
      <c r="I248" s="185"/>
      <c r="J248" s="186">
        <f>ROUND(I248*H248,2)</f>
        <v>0</v>
      </c>
      <c r="K248" s="182" t="s">
        <v>202</v>
      </c>
      <c r="L248" s="40"/>
      <c r="M248" s="187" t="s">
        <v>5</v>
      </c>
      <c r="N248" s="188" t="s">
        <v>46</v>
      </c>
      <c r="O248" s="41"/>
      <c r="P248" s="189">
        <f>O248*H248</f>
        <v>0</v>
      </c>
      <c r="Q248" s="189">
        <v>0.01192</v>
      </c>
      <c r="R248" s="189">
        <f>Q248*H248</f>
        <v>0.3266676</v>
      </c>
      <c r="S248" s="189">
        <v>0</v>
      </c>
      <c r="T248" s="190">
        <f>S248*H248</f>
        <v>0</v>
      </c>
      <c r="AR248" s="23" t="s">
        <v>196</v>
      </c>
      <c r="AT248" s="23" t="s">
        <v>191</v>
      </c>
      <c r="AU248" s="23" t="s">
        <v>84</v>
      </c>
      <c r="AY248" s="23" t="s">
        <v>189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23" t="s">
        <v>82</v>
      </c>
      <c r="BK248" s="191">
        <f>ROUND(I248*H248,2)</f>
        <v>0</v>
      </c>
      <c r="BL248" s="23" t="s">
        <v>196</v>
      </c>
      <c r="BM248" s="23" t="s">
        <v>1665</v>
      </c>
    </row>
    <row r="249" spans="2:51" s="12" customFormat="1" ht="13.5">
      <c r="B249" s="192"/>
      <c r="D249" s="193" t="s">
        <v>198</v>
      </c>
      <c r="E249" s="194" t="s">
        <v>5</v>
      </c>
      <c r="F249" s="195" t="s">
        <v>1666</v>
      </c>
      <c r="H249" s="196">
        <v>27.405</v>
      </c>
      <c r="I249" s="197"/>
      <c r="L249" s="192"/>
      <c r="M249" s="198"/>
      <c r="N249" s="199"/>
      <c r="O249" s="199"/>
      <c r="P249" s="199"/>
      <c r="Q249" s="199"/>
      <c r="R249" s="199"/>
      <c r="S249" s="199"/>
      <c r="T249" s="200"/>
      <c r="AT249" s="194" t="s">
        <v>198</v>
      </c>
      <c r="AU249" s="194" t="s">
        <v>84</v>
      </c>
      <c r="AV249" s="12" t="s">
        <v>84</v>
      </c>
      <c r="AW249" s="12" t="s">
        <v>38</v>
      </c>
      <c r="AX249" s="12" t="s">
        <v>82</v>
      </c>
      <c r="AY249" s="194" t="s">
        <v>189</v>
      </c>
    </row>
    <row r="250" spans="2:65" s="1" customFormat="1" ht="25.5" customHeight="1">
      <c r="B250" s="179"/>
      <c r="C250" s="180" t="s">
        <v>493</v>
      </c>
      <c r="D250" s="180" t="s">
        <v>191</v>
      </c>
      <c r="E250" s="181" t="s">
        <v>455</v>
      </c>
      <c r="F250" s="182" t="s">
        <v>456</v>
      </c>
      <c r="G250" s="183" t="s">
        <v>194</v>
      </c>
      <c r="H250" s="184">
        <v>58.4</v>
      </c>
      <c r="I250" s="185"/>
      <c r="J250" s="186">
        <f>ROUND(I250*H250,2)</f>
        <v>0</v>
      </c>
      <c r="K250" s="182" t="s">
        <v>195</v>
      </c>
      <c r="L250" s="40"/>
      <c r="M250" s="187" t="s">
        <v>5</v>
      </c>
      <c r="N250" s="188" t="s">
        <v>46</v>
      </c>
      <c r="O250" s="41"/>
      <c r="P250" s="189">
        <f>O250*H250</f>
        <v>0</v>
      </c>
      <c r="Q250" s="189">
        <v>0.28362</v>
      </c>
      <c r="R250" s="189">
        <f>Q250*H250</f>
        <v>16.563408</v>
      </c>
      <c r="S250" s="189">
        <v>0</v>
      </c>
      <c r="T250" s="190">
        <f>S250*H250</f>
        <v>0</v>
      </c>
      <c r="AR250" s="23" t="s">
        <v>196</v>
      </c>
      <c r="AT250" s="23" t="s">
        <v>191</v>
      </c>
      <c r="AU250" s="23" t="s">
        <v>84</v>
      </c>
      <c r="AY250" s="23" t="s">
        <v>189</v>
      </c>
      <c r="BE250" s="191">
        <f>IF(N250="základní",J250,0)</f>
        <v>0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23" t="s">
        <v>82</v>
      </c>
      <c r="BK250" s="191">
        <f>ROUND(I250*H250,2)</f>
        <v>0</v>
      </c>
      <c r="BL250" s="23" t="s">
        <v>196</v>
      </c>
      <c r="BM250" s="23" t="s">
        <v>1667</v>
      </c>
    </row>
    <row r="251" spans="2:63" s="11" customFormat="1" ht="29.85" customHeight="1">
      <c r="B251" s="166"/>
      <c r="D251" s="167" t="s">
        <v>74</v>
      </c>
      <c r="E251" s="177" t="s">
        <v>229</v>
      </c>
      <c r="F251" s="177" t="s">
        <v>1668</v>
      </c>
      <c r="I251" s="169"/>
      <c r="J251" s="178">
        <f>BK251</f>
        <v>0</v>
      </c>
      <c r="L251" s="166"/>
      <c r="M251" s="171"/>
      <c r="N251" s="172"/>
      <c r="O251" s="172"/>
      <c r="P251" s="173">
        <f>SUM(P252:P256)</f>
        <v>0</v>
      </c>
      <c r="Q251" s="172"/>
      <c r="R251" s="173">
        <f>SUM(R252:R256)</f>
        <v>0.0786</v>
      </c>
      <c r="S251" s="172"/>
      <c r="T251" s="174">
        <f>SUM(T252:T256)</f>
        <v>0</v>
      </c>
      <c r="AR251" s="167" t="s">
        <v>82</v>
      </c>
      <c r="AT251" s="175" t="s">
        <v>74</v>
      </c>
      <c r="AU251" s="175" t="s">
        <v>82</v>
      </c>
      <c r="AY251" s="167" t="s">
        <v>189</v>
      </c>
      <c r="BK251" s="176">
        <f>SUM(BK252:BK256)</f>
        <v>0</v>
      </c>
    </row>
    <row r="252" spans="2:65" s="1" customFormat="1" ht="16.5" customHeight="1">
      <c r="B252" s="179"/>
      <c r="C252" s="180" t="s">
        <v>498</v>
      </c>
      <c r="D252" s="180" t="s">
        <v>191</v>
      </c>
      <c r="E252" s="181" t="s">
        <v>1669</v>
      </c>
      <c r="F252" s="182" t="s">
        <v>1670</v>
      </c>
      <c r="G252" s="183" t="s">
        <v>312</v>
      </c>
      <c r="H252" s="184">
        <v>41</v>
      </c>
      <c r="I252" s="185"/>
      <c r="J252" s="186">
        <f>ROUND(I252*H252,2)</f>
        <v>0</v>
      </c>
      <c r="K252" s="182" t="s">
        <v>5</v>
      </c>
      <c r="L252" s="40"/>
      <c r="M252" s="187" t="s">
        <v>5</v>
      </c>
      <c r="N252" s="188" t="s">
        <v>46</v>
      </c>
      <c r="O252" s="41"/>
      <c r="P252" s="189">
        <f>O252*H252</f>
        <v>0</v>
      </c>
      <c r="Q252" s="189">
        <v>0</v>
      </c>
      <c r="R252" s="189">
        <f>Q252*H252</f>
        <v>0</v>
      </c>
      <c r="S252" s="189">
        <v>0</v>
      </c>
      <c r="T252" s="190">
        <f>S252*H252</f>
        <v>0</v>
      </c>
      <c r="AR252" s="23" t="s">
        <v>196</v>
      </c>
      <c r="AT252" s="23" t="s">
        <v>191</v>
      </c>
      <c r="AU252" s="23" t="s">
        <v>84</v>
      </c>
      <c r="AY252" s="23" t="s">
        <v>189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23" t="s">
        <v>82</v>
      </c>
      <c r="BK252" s="191">
        <f>ROUND(I252*H252,2)</f>
        <v>0</v>
      </c>
      <c r="BL252" s="23" t="s">
        <v>196</v>
      </c>
      <c r="BM252" s="23" t="s">
        <v>1671</v>
      </c>
    </row>
    <row r="253" spans="2:65" s="1" customFormat="1" ht="16.5" customHeight="1">
      <c r="B253" s="179"/>
      <c r="C253" s="180" t="s">
        <v>503</v>
      </c>
      <c r="D253" s="180" t="s">
        <v>191</v>
      </c>
      <c r="E253" s="181" t="s">
        <v>1672</v>
      </c>
      <c r="F253" s="182" t="s">
        <v>1673</v>
      </c>
      <c r="G253" s="183" t="s">
        <v>312</v>
      </c>
      <c r="H253" s="184">
        <v>35.25</v>
      </c>
      <c r="I253" s="185"/>
      <c r="J253" s="186">
        <f>ROUND(I253*H253,2)</f>
        <v>0</v>
      </c>
      <c r="K253" s="182" t="s">
        <v>5</v>
      </c>
      <c r="L253" s="40"/>
      <c r="M253" s="187" t="s">
        <v>5</v>
      </c>
      <c r="N253" s="188" t="s">
        <v>46</v>
      </c>
      <c r="O253" s="41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AR253" s="23" t="s">
        <v>196</v>
      </c>
      <c r="AT253" s="23" t="s">
        <v>191</v>
      </c>
      <c r="AU253" s="23" t="s">
        <v>84</v>
      </c>
      <c r="AY253" s="23" t="s">
        <v>189</v>
      </c>
      <c r="BE253" s="191">
        <f>IF(N253="základní",J253,0)</f>
        <v>0</v>
      </c>
      <c r="BF253" s="191">
        <f>IF(N253="snížená",J253,0)</f>
        <v>0</v>
      </c>
      <c r="BG253" s="191">
        <f>IF(N253="zákl. přenesená",J253,0)</f>
        <v>0</v>
      </c>
      <c r="BH253" s="191">
        <f>IF(N253="sníž. přenesená",J253,0)</f>
        <v>0</v>
      </c>
      <c r="BI253" s="191">
        <f>IF(N253="nulová",J253,0)</f>
        <v>0</v>
      </c>
      <c r="BJ253" s="23" t="s">
        <v>82</v>
      </c>
      <c r="BK253" s="191">
        <f>ROUND(I253*H253,2)</f>
        <v>0</v>
      </c>
      <c r="BL253" s="23" t="s">
        <v>196</v>
      </c>
      <c r="BM253" s="23" t="s">
        <v>1674</v>
      </c>
    </row>
    <row r="254" spans="2:65" s="1" customFormat="1" ht="16.5" customHeight="1">
      <c r="B254" s="179"/>
      <c r="C254" s="180" t="s">
        <v>508</v>
      </c>
      <c r="D254" s="180" t="s">
        <v>191</v>
      </c>
      <c r="E254" s="181" t="s">
        <v>1675</v>
      </c>
      <c r="F254" s="182" t="s">
        <v>1676</v>
      </c>
      <c r="G254" s="183" t="s">
        <v>243</v>
      </c>
      <c r="H254" s="184">
        <v>1</v>
      </c>
      <c r="I254" s="185"/>
      <c r="J254" s="186">
        <f>ROUND(I254*H254,2)</f>
        <v>0</v>
      </c>
      <c r="K254" s="182" t="s">
        <v>5</v>
      </c>
      <c r="L254" s="40"/>
      <c r="M254" s="187" t="s">
        <v>5</v>
      </c>
      <c r="N254" s="188" t="s">
        <v>46</v>
      </c>
      <c r="O254" s="41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AR254" s="23" t="s">
        <v>196</v>
      </c>
      <c r="AT254" s="23" t="s">
        <v>191</v>
      </c>
      <c r="AU254" s="23" t="s">
        <v>84</v>
      </c>
      <c r="AY254" s="23" t="s">
        <v>189</v>
      </c>
      <c r="BE254" s="191">
        <f>IF(N254="základní",J254,0)</f>
        <v>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23" t="s">
        <v>82</v>
      </c>
      <c r="BK254" s="191">
        <f>ROUND(I254*H254,2)</f>
        <v>0</v>
      </c>
      <c r="BL254" s="23" t="s">
        <v>196</v>
      </c>
      <c r="BM254" s="23" t="s">
        <v>1677</v>
      </c>
    </row>
    <row r="255" spans="2:65" s="1" customFormat="1" ht="25.5" customHeight="1">
      <c r="B255" s="179"/>
      <c r="C255" s="180" t="s">
        <v>512</v>
      </c>
      <c r="D255" s="180" t="s">
        <v>191</v>
      </c>
      <c r="E255" s="181" t="s">
        <v>1678</v>
      </c>
      <c r="F255" s="182" t="s">
        <v>1679</v>
      </c>
      <c r="G255" s="183" t="s">
        <v>312</v>
      </c>
      <c r="H255" s="184">
        <v>6</v>
      </c>
      <c r="I255" s="185"/>
      <c r="J255" s="186">
        <f>ROUND(I255*H255,2)</f>
        <v>0</v>
      </c>
      <c r="K255" s="182" t="s">
        <v>287</v>
      </c>
      <c r="L255" s="40"/>
      <c r="M255" s="187" t="s">
        <v>5</v>
      </c>
      <c r="N255" s="188" t="s">
        <v>46</v>
      </c>
      <c r="O255" s="41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AR255" s="23" t="s">
        <v>196</v>
      </c>
      <c r="AT255" s="23" t="s">
        <v>191</v>
      </c>
      <c r="AU255" s="23" t="s">
        <v>84</v>
      </c>
      <c r="AY255" s="23" t="s">
        <v>189</v>
      </c>
      <c r="BE255" s="191">
        <f>IF(N255="základní",J255,0)</f>
        <v>0</v>
      </c>
      <c r="BF255" s="191">
        <f>IF(N255="snížená",J255,0)</f>
        <v>0</v>
      </c>
      <c r="BG255" s="191">
        <f>IF(N255="zákl. přenesená",J255,0)</f>
        <v>0</v>
      </c>
      <c r="BH255" s="191">
        <f>IF(N255="sníž. přenesená",J255,0)</f>
        <v>0</v>
      </c>
      <c r="BI255" s="191">
        <f>IF(N255="nulová",J255,0)</f>
        <v>0</v>
      </c>
      <c r="BJ255" s="23" t="s">
        <v>82</v>
      </c>
      <c r="BK255" s="191">
        <f>ROUND(I255*H255,2)</f>
        <v>0</v>
      </c>
      <c r="BL255" s="23" t="s">
        <v>196</v>
      </c>
      <c r="BM255" s="23" t="s">
        <v>1680</v>
      </c>
    </row>
    <row r="256" spans="2:65" s="1" customFormat="1" ht="16.5" customHeight="1">
      <c r="B256" s="179"/>
      <c r="C256" s="209" t="s">
        <v>517</v>
      </c>
      <c r="D256" s="209" t="s">
        <v>291</v>
      </c>
      <c r="E256" s="210" t="s">
        <v>1681</v>
      </c>
      <c r="F256" s="211" t="s">
        <v>1682</v>
      </c>
      <c r="G256" s="212" t="s">
        <v>312</v>
      </c>
      <c r="H256" s="213">
        <v>6</v>
      </c>
      <c r="I256" s="214"/>
      <c r="J256" s="215">
        <f>ROUND(I256*H256,2)</f>
        <v>0</v>
      </c>
      <c r="K256" s="211" t="s">
        <v>287</v>
      </c>
      <c r="L256" s="216"/>
      <c r="M256" s="217" t="s">
        <v>5</v>
      </c>
      <c r="N256" s="218" t="s">
        <v>46</v>
      </c>
      <c r="O256" s="41"/>
      <c r="P256" s="189">
        <f>O256*H256</f>
        <v>0</v>
      </c>
      <c r="Q256" s="189">
        <v>0.0131</v>
      </c>
      <c r="R256" s="189">
        <f>Q256*H256</f>
        <v>0.0786</v>
      </c>
      <c r="S256" s="189">
        <v>0</v>
      </c>
      <c r="T256" s="190">
        <f>S256*H256</f>
        <v>0</v>
      </c>
      <c r="AR256" s="23" t="s">
        <v>229</v>
      </c>
      <c r="AT256" s="23" t="s">
        <v>291</v>
      </c>
      <c r="AU256" s="23" t="s">
        <v>84</v>
      </c>
      <c r="AY256" s="23" t="s">
        <v>189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23" t="s">
        <v>82</v>
      </c>
      <c r="BK256" s="191">
        <f>ROUND(I256*H256,2)</f>
        <v>0</v>
      </c>
      <c r="BL256" s="23" t="s">
        <v>196</v>
      </c>
      <c r="BM256" s="23" t="s">
        <v>1683</v>
      </c>
    </row>
    <row r="257" spans="2:63" s="11" customFormat="1" ht="29.85" customHeight="1">
      <c r="B257" s="166"/>
      <c r="D257" s="167" t="s">
        <v>74</v>
      </c>
      <c r="E257" s="177" t="s">
        <v>235</v>
      </c>
      <c r="F257" s="177" t="s">
        <v>459</v>
      </c>
      <c r="I257" s="169"/>
      <c r="J257" s="178">
        <f>BK257</f>
        <v>0</v>
      </c>
      <c r="L257" s="166"/>
      <c r="M257" s="171"/>
      <c r="N257" s="172"/>
      <c r="O257" s="172"/>
      <c r="P257" s="173">
        <f>SUM(P258:P292)</f>
        <v>0</v>
      </c>
      <c r="Q257" s="172"/>
      <c r="R257" s="173">
        <f>SUM(R258:R292)</f>
        <v>0.8571586</v>
      </c>
      <c r="S257" s="172"/>
      <c r="T257" s="174">
        <f>SUM(T258:T292)</f>
        <v>13.455658000000001</v>
      </c>
      <c r="AR257" s="167" t="s">
        <v>82</v>
      </c>
      <c r="AT257" s="175" t="s">
        <v>74</v>
      </c>
      <c r="AU257" s="175" t="s">
        <v>82</v>
      </c>
      <c r="AY257" s="167" t="s">
        <v>189</v>
      </c>
      <c r="BK257" s="176">
        <f>SUM(BK258:BK292)</f>
        <v>0</v>
      </c>
    </row>
    <row r="258" spans="2:65" s="1" customFormat="1" ht="38.25" customHeight="1">
      <c r="B258" s="179"/>
      <c r="C258" s="180" t="s">
        <v>522</v>
      </c>
      <c r="D258" s="180" t="s">
        <v>191</v>
      </c>
      <c r="E258" s="181" t="s">
        <v>1684</v>
      </c>
      <c r="F258" s="182" t="s">
        <v>1685</v>
      </c>
      <c r="G258" s="183" t="s">
        <v>312</v>
      </c>
      <c r="H258" s="184">
        <v>5</v>
      </c>
      <c r="I258" s="185"/>
      <c r="J258" s="186">
        <f>ROUND(I258*H258,2)</f>
        <v>0</v>
      </c>
      <c r="K258" s="182" t="s">
        <v>376</v>
      </c>
      <c r="L258" s="40"/>
      <c r="M258" s="187" t="s">
        <v>5</v>
      </c>
      <c r="N258" s="188" t="s">
        <v>46</v>
      </c>
      <c r="O258" s="41"/>
      <c r="P258" s="189">
        <f>O258*H258</f>
        <v>0</v>
      </c>
      <c r="Q258" s="189">
        <v>0.1295</v>
      </c>
      <c r="R258" s="189">
        <f>Q258*H258</f>
        <v>0.6475</v>
      </c>
      <c r="S258" s="189">
        <v>0</v>
      </c>
      <c r="T258" s="190">
        <f>S258*H258</f>
        <v>0</v>
      </c>
      <c r="AR258" s="23" t="s">
        <v>196</v>
      </c>
      <c r="AT258" s="23" t="s">
        <v>191</v>
      </c>
      <c r="AU258" s="23" t="s">
        <v>84</v>
      </c>
      <c r="AY258" s="23" t="s">
        <v>189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23" t="s">
        <v>82</v>
      </c>
      <c r="BK258" s="191">
        <f>ROUND(I258*H258,2)</f>
        <v>0</v>
      </c>
      <c r="BL258" s="23" t="s">
        <v>196</v>
      </c>
      <c r="BM258" s="23" t="s">
        <v>1686</v>
      </c>
    </row>
    <row r="259" spans="2:51" s="12" customFormat="1" ht="13.5">
      <c r="B259" s="192"/>
      <c r="D259" s="193" t="s">
        <v>198</v>
      </c>
      <c r="E259" s="194" t="s">
        <v>5</v>
      </c>
      <c r="F259" s="195" t="s">
        <v>217</v>
      </c>
      <c r="H259" s="196">
        <v>5</v>
      </c>
      <c r="I259" s="197"/>
      <c r="L259" s="192"/>
      <c r="M259" s="198"/>
      <c r="N259" s="199"/>
      <c r="O259" s="199"/>
      <c r="P259" s="199"/>
      <c r="Q259" s="199"/>
      <c r="R259" s="199"/>
      <c r="S259" s="199"/>
      <c r="T259" s="200"/>
      <c r="AT259" s="194" t="s">
        <v>198</v>
      </c>
      <c r="AU259" s="194" t="s">
        <v>84</v>
      </c>
      <c r="AV259" s="12" t="s">
        <v>84</v>
      </c>
      <c r="AW259" s="12" t="s">
        <v>38</v>
      </c>
      <c r="AX259" s="12" t="s">
        <v>82</v>
      </c>
      <c r="AY259" s="194" t="s">
        <v>189</v>
      </c>
    </row>
    <row r="260" spans="2:65" s="1" customFormat="1" ht="25.5" customHeight="1">
      <c r="B260" s="179"/>
      <c r="C260" s="209" t="s">
        <v>527</v>
      </c>
      <c r="D260" s="209" t="s">
        <v>291</v>
      </c>
      <c r="E260" s="210" t="s">
        <v>1687</v>
      </c>
      <c r="F260" s="211" t="s">
        <v>1688</v>
      </c>
      <c r="G260" s="212" t="s">
        <v>322</v>
      </c>
      <c r="H260" s="213">
        <v>5</v>
      </c>
      <c r="I260" s="214"/>
      <c r="J260" s="215">
        <f>ROUND(I260*H260,2)</f>
        <v>0</v>
      </c>
      <c r="K260" s="211" t="s">
        <v>5</v>
      </c>
      <c r="L260" s="216"/>
      <c r="M260" s="217" t="s">
        <v>5</v>
      </c>
      <c r="N260" s="218" t="s">
        <v>46</v>
      </c>
      <c r="O260" s="41"/>
      <c r="P260" s="189">
        <f>O260*H260</f>
        <v>0</v>
      </c>
      <c r="Q260" s="189">
        <v>0.036</v>
      </c>
      <c r="R260" s="189">
        <f>Q260*H260</f>
        <v>0.18</v>
      </c>
      <c r="S260" s="189">
        <v>0</v>
      </c>
      <c r="T260" s="190">
        <f>S260*H260</f>
        <v>0</v>
      </c>
      <c r="AR260" s="23" t="s">
        <v>229</v>
      </c>
      <c r="AT260" s="23" t="s">
        <v>291</v>
      </c>
      <c r="AU260" s="23" t="s">
        <v>84</v>
      </c>
      <c r="AY260" s="23" t="s">
        <v>189</v>
      </c>
      <c r="BE260" s="191">
        <f>IF(N260="základní",J260,0)</f>
        <v>0</v>
      </c>
      <c r="BF260" s="191">
        <f>IF(N260="snížená",J260,0)</f>
        <v>0</v>
      </c>
      <c r="BG260" s="191">
        <f>IF(N260="zákl. přenesená",J260,0)</f>
        <v>0</v>
      </c>
      <c r="BH260" s="191">
        <f>IF(N260="sníž. přenesená",J260,0)</f>
        <v>0</v>
      </c>
      <c r="BI260" s="191">
        <f>IF(N260="nulová",J260,0)</f>
        <v>0</v>
      </c>
      <c r="BJ260" s="23" t="s">
        <v>82</v>
      </c>
      <c r="BK260" s="191">
        <f>ROUND(I260*H260,2)</f>
        <v>0</v>
      </c>
      <c r="BL260" s="23" t="s">
        <v>196</v>
      </c>
      <c r="BM260" s="23" t="s">
        <v>1689</v>
      </c>
    </row>
    <row r="261" spans="2:65" s="1" customFormat="1" ht="25.5" customHeight="1">
      <c r="B261" s="179"/>
      <c r="C261" s="180" t="s">
        <v>532</v>
      </c>
      <c r="D261" s="180" t="s">
        <v>191</v>
      </c>
      <c r="E261" s="181" t="s">
        <v>1690</v>
      </c>
      <c r="F261" s="182" t="s">
        <v>1691</v>
      </c>
      <c r="G261" s="183" t="s">
        <v>194</v>
      </c>
      <c r="H261" s="184">
        <v>7.5</v>
      </c>
      <c r="I261" s="185"/>
      <c r="J261" s="186">
        <f>ROUND(I261*H261,2)</f>
        <v>0</v>
      </c>
      <c r="K261" s="182" t="s">
        <v>202</v>
      </c>
      <c r="L261" s="40"/>
      <c r="M261" s="187" t="s">
        <v>5</v>
      </c>
      <c r="N261" s="188" t="s">
        <v>46</v>
      </c>
      <c r="O261" s="41"/>
      <c r="P261" s="189">
        <f>O261*H261</f>
        <v>0</v>
      </c>
      <c r="Q261" s="189">
        <v>0.00069</v>
      </c>
      <c r="R261" s="189">
        <f>Q261*H261</f>
        <v>0.005175</v>
      </c>
      <c r="S261" s="189">
        <v>0</v>
      </c>
      <c r="T261" s="190">
        <f>S261*H261</f>
        <v>0</v>
      </c>
      <c r="AR261" s="23" t="s">
        <v>196</v>
      </c>
      <c r="AT261" s="23" t="s">
        <v>191</v>
      </c>
      <c r="AU261" s="23" t="s">
        <v>84</v>
      </c>
      <c r="AY261" s="23" t="s">
        <v>189</v>
      </c>
      <c r="BE261" s="191">
        <f>IF(N261="základní",J261,0)</f>
        <v>0</v>
      </c>
      <c r="BF261" s="191">
        <f>IF(N261="snížená",J261,0)</f>
        <v>0</v>
      </c>
      <c r="BG261" s="191">
        <f>IF(N261="zákl. přenesená",J261,0)</f>
        <v>0</v>
      </c>
      <c r="BH261" s="191">
        <f>IF(N261="sníž. přenesená",J261,0)</f>
        <v>0</v>
      </c>
      <c r="BI261" s="191">
        <f>IF(N261="nulová",J261,0)</f>
        <v>0</v>
      </c>
      <c r="BJ261" s="23" t="s">
        <v>82</v>
      </c>
      <c r="BK261" s="191">
        <f>ROUND(I261*H261,2)</f>
        <v>0</v>
      </c>
      <c r="BL261" s="23" t="s">
        <v>196</v>
      </c>
      <c r="BM261" s="23" t="s">
        <v>1692</v>
      </c>
    </row>
    <row r="262" spans="2:51" s="12" customFormat="1" ht="13.5">
      <c r="B262" s="192"/>
      <c r="D262" s="193" t="s">
        <v>198</v>
      </c>
      <c r="E262" s="194" t="s">
        <v>5</v>
      </c>
      <c r="F262" s="195" t="s">
        <v>1548</v>
      </c>
      <c r="H262" s="196">
        <v>7.5</v>
      </c>
      <c r="I262" s="197"/>
      <c r="L262" s="192"/>
      <c r="M262" s="198"/>
      <c r="N262" s="199"/>
      <c r="O262" s="199"/>
      <c r="P262" s="199"/>
      <c r="Q262" s="199"/>
      <c r="R262" s="199"/>
      <c r="S262" s="199"/>
      <c r="T262" s="200"/>
      <c r="AT262" s="194" t="s">
        <v>198</v>
      </c>
      <c r="AU262" s="194" t="s">
        <v>84</v>
      </c>
      <c r="AV262" s="12" t="s">
        <v>84</v>
      </c>
      <c r="AW262" s="12" t="s">
        <v>38</v>
      </c>
      <c r="AX262" s="12" t="s">
        <v>82</v>
      </c>
      <c r="AY262" s="194" t="s">
        <v>189</v>
      </c>
    </row>
    <row r="263" spans="2:65" s="1" customFormat="1" ht="25.5" customHeight="1">
      <c r="B263" s="179"/>
      <c r="C263" s="180" t="s">
        <v>537</v>
      </c>
      <c r="D263" s="180" t="s">
        <v>191</v>
      </c>
      <c r="E263" s="181" t="s">
        <v>461</v>
      </c>
      <c r="F263" s="182" t="s">
        <v>462</v>
      </c>
      <c r="G263" s="183" t="s">
        <v>312</v>
      </c>
      <c r="H263" s="184">
        <v>38.5</v>
      </c>
      <c r="I263" s="185"/>
      <c r="J263" s="186">
        <f>ROUND(I263*H263,2)</f>
        <v>0</v>
      </c>
      <c r="K263" s="182" t="s">
        <v>202</v>
      </c>
      <c r="L263" s="40"/>
      <c r="M263" s="187" t="s">
        <v>5</v>
      </c>
      <c r="N263" s="188" t="s">
        <v>46</v>
      </c>
      <c r="O263" s="41"/>
      <c r="P263" s="189">
        <f>O263*H263</f>
        <v>0</v>
      </c>
      <c r="Q263" s="189">
        <v>2E-05</v>
      </c>
      <c r="R263" s="189">
        <f>Q263*H263</f>
        <v>0.0007700000000000001</v>
      </c>
      <c r="S263" s="189">
        <v>0</v>
      </c>
      <c r="T263" s="190">
        <f>S263*H263</f>
        <v>0</v>
      </c>
      <c r="AR263" s="23" t="s">
        <v>196</v>
      </c>
      <c r="AT263" s="23" t="s">
        <v>191</v>
      </c>
      <c r="AU263" s="23" t="s">
        <v>84</v>
      </c>
      <c r="AY263" s="23" t="s">
        <v>189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23" t="s">
        <v>82</v>
      </c>
      <c r="BK263" s="191">
        <f>ROUND(I263*H263,2)</f>
        <v>0</v>
      </c>
      <c r="BL263" s="23" t="s">
        <v>196</v>
      </c>
      <c r="BM263" s="23" t="s">
        <v>1693</v>
      </c>
    </row>
    <row r="264" spans="2:51" s="12" customFormat="1" ht="13.5">
      <c r="B264" s="192"/>
      <c r="D264" s="193" t="s">
        <v>198</v>
      </c>
      <c r="E264" s="194" t="s">
        <v>5</v>
      </c>
      <c r="F264" s="195" t="s">
        <v>1694</v>
      </c>
      <c r="H264" s="196">
        <v>38.5</v>
      </c>
      <c r="I264" s="197"/>
      <c r="L264" s="192"/>
      <c r="M264" s="198"/>
      <c r="N264" s="199"/>
      <c r="O264" s="199"/>
      <c r="P264" s="199"/>
      <c r="Q264" s="199"/>
      <c r="R264" s="199"/>
      <c r="S264" s="199"/>
      <c r="T264" s="200"/>
      <c r="AT264" s="194" t="s">
        <v>198</v>
      </c>
      <c r="AU264" s="194" t="s">
        <v>84</v>
      </c>
      <c r="AV264" s="12" t="s">
        <v>84</v>
      </c>
      <c r="AW264" s="12" t="s">
        <v>38</v>
      </c>
      <c r="AX264" s="12" t="s">
        <v>82</v>
      </c>
      <c r="AY264" s="194" t="s">
        <v>189</v>
      </c>
    </row>
    <row r="265" spans="2:65" s="1" customFormat="1" ht="38.25" customHeight="1">
      <c r="B265" s="179"/>
      <c r="C265" s="180" t="s">
        <v>542</v>
      </c>
      <c r="D265" s="180" t="s">
        <v>191</v>
      </c>
      <c r="E265" s="181" t="s">
        <v>466</v>
      </c>
      <c r="F265" s="182" t="s">
        <v>467</v>
      </c>
      <c r="G265" s="183" t="s">
        <v>194</v>
      </c>
      <c r="H265" s="184">
        <v>537.68</v>
      </c>
      <c r="I265" s="185"/>
      <c r="J265" s="186">
        <f>ROUND(I265*H265,2)</f>
        <v>0</v>
      </c>
      <c r="K265" s="182" t="s">
        <v>195</v>
      </c>
      <c r="L265" s="40"/>
      <c r="M265" s="187" t="s">
        <v>5</v>
      </c>
      <c r="N265" s="188" t="s">
        <v>46</v>
      </c>
      <c r="O265" s="41"/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AR265" s="23" t="s">
        <v>196</v>
      </c>
      <c r="AT265" s="23" t="s">
        <v>191</v>
      </c>
      <c r="AU265" s="23" t="s">
        <v>84</v>
      </c>
      <c r="AY265" s="23" t="s">
        <v>189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23" t="s">
        <v>82</v>
      </c>
      <c r="BK265" s="191">
        <f>ROUND(I265*H265,2)</f>
        <v>0</v>
      </c>
      <c r="BL265" s="23" t="s">
        <v>196</v>
      </c>
      <c r="BM265" s="23" t="s">
        <v>1695</v>
      </c>
    </row>
    <row r="266" spans="2:51" s="12" customFormat="1" ht="13.5">
      <c r="B266" s="192"/>
      <c r="D266" s="193" t="s">
        <v>198</v>
      </c>
      <c r="E266" s="194" t="s">
        <v>5</v>
      </c>
      <c r="F266" s="195" t="s">
        <v>1696</v>
      </c>
      <c r="H266" s="196">
        <v>537.68</v>
      </c>
      <c r="I266" s="197"/>
      <c r="L266" s="192"/>
      <c r="M266" s="198"/>
      <c r="N266" s="199"/>
      <c r="O266" s="199"/>
      <c r="P266" s="199"/>
      <c r="Q266" s="199"/>
      <c r="R266" s="199"/>
      <c r="S266" s="199"/>
      <c r="T266" s="200"/>
      <c r="AT266" s="194" t="s">
        <v>198</v>
      </c>
      <c r="AU266" s="194" t="s">
        <v>84</v>
      </c>
      <c r="AV266" s="12" t="s">
        <v>84</v>
      </c>
      <c r="AW266" s="12" t="s">
        <v>38</v>
      </c>
      <c r="AX266" s="12" t="s">
        <v>82</v>
      </c>
      <c r="AY266" s="194" t="s">
        <v>189</v>
      </c>
    </row>
    <row r="267" spans="2:65" s="1" customFormat="1" ht="38.25" customHeight="1">
      <c r="B267" s="179"/>
      <c r="C267" s="180" t="s">
        <v>549</v>
      </c>
      <c r="D267" s="180" t="s">
        <v>191</v>
      </c>
      <c r="E267" s="181" t="s">
        <v>471</v>
      </c>
      <c r="F267" s="182" t="s">
        <v>472</v>
      </c>
      <c r="G267" s="183" t="s">
        <v>194</v>
      </c>
      <c r="H267" s="184">
        <v>32260.8</v>
      </c>
      <c r="I267" s="185"/>
      <c r="J267" s="186">
        <f>ROUND(I267*H267,2)</f>
        <v>0</v>
      </c>
      <c r="K267" s="182" t="s">
        <v>195</v>
      </c>
      <c r="L267" s="40"/>
      <c r="M267" s="187" t="s">
        <v>5</v>
      </c>
      <c r="N267" s="188" t="s">
        <v>46</v>
      </c>
      <c r="O267" s="41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AR267" s="23" t="s">
        <v>196</v>
      </c>
      <c r="AT267" s="23" t="s">
        <v>191</v>
      </c>
      <c r="AU267" s="23" t="s">
        <v>84</v>
      </c>
      <c r="AY267" s="23" t="s">
        <v>189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23" t="s">
        <v>82</v>
      </c>
      <c r="BK267" s="191">
        <f>ROUND(I267*H267,2)</f>
        <v>0</v>
      </c>
      <c r="BL267" s="23" t="s">
        <v>196</v>
      </c>
      <c r="BM267" s="23" t="s">
        <v>1697</v>
      </c>
    </row>
    <row r="268" spans="2:51" s="12" customFormat="1" ht="13.5">
      <c r="B268" s="192"/>
      <c r="D268" s="193" t="s">
        <v>198</v>
      </c>
      <c r="E268" s="194" t="s">
        <v>5</v>
      </c>
      <c r="F268" s="195" t="s">
        <v>1698</v>
      </c>
      <c r="H268" s="196">
        <v>32260.8</v>
      </c>
      <c r="I268" s="197"/>
      <c r="L268" s="192"/>
      <c r="M268" s="198"/>
      <c r="N268" s="199"/>
      <c r="O268" s="199"/>
      <c r="P268" s="199"/>
      <c r="Q268" s="199"/>
      <c r="R268" s="199"/>
      <c r="S268" s="199"/>
      <c r="T268" s="200"/>
      <c r="AT268" s="194" t="s">
        <v>198</v>
      </c>
      <c r="AU268" s="194" t="s">
        <v>84</v>
      </c>
      <c r="AV268" s="12" t="s">
        <v>84</v>
      </c>
      <c r="AW268" s="12" t="s">
        <v>38</v>
      </c>
      <c r="AX268" s="12" t="s">
        <v>82</v>
      </c>
      <c r="AY268" s="194" t="s">
        <v>189</v>
      </c>
    </row>
    <row r="269" spans="2:65" s="1" customFormat="1" ht="38.25" customHeight="1">
      <c r="B269" s="179"/>
      <c r="C269" s="180" t="s">
        <v>554</v>
      </c>
      <c r="D269" s="180" t="s">
        <v>191</v>
      </c>
      <c r="E269" s="181" t="s">
        <v>476</v>
      </c>
      <c r="F269" s="182" t="s">
        <v>477</v>
      </c>
      <c r="G269" s="183" t="s">
        <v>194</v>
      </c>
      <c r="H269" s="184">
        <v>537.68</v>
      </c>
      <c r="I269" s="185"/>
      <c r="J269" s="186">
        <f>ROUND(I269*H269,2)</f>
        <v>0</v>
      </c>
      <c r="K269" s="182" t="s">
        <v>195</v>
      </c>
      <c r="L269" s="40"/>
      <c r="M269" s="187" t="s">
        <v>5</v>
      </c>
      <c r="N269" s="188" t="s">
        <v>46</v>
      </c>
      <c r="O269" s="41"/>
      <c r="P269" s="189">
        <f>O269*H269</f>
        <v>0</v>
      </c>
      <c r="Q269" s="189">
        <v>0</v>
      </c>
      <c r="R269" s="189">
        <f>Q269*H269</f>
        <v>0</v>
      </c>
      <c r="S269" s="189">
        <v>0</v>
      </c>
      <c r="T269" s="190">
        <f>S269*H269</f>
        <v>0</v>
      </c>
      <c r="AR269" s="23" t="s">
        <v>196</v>
      </c>
      <c r="AT269" s="23" t="s">
        <v>191</v>
      </c>
      <c r="AU269" s="23" t="s">
        <v>84</v>
      </c>
      <c r="AY269" s="23" t="s">
        <v>189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23" t="s">
        <v>82</v>
      </c>
      <c r="BK269" s="191">
        <f>ROUND(I269*H269,2)</f>
        <v>0</v>
      </c>
      <c r="BL269" s="23" t="s">
        <v>196</v>
      </c>
      <c r="BM269" s="23" t="s">
        <v>1699</v>
      </c>
    </row>
    <row r="270" spans="2:65" s="1" customFormat="1" ht="25.5" customHeight="1">
      <c r="B270" s="179"/>
      <c r="C270" s="180" t="s">
        <v>558</v>
      </c>
      <c r="D270" s="180" t="s">
        <v>191</v>
      </c>
      <c r="E270" s="181" t="s">
        <v>480</v>
      </c>
      <c r="F270" s="182" t="s">
        <v>481</v>
      </c>
      <c r="G270" s="183" t="s">
        <v>194</v>
      </c>
      <c r="H270" s="184">
        <v>537.68</v>
      </c>
      <c r="I270" s="185"/>
      <c r="J270" s="186">
        <f>ROUND(I270*H270,2)</f>
        <v>0</v>
      </c>
      <c r="K270" s="182" t="s">
        <v>482</v>
      </c>
      <c r="L270" s="40"/>
      <c r="M270" s="187" t="s">
        <v>5</v>
      </c>
      <c r="N270" s="188" t="s">
        <v>46</v>
      </c>
      <c r="O270" s="41"/>
      <c r="P270" s="189">
        <f>O270*H270</f>
        <v>0</v>
      </c>
      <c r="Q270" s="189">
        <v>0</v>
      </c>
      <c r="R270" s="189">
        <f>Q270*H270</f>
        <v>0</v>
      </c>
      <c r="S270" s="189">
        <v>0</v>
      </c>
      <c r="T270" s="190">
        <f>S270*H270</f>
        <v>0</v>
      </c>
      <c r="AR270" s="23" t="s">
        <v>196</v>
      </c>
      <c r="AT270" s="23" t="s">
        <v>191</v>
      </c>
      <c r="AU270" s="23" t="s">
        <v>84</v>
      </c>
      <c r="AY270" s="23" t="s">
        <v>189</v>
      </c>
      <c r="BE270" s="191">
        <f>IF(N270="základní",J270,0)</f>
        <v>0</v>
      </c>
      <c r="BF270" s="191">
        <f>IF(N270="snížená",J270,0)</f>
        <v>0</v>
      </c>
      <c r="BG270" s="191">
        <f>IF(N270="zákl. přenesená",J270,0)</f>
        <v>0</v>
      </c>
      <c r="BH270" s="191">
        <f>IF(N270="sníž. přenesená",J270,0)</f>
        <v>0</v>
      </c>
      <c r="BI270" s="191">
        <f>IF(N270="nulová",J270,0)</f>
        <v>0</v>
      </c>
      <c r="BJ270" s="23" t="s">
        <v>82</v>
      </c>
      <c r="BK270" s="191">
        <f>ROUND(I270*H270,2)</f>
        <v>0</v>
      </c>
      <c r="BL270" s="23" t="s">
        <v>196</v>
      </c>
      <c r="BM270" s="23" t="s">
        <v>1700</v>
      </c>
    </row>
    <row r="271" spans="2:65" s="1" customFormat="1" ht="25.5" customHeight="1">
      <c r="B271" s="179"/>
      <c r="C271" s="180" t="s">
        <v>563</v>
      </c>
      <c r="D271" s="180" t="s">
        <v>191</v>
      </c>
      <c r="E271" s="181" t="s">
        <v>486</v>
      </c>
      <c r="F271" s="182" t="s">
        <v>487</v>
      </c>
      <c r="G271" s="183" t="s">
        <v>194</v>
      </c>
      <c r="H271" s="184">
        <v>32260.8</v>
      </c>
      <c r="I271" s="185"/>
      <c r="J271" s="186">
        <f>ROUND(I271*H271,2)</f>
        <v>0</v>
      </c>
      <c r="K271" s="182" t="s">
        <v>482</v>
      </c>
      <c r="L271" s="40"/>
      <c r="M271" s="187" t="s">
        <v>5</v>
      </c>
      <c r="N271" s="188" t="s">
        <v>46</v>
      </c>
      <c r="O271" s="41"/>
      <c r="P271" s="189">
        <f>O271*H271</f>
        <v>0</v>
      </c>
      <c r="Q271" s="189">
        <v>0</v>
      </c>
      <c r="R271" s="189">
        <f>Q271*H271</f>
        <v>0</v>
      </c>
      <c r="S271" s="189">
        <v>0</v>
      </c>
      <c r="T271" s="190">
        <f>S271*H271</f>
        <v>0</v>
      </c>
      <c r="AR271" s="23" t="s">
        <v>196</v>
      </c>
      <c r="AT271" s="23" t="s">
        <v>191</v>
      </c>
      <c r="AU271" s="23" t="s">
        <v>84</v>
      </c>
      <c r="AY271" s="23" t="s">
        <v>189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23" t="s">
        <v>82</v>
      </c>
      <c r="BK271" s="191">
        <f>ROUND(I271*H271,2)</f>
        <v>0</v>
      </c>
      <c r="BL271" s="23" t="s">
        <v>196</v>
      </c>
      <c r="BM271" s="23" t="s">
        <v>1701</v>
      </c>
    </row>
    <row r="272" spans="2:65" s="1" customFormat="1" ht="25.5" customHeight="1">
      <c r="B272" s="179"/>
      <c r="C272" s="180" t="s">
        <v>569</v>
      </c>
      <c r="D272" s="180" t="s">
        <v>191</v>
      </c>
      <c r="E272" s="181" t="s">
        <v>490</v>
      </c>
      <c r="F272" s="182" t="s">
        <v>491</v>
      </c>
      <c r="G272" s="183" t="s">
        <v>194</v>
      </c>
      <c r="H272" s="184">
        <v>537.68</v>
      </c>
      <c r="I272" s="185"/>
      <c r="J272" s="186">
        <f>ROUND(I272*H272,2)</f>
        <v>0</v>
      </c>
      <c r="K272" s="182" t="s">
        <v>482</v>
      </c>
      <c r="L272" s="40"/>
      <c r="M272" s="187" t="s">
        <v>5</v>
      </c>
      <c r="N272" s="188" t="s">
        <v>46</v>
      </c>
      <c r="O272" s="41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AR272" s="23" t="s">
        <v>196</v>
      </c>
      <c r="AT272" s="23" t="s">
        <v>191</v>
      </c>
      <c r="AU272" s="23" t="s">
        <v>84</v>
      </c>
      <c r="AY272" s="23" t="s">
        <v>189</v>
      </c>
      <c r="BE272" s="191">
        <f>IF(N272="základní",J272,0)</f>
        <v>0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23" t="s">
        <v>82</v>
      </c>
      <c r="BK272" s="191">
        <f>ROUND(I272*H272,2)</f>
        <v>0</v>
      </c>
      <c r="BL272" s="23" t="s">
        <v>196</v>
      </c>
      <c r="BM272" s="23" t="s">
        <v>1702</v>
      </c>
    </row>
    <row r="273" spans="2:65" s="1" customFormat="1" ht="63.75" customHeight="1">
      <c r="B273" s="179"/>
      <c r="C273" s="180" t="s">
        <v>577</v>
      </c>
      <c r="D273" s="180" t="s">
        <v>191</v>
      </c>
      <c r="E273" s="181" t="s">
        <v>494</v>
      </c>
      <c r="F273" s="182" t="s">
        <v>495</v>
      </c>
      <c r="G273" s="183" t="s">
        <v>194</v>
      </c>
      <c r="H273" s="184">
        <v>592.84</v>
      </c>
      <c r="I273" s="185"/>
      <c r="J273" s="186">
        <f>ROUND(I273*H273,2)</f>
        <v>0</v>
      </c>
      <c r="K273" s="182" t="s">
        <v>202</v>
      </c>
      <c r="L273" s="40"/>
      <c r="M273" s="187" t="s">
        <v>5</v>
      </c>
      <c r="N273" s="188" t="s">
        <v>46</v>
      </c>
      <c r="O273" s="41"/>
      <c r="P273" s="189">
        <f>O273*H273</f>
        <v>0</v>
      </c>
      <c r="Q273" s="189">
        <v>4E-05</v>
      </c>
      <c r="R273" s="189">
        <f>Q273*H273</f>
        <v>0.023713600000000005</v>
      </c>
      <c r="S273" s="189">
        <v>0</v>
      </c>
      <c r="T273" s="190">
        <f>S273*H273</f>
        <v>0</v>
      </c>
      <c r="AR273" s="23" t="s">
        <v>196</v>
      </c>
      <c r="AT273" s="23" t="s">
        <v>191</v>
      </c>
      <c r="AU273" s="23" t="s">
        <v>84</v>
      </c>
      <c r="AY273" s="23" t="s">
        <v>189</v>
      </c>
      <c r="BE273" s="191">
        <f>IF(N273="základní",J273,0)</f>
        <v>0</v>
      </c>
      <c r="BF273" s="191">
        <f>IF(N273="snížená",J273,0)</f>
        <v>0</v>
      </c>
      <c r="BG273" s="191">
        <f>IF(N273="zákl. přenesená",J273,0)</f>
        <v>0</v>
      </c>
      <c r="BH273" s="191">
        <f>IF(N273="sníž. přenesená",J273,0)</f>
        <v>0</v>
      </c>
      <c r="BI273" s="191">
        <f>IF(N273="nulová",J273,0)</f>
        <v>0</v>
      </c>
      <c r="BJ273" s="23" t="s">
        <v>82</v>
      </c>
      <c r="BK273" s="191">
        <f>ROUND(I273*H273,2)</f>
        <v>0</v>
      </c>
      <c r="BL273" s="23" t="s">
        <v>196</v>
      </c>
      <c r="BM273" s="23" t="s">
        <v>1703</v>
      </c>
    </row>
    <row r="274" spans="2:51" s="12" customFormat="1" ht="13.5">
      <c r="B274" s="192"/>
      <c r="D274" s="193" t="s">
        <v>198</v>
      </c>
      <c r="E274" s="194" t="s">
        <v>5</v>
      </c>
      <c r="F274" s="195" t="s">
        <v>1704</v>
      </c>
      <c r="H274" s="196">
        <v>196.1</v>
      </c>
      <c r="I274" s="197"/>
      <c r="L274" s="192"/>
      <c r="M274" s="198"/>
      <c r="N274" s="199"/>
      <c r="O274" s="199"/>
      <c r="P274" s="199"/>
      <c r="Q274" s="199"/>
      <c r="R274" s="199"/>
      <c r="S274" s="199"/>
      <c r="T274" s="200"/>
      <c r="AT274" s="194" t="s">
        <v>198</v>
      </c>
      <c r="AU274" s="194" t="s">
        <v>84</v>
      </c>
      <c r="AV274" s="12" t="s">
        <v>84</v>
      </c>
      <c r="AW274" s="12" t="s">
        <v>38</v>
      </c>
      <c r="AX274" s="12" t="s">
        <v>75</v>
      </c>
      <c r="AY274" s="194" t="s">
        <v>189</v>
      </c>
    </row>
    <row r="275" spans="2:51" s="12" customFormat="1" ht="13.5">
      <c r="B275" s="192"/>
      <c r="D275" s="193" t="s">
        <v>198</v>
      </c>
      <c r="E275" s="194" t="s">
        <v>5</v>
      </c>
      <c r="F275" s="195" t="s">
        <v>1705</v>
      </c>
      <c r="H275" s="196">
        <v>396.74</v>
      </c>
      <c r="I275" s="197"/>
      <c r="L275" s="192"/>
      <c r="M275" s="198"/>
      <c r="N275" s="199"/>
      <c r="O275" s="199"/>
      <c r="P275" s="199"/>
      <c r="Q275" s="199"/>
      <c r="R275" s="199"/>
      <c r="S275" s="199"/>
      <c r="T275" s="200"/>
      <c r="AT275" s="194" t="s">
        <v>198</v>
      </c>
      <c r="AU275" s="194" t="s">
        <v>84</v>
      </c>
      <c r="AV275" s="12" t="s">
        <v>84</v>
      </c>
      <c r="AW275" s="12" t="s">
        <v>38</v>
      </c>
      <c r="AX275" s="12" t="s">
        <v>75</v>
      </c>
      <c r="AY275" s="194" t="s">
        <v>189</v>
      </c>
    </row>
    <row r="276" spans="2:51" s="13" customFormat="1" ht="13.5">
      <c r="B276" s="201"/>
      <c r="D276" s="193" t="s">
        <v>198</v>
      </c>
      <c r="E276" s="202" t="s">
        <v>5</v>
      </c>
      <c r="F276" s="203" t="s">
        <v>216</v>
      </c>
      <c r="H276" s="204">
        <v>592.84</v>
      </c>
      <c r="I276" s="205"/>
      <c r="L276" s="201"/>
      <c r="M276" s="206"/>
      <c r="N276" s="207"/>
      <c r="O276" s="207"/>
      <c r="P276" s="207"/>
      <c r="Q276" s="207"/>
      <c r="R276" s="207"/>
      <c r="S276" s="207"/>
      <c r="T276" s="208"/>
      <c r="AT276" s="202" t="s">
        <v>198</v>
      </c>
      <c r="AU276" s="202" t="s">
        <v>84</v>
      </c>
      <c r="AV276" s="13" t="s">
        <v>196</v>
      </c>
      <c r="AW276" s="13" t="s">
        <v>38</v>
      </c>
      <c r="AX276" s="13" t="s">
        <v>82</v>
      </c>
      <c r="AY276" s="202" t="s">
        <v>189</v>
      </c>
    </row>
    <row r="277" spans="2:65" s="1" customFormat="1" ht="25.5" customHeight="1">
      <c r="B277" s="179"/>
      <c r="C277" s="180" t="s">
        <v>582</v>
      </c>
      <c r="D277" s="180" t="s">
        <v>191</v>
      </c>
      <c r="E277" s="181" t="s">
        <v>504</v>
      </c>
      <c r="F277" s="182" t="s">
        <v>505</v>
      </c>
      <c r="G277" s="183" t="s">
        <v>208</v>
      </c>
      <c r="H277" s="184">
        <v>2.845</v>
      </c>
      <c r="I277" s="185"/>
      <c r="J277" s="186">
        <f>ROUND(I277*H277,2)</f>
        <v>0</v>
      </c>
      <c r="K277" s="182" t="s">
        <v>376</v>
      </c>
      <c r="L277" s="40"/>
      <c r="M277" s="187" t="s">
        <v>5</v>
      </c>
      <c r="N277" s="188" t="s">
        <v>46</v>
      </c>
      <c r="O277" s="41"/>
      <c r="P277" s="189">
        <f>O277*H277</f>
        <v>0</v>
      </c>
      <c r="Q277" s="189">
        <v>0</v>
      </c>
      <c r="R277" s="189">
        <f>Q277*H277</f>
        <v>0</v>
      </c>
      <c r="S277" s="189">
        <v>2.2</v>
      </c>
      <c r="T277" s="190">
        <f>S277*H277</f>
        <v>6.259000000000001</v>
      </c>
      <c r="AR277" s="23" t="s">
        <v>196</v>
      </c>
      <c r="AT277" s="23" t="s">
        <v>191</v>
      </c>
      <c r="AU277" s="23" t="s">
        <v>84</v>
      </c>
      <c r="AY277" s="23" t="s">
        <v>189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23" t="s">
        <v>82</v>
      </c>
      <c r="BK277" s="191">
        <f>ROUND(I277*H277,2)</f>
        <v>0</v>
      </c>
      <c r="BL277" s="23" t="s">
        <v>196</v>
      </c>
      <c r="BM277" s="23" t="s">
        <v>1706</v>
      </c>
    </row>
    <row r="278" spans="2:51" s="12" customFormat="1" ht="13.5">
      <c r="B278" s="192"/>
      <c r="D278" s="193" t="s">
        <v>198</v>
      </c>
      <c r="E278" s="194" t="s">
        <v>5</v>
      </c>
      <c r="F278" s="195" t="s">
        <v>1707</v>
      </c>
      <c r="H278" s="196">
        <v>2.845</v>
      </c>
      <c r="I278" s="197"/>
      <c r="L278" s="192"/>
      <c r="M278" s="198"/>
      <c r="N278" s="199"/>
      <c r="O278" s="199"/>
      <c r="P278" s="199"/>
      <c r="Q278" s="199"/>
      <c r="R278" s="199"/>
      <c r="S278" s="199"/>
      <c r="T278" s="200"/>
      <c r="AT278" s="194" t="s">
        <v>198</v>
      </c>
      <c r="AU278" s="194" t="s">
        <v>84</v>
      </c>
      <c r="AV278" s="12" t="s">
        <v>84</v>
      </c>
      <c r="AW278" s="12" t="s">
        <v>38</v>
      </c>
      <c r="AX278" s="12" t="s">
        <v>82</v>
      </c>
      <c r="AY278" s="194" t="s">
        <v>189</v>
      </c>
    </row>
    <row r="279" spans="2:65" s="1" customFormat="1" ht="16.5" customHeight="1">
      <c r="B279" s="179"/>
      <c r="C279" s="180" t="s">
        <v>587</v>
      </c>
      <c r="D279" s="180" t="s">
        <v>191</v>
      </c>
      <c r="E279" s="181" t="s">
        <v>1708</v>
      </c>
      <c r="F279" s="182" t="s">
        <v>1709</v>
      </c>
      <c r="G279" s="183" t="s">
        <v>322</v>
      </c>
      <c r="H279" s="184">
        <v>2</v>
      </c>
      <c r="I279" s="185"/>
      <c r="J279" s="186">
        <f>ROUND(I279*H279,2)</f>
        <v>0</v>
      </c>
      <c r="K279" s="182" t="s">
        <v>202</v>
      </c>
      <c r="L279" s="40"/>
      <c r="M279" s="187" t="s">
        <v>5</v>
      </c>
      <c r="N279" s="188" t="s">
        <v>46</v>
      </c>
      <c r="O279" s="41"/>
      <c r="P279" s="189">
        <f>O279*H279</f>
        <v>0</v>
      </c>
      <c r="Q279" s="189">
        <v>0</v>
      </c>
      <c r="R279" s="189">
        <f>Q279*H279</f>
        <v>0</v>
      </c>
      <c r="S279" s="189">
        <v>0.21</v>
      </c>
      <c r="T279" s="190">
        <f>S279*H279</f>
        <v>0.42</v>
      </c>
      <c r="AR279" s="23" t="s">
        <v>196</v>
      </c>
      <c r="AT279" s="23" t="s">
        <v>191</v>
      </c>
      <c r="AU279" s="23" t="s">
        <v>84</v>
      </c>
      <c r="AY279" s="23" t="s">
        <v>189</v>
      </c>
      <c r="BE279" s="191">
        <f>IF(N279="základní",J279,0)</f>
        <v>0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23" t="s">
        <v>82</v>
      </c>
      <c r="BK279" s="191">
        <f>ROUND(I279*H279,2)</f>
        <v>0</v>
      </c>
      <c r="BL279" s="23" t="s">
        <v>196</v>
      </c>
      <c r="BM279" s="23" t="s">
        <v>1710</v>
      </c>
    </row>
    <row r="280" spans="2:65" s="1" customFormat="1" ht="16.5" customHeight="1">
      <c r="B280" s="179"/>
      <c r="C280" s="180" t="s">
        <v>592</v>
      </c>
      <c r="D280" s="180" t="s">
        <v>191</v>
      </c>
      <c r="E280" s="181" t="s">
        <v>1711</v>
      </c>
      <c r="F280" s="182" t="s">
        <v>1709</v>
      </c>
      <c r="G280" s="183" t="s">
        <v>322</v>
      </c>
      <c r="H280" s="184">
        <v>1</v>
      </c>
      <c r="I280" s="185"/>
      <c r="J280" s="186">
        <f>ROUND(I280*H280,2)</f>
        <v>0</v>
      </c>
      <c r="K280" s="182" t="s">
        <v>5</v>
      </c>
      <c r="L280" s="40"/>
      <c r="M280" s="187" t="s">
        <v>5</v>
      </c>
      <c r="N280" s="188" t="s">
        <v>46</v>
      </c>
      <c r="O280" s="41"/>
      <c r="P280" s="189">
        <f>O280*H280</f>
        <v>0</v>
      </c>
      <c r="Q280" s="189">
        <v>0</v>
      </c>
      <c r="R280" s="189">
        <f>Q280*H280</f>
        <v>0</v>
      </c>
      <c r="S280" s="189">
        <v>0.21</v>
      </c>
      <c r="T280" s="190">
        <f>S280*H280</f>
        <v>0.21</v>
      </c>
      <c r="AR280" s="23" t="s">
        <v>196</v>
      </c>
      <c r="AT280" s="23" t="s">
        <v>191</v>
      </c>
      <c r="AU280" s="23" t="s">
        <v>84</v>
      </c>
      <c r="AY280" s="23" t="s">
        <v>189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23" t="s">
        <v>82</v>
      </c>
      <c r="BK280" s="191">
        <f>ROUND(I280*H280,2)</f>
        <v>0</v>
      </c>
      <c r="BL280" s="23" t="s">
        <v>196</v>
      </c>
      <c r="BM280" s="23" t="s">
        <v>1712</v>
      </c>
    </row>
    <row r="281" spans="2:65" s="1" customFormat="1" ht="16.5" customHeight="1">
      <c r="B281" s="179"/>
      <c r="C281" s="180" t="s">
        <v>596</v>
      </c>
      <c r="D281" s="180" t="s">
        <v>191</v>
      </c>
      <c r="E281" s="181" t="s">
        <v>513</v>
      </c>
      <c r="F281" s="182" t="s">
        <v>514</v>
      </c>
      <c r="G281" s="183" t="s">
        <v>194</v>
      </c>
      <c r="H281" s="184">
        <v>5.04</v>
      </c>
      <c r="I281" s="185"/>
      <c r="J281" s="186">
        <f>ROUND(I281*H281,2)</f>
        <v>0</v>
      </c>
      <c r="K281" s="182" t="s">
        <v>209</v>
      </c>
      <c r="L281" s="40"/>
      <c r="M281" s="187" t="s">
        <v>5</v>
      </c>
      <c r="N281" s="188" t="s">
        <v>46</v>
      </c>
      <c r="O281" s="41"/>
      <c r="P281" s="189">
        <f>O281*H281</f>
        <v>0</v>
      </c>
      <c r="Q281" s="189">
        <v>0</v>
      </c>
      <c r="R281" s="189">
        <f>Q281*H281</f>
        <v>0</v>
      </c>
      <c r="S281" s="189">
        <v>0.048</v>
      </c>
      <c r="T281" s="190">
        <f>S281*H281</f>
        <v>0.24192</v>
      </c>
      <c r="AR281" s="23" t="s">
        <v>196</v>
      </c>
      <c r="AT281" s="23" t="s">
        <v>191</v>
      </c>
      <c r="AU281" s="23" t="s">
        <v>84</v>
      </c>
      <c r="AY281" s="23" t="s">
        <v>189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23" t="s">
        <v>82</v>
      </c>
      <c r="BK281" s="191">
        <f>ROUND(I281*H281,2)</f>
        <v>0</v>
      </c>
      <c r="BL281" s="23" t="s">
        <v>196</v>
      </c>
      <c r="BM281" s="23" t="s">
        <v>1713</v>
      </c>
    </row>
    <row r="282" spans="2:51" s="12" customFormat="1" ht="13.5">
      <c r="B282" s="192"/>
      <c r="D282" s="193" t="s">
        <v>198</v>
      </c>
      <c r="E282" s="194" t="s">
        <v>5</v>
      </c>
      <c r="F282" s="195" t="s">
        <v>1714</v>
      </c>
      <c r="H282" s="196">
        <v>5.04</v>
      </c>
      <c r="I282" s="197"/>
      <c r="L282" s="192"/>
      <c r="M282" s="198"/>
      <c r="N282" s="199"/>
      <c r="O282" s="199"/>
      <c r="P282" s="199"/>
      <c r="Q282" s="199"/>
      <c r="R282" s="199"/>
      <c r="S282" s="199"/>
      <c r="T282" s="200"/>
      <c r="AT282" s="194" t="s">
        <v>198</v>
      </c>
      <c r="AU282" s="194" t="s">
        <v>84</v>
      </c>
      <c r="AV282" s="12" t="s">
        <v>84</v>
      </c>
      <c r="AW282" s="12" t="s">
        <v>38</v>
      </c>
      <c r="AX282" s="12" t="s">
        <v>82</v>
      </c>
      <c r="AY282" s="194" t="s">
        <v>189</v>
      </c>
    </row>
    <row r="283" spans="2:65" s="1" customFormat="1" ht="16.5" customHeight="1">
      <c r="B283" s="179"/>
      <c r="C283" s="180" t="s">
        <v>598</v>
      </c>
      <c r="D283" s="180" t="s">
        <v>191</v>
      </c>
      <c r="E283" s="181" t="s">
        <v>518</v>
      </c>
      <c r="F283" s="182" t="s">
        <v>519</v>
      </c>
      <c r="G283" s="183" t="s">
        <v>194</v>
      </c>
      <c r="H283" s="184">
        <v>27.405</v>
      </c>
      <c r="I283" s="185"/>
      <c r="J283" s="186">
        <f>ROUND(I283*H283,2)</f>
        <v>0</v>
      </c>
      <c r="K283" s="182" t="s">
        <v>209</v>
      </c>
      <c r="L283" s="40"/>
      <c r="M283" s="187" t="s">
        <v>5</v>
      </c>
      <c r="N283" s="188" t="s">
        <v>46</v>
      </c>
      <c r="O283" s="41"/>
      <c r="P283" s="189">
        <f>O283*H283</f>
        <v>0</v>
      </c>
      <c r="Q283" s="189">
        <v>0</v>
      </c>
      <c r="R283" s="189">
        <f>Q283*H283</f>
        <v>0</v>
      </c>
      <c r="S283" s="189">
        <v>0.038</v>
      </c>
      <c r="T283" s="190">
        <f>S283*H283</f>
        <v>1.04139</v>
      </c>
      <c r="AR283" s="23" t="s">
        <v>196</v>
      </c>
      <c r="AT283" s="23" t="s">
        <v>191</v>
      </c>
      <c r="AU283" s="23" t="s">
        <v>84</v>
      </c>
      <c r="AY283" s="23" t="s">
        <v>189</v>
      </c>
      <c r="BE283" s="191">
        <f>IF(N283="základní",J283,0)</f>
        <v>0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23" t="s">
        <v>82</v>
      </c>
      <c r="BK283" s="191">
        <f>ROUND(I283*H283,2)</f>
        <v>0</v>
      </c>
      <c r="BL283" s="23" t="s">
        <v>196</v>
      </c>
      <c r="BM283" s="23" t="s">
        <v>1715</v>
      </c>
    </row>
    <row r="284" spans="2:51" s="12" customFormat="1" ht="13.5">
      <c r="B284" s="192"/>
      <c r="D284" s="193" t="s">
        <v>198</v>
      </c>
      <c r="E284" s="194" t="s">
        <v>5</v>
      </c>
      <c r="F284" s="195" t="s">
        <v>1716</v>
      </c>
      <c r="H284" s="196">
        <v>27.405</v>
      </c>
      <c r="I284" s="197"/>
      <c r="L284" s="192"/>
      <c r="M284" s="198"/>
      <c r="N284" s="199"/>
      <c r="O284" s="199"/>
      <c r="P284" s="199"/>
      <c r="Q284" s="199"/>
      <c r="R284" s="199"/>
      <c r="S284" s="199"/>
      <c r="T284" s="200"/>
      <c r="AT284" s="194" t="s">
        <v>198</v>
      </c>
      <c r="AU284" s="194" t="s">
        <v>84</v>
      </c>
      <c r="AV284" s="12" t="s">
        <v>84</v>
      </c>
      <c r="AW284" s="12" t="s">
        <v>38</v>
      </c>
      <c r="AX284" s="12" t="s">
        <v>82</v>
      </c>
      <c r="AY284" s="194" t="s">
        <v>189</v>
      </c>
    </row>
    <row r="285" spans="2:65" s="1" customFormat="1" ht="16.5" customHeight="1">
      <c r="B285" s="179"/>
      <c r="C285" s="180" t="s">
        <v>603</v>
      </c>
      <c r="D285" s="180" t="s">
        <v>191</v>
      </c>
      <c r="E285" s="181" t="s">
        <v>528</v>
      </c>
      <c r="F285" s="182" t="s">
        <v>529</v>
      </c>
      <c r="G285" s="183" t="s">
        <v>194</v>
      </c>
      <c r="H285" s="184">
        <v>73.92</v>
      </c>
      <c r="I285" s="185"/>
      <c r="J285" s="186">
        <f>ROUND(I285*H285,2)</f>
        <v>0</v>
      </c>
      <c r="K285" s="182" t="s">
        <v>209</v>
      </c>
      <c r="L285" s="40"/>
      <c r="M285" s="187" t="s">
        <v>5</v>
      </c>
      <c r="N285" s="188" t="s">
        <v>46</v>
      </c>
      <c r="O285" s="41"/>
      <c r="P285" s="189">
        <f>O285*H285</f>
        <v>0</v>
      </c>
      <c r="Q285" s="189">
        <v>0</v>
      </c>
      <c r="R285" s="189">
        <f>Q285*H285</f>
        <v>0</v>
      </c>
      <c r="S285" s="189">
        <v>0.032</v>
      </c>
      <c r="T285" s="190">
        <f>S285*H285</f>
        <v>2.36544</v>
      </c>
      <c r="AR285" s="23" t="s">
        <v>196</v>
      </c>
      <c r="AT285" s="23" t="s">
        <v>191</v>
      </c>
      <c r="AU285" s="23" t="s">
        <v>84</v>
      </c>
      <c r="AY285" s="23" t="s">
        <v>189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23" t="s">
        <v>82</v>
      </c>
      <c r="BK285" s="191">
        <f>ROUND(I285*H285,2)</f>
        <v>0</v>
      </c>
      <c r="BL285" s="23" t="s">
        <v>196</v>
      </c>
      <c r="BM285" s="23" t="s">
        <v>1717</v>
      </c>
    </row>
    <row r="286" spans="2:51" s="12" customFormat="1" ht="13.5">
      <c r="B286" s="192"/>
      <c r="D286" s="193" t="s">
        <v>198</v>
      </c>
      <c r="E286" s="194" t="s">
        <v>5</v>
      </c>
      <c r="F286" s="195" t="s">
        <v>1718</v>
      </c>
      <c r="H286" s="196">
        <v>73.92</v>
      </c>
      <c r="I286" s="197"/>
      <c r="L286" s="192"/>
      <c r="M286" s="198"/>
      <c r="N286" s="199"/>
      <c r="O286" s="199"/>
      <c r="P286" s="199"/>
      <c r="Q286" s="199"/>
      <c r="R286" s="199"/>
      <c r="S286" s="199"/>
      <c r="T286" s="200"/>
      <c r="AT286" s="194" t="s">
        <v>198</v>
      </c>
      <c r="AU286" s="194" t="s">
        <v>84</v>
      </c>
      <c r="AV286" s="12" t="s">
        <v>84</v>
      </c>
      <c r="AW286" s="12" t="s">
        <v>38</v>
      </c>
      <c r="AX286" s="12" t="s">
        <v>82</v>
      </c>
      <c r="AY286" s="194" t="s">
        <v>189</v>
      </c>
    </row>
    <row r="287" spans="2:65" s="1" customFormat="1" ht="25.5" customHeight="1">
      <c r="B287" s="179"/>
      <c r="C287" s="180" t="s">
        <v>608</v>
      </c>
      <c r="D287" s="180" t="s">
        <v>191</v>
      </c>
      <c r="E287" s="181" t="s">
        <v>1719</v>
      </c>
      <c r="F287" s="182" t="s">
        <v>1720</v>
      </c>
      <c r="G287" s="183" t="s">
        <v>194</v>
      </c>
      <c r="H287" s="184">
        <v>10.1</v>
      </c>
      <c r="I287" s="185"/>
      <c r="J287" s="186">
        <f>ROUND(I287*H287,2)</f>
        <v>0</v>
      </c>
      <c r="K287" s="182" t="s">
        <v>202</v>
      </c>
      <c r="L287" s="40"/>
      <c r="M287" s="187" t="s">
        <v>5</v>
      </c>
      <c r="N287" s="188" t="s">
        <v>46</v>
      </c>
      <c r="O287" s="41"/>
      <c r="P287" s="189">
        <f>O287*H287</f>
        <v>0</v>
      </c>
      <c r="Q287" s="189">
        <v>0</v>
      </c>
      <c r="R287" s="189">
        <f>Q287*H287</f>
        <v>0</v>
      </c>
      <c r="S287" s="189">
        <v>0.063</v>
      </c>
      <c r="T287" s="190">
        <f>S287*H287</f>
        <v>0.6363</v>
      </c>
      <c r="AR287" s="23" t="s">
        <v>196</v>
      </c>
      <c r="AT287" s="23" t="s">
        <v>191</v>
      </c>
      <c r="AU287" s="23" t="s">
        <v>84</v>
      </c>
      <c r="AY287" s="23" t="s">
        <v>189</v>
      </c>
      <c r="BE287" s="191">
        <f>IF(N287="základní",J287,0)</f>
        <v>0</v>
      </c>
      <c r="BF287" s="191">
        <f>IF(N287="snížená",J287,0)</f>
        <v>0</v>
      </c>
      <c r="BG287" s="191">
        <f>IF(N287="zákl. přenesená",J287,0)</f>
        <v>0</v>
      </c>
      <c r="BH287" s="191">
        <f>IF(N287="sníž. přenesená",J287,0)</f>
        <v>0</v>
      </c>
      <c r="BI287" s="191">
        <f>IF(N287="nulová",J287,0)</f>
        <v>0</v>
      </c>
      <c r="BJ287" s="23" t="s">
        <v>82</v>
      </c>
      <c r="BK287" s="191">
        <f>ROUND(I287*H287,2)</f>
        <v>0</v>
      </c>
      <c r="BL287" s="23" t="s">
        <v>196</v>
      </c>
      <c r="BM287" s="23" t="s">
        <v>1721</v>
      </c>
    </row>
    <row r="288" spans="2:51" s="12" customFormat="1" ht="13.5">
      <c r="B288" s="192"/>
      <c r="D288" s="193" t="s">
        <v>198</v>
      </c>
      <c r="E288" s="194" t="s">
        <v>5</v>
      </c>
      <c r="F288" s="195" t="s">
        <v>1722</v>
      </c>
      <c r="H288" s="196">
        <v>10.1</v>
      </c>
      <c r="I288" s="197"/>
      <c r="L288" s="192"/>
      <c r="M288" s="198"/>
      <c r="N288" s="199"/>
      <c r="O288" s="199"/>
      <c r="P288" s="199"/>
      <c r="Q288" s="199"/>
      <c r="R288" s="199"/>
      <c r="S288" s="199"/>
      <c r="T288" s="200"/>
      <c r="AT288" s="194" t="s">
        <v>198</v>
      </c>
      <c r="AU288" s="194" t="s">
        <v>84</v>
      </c>
      <c r="AV288" s="12" t="s">
        <v>84</v>
      </c>
      <c r="AW288" s="12" t="s">
        <v>38</v>
      </c>
      <c r="AX288" s="12" t="s">
        <v>82</v>
      </c>
      <c r="AY288" s="194" t="s">
        <v>189</v>
      </c>
    </row>
    <row r="289" spans="2:65" s="1" customFormat="1" ht="38.25" customHeight="1">
      <c r="B289" s="179"/>
      <c r="C289" s="180" t="s">
        <v>613</v>
      </c>
      <c r="D289" s="180" t="s">
        <v>191</v>
      </c>
      <c r="E289" s="181" t="s">
        <v>1723</v>
      </c>
      <c r="F289" s="182" t="s">
        <v>1724</v>
      </c>
      <c r="G289" s="183" t="s">
        <v>208</v>
      </c>
      <c r="H289" s="184">
        <v>0.243</v>
      </c>
      <c r="I289" s="185"/>
      <c r="J289" s="186">
        <f>ROUND(I289*H289,2)</f>
        <v>0</v>
      </c>
      <c r="K289" s="182" t="s">
        <v>202</v>
      </c>
      <c r="L289" s="40"/>
      <c r="M289" s="187" t="s">
        <v>5</v>
      </c>
      <c r="N289" s="188" t="s">
        <v>46</v>
      </c>
      <c r="O289" s="41"/>
      <c r="P289" s="189">
        <f>O289*H289</f>
        <v>0</v>
      </c>
      <c r="Q289" s="189">
        <v>0</v>
      </c>
      <c r="R289" s="189">
        <f>Q289*H289</f>
        <v>0</v>
      </c>
      <c r="S289" s="189">
        <v>1.8</v>
      </c>
      <c r="T289" s="190">
        <f>S289*H289</f>
        <v>0.4374</v>
      </c>
      <c r="AR289" s="23" t="s">
        <v>196</v>
      </c>
      <c r="AT289" s="23" t="s">
        <v>191</v>
      </c>
      <c r="AU289" s="23" t="s">
        <v>84</v>
      </c>
      <c r="AY289" s="23" t="s">
        <v>189</v>
      </c>
      <c r="BE289" s="191">
        <f>IF(N289="základní",J289,0)</f>
        <v>0</v>
      </c>
      <c r="BF289" s="191">
        <f>IF(N289="snížená",J289,0)</f>
        <v>0</v>
      </c>
      <c r="BG289" s="191">
        <f>IF(N289="zákl. přenesená",J289,0)</f>
        <v>0</v>
      </c>
      <c r="BH289" s="191">
        <f>IF(N289="sníž. přenesená",J289,0)</f>
        <v>0</v>
      </c>
      <c r="BI289" s="191">
        <f>IF(N289="nulová",J289,0)</f>
        <v>0</v>
      </c>
      <c r="BJ289" s="23" t="s">
        <v>82</v>
      </c>
      <c r="BK289" s="191">
        <f>ROUND(I289*H289,2)</f>
        <v>0</v>
      </c>
      <c r="BL289" s="23" t="s">
        <v>196</v>
      </c>
      <c r="BM289" s="23" t="s">
        <v>1725</v>
      </c>
    </row>
    <row r="290" spans="2:51" s="12" customFormat="1" ht="13.5">
      <c r="B290" s="192"/>
      <c r="D290" s="193" t="s">
        <v>198</v>
      </c>
      <c r="E290" s="194" t="s">
        <v>5</v>
      </c>
      <c r="F290" s="195" t="s">
        <v>1726</v>
      </c>
      <c r="H290" s="196">
        <v>0.243</v>
      </c>
      <c r="I290" s="197"/>
      <c r="L290" s="192"/>
      <c r="M290" s="198"/>
      <c r="N290" s="199"/>
      <c r="O290" s="199"/>
      <c r="P290" s="199"/>
      <c r="Q290" s="199"/>
      <c r="R290" s="199"/>
      <c r="S290" s="199"/>
      <c r="T290" s="200"/>
      <c r="AT290" s="194" t="s">
        <v>198</v>
      </c>
      <c r="AU290" s="194" t="s">
        <v>84</v>
      </c>
      <c r="AV290" s="12" t="s">
        <v>84</v>
      </c>
      <c r="AW290" s="12" t="s">
        <v>38</v>
      </c>
      <c r="AX290" s="12" t="s">
        <v>82</v>
      </c>
      <c r="AY290" s="194" t="s">
        <v>189</v>
      </c>
    </row>
    <row r="291" spans="2:65" s="1" customFormat="1" ht="38.25" customHeight="1">
      <c r="B291" s="179"/>
      <c r="C291" s="180" t="s">
        <v>618</v>
      </c>
      <c r="D291" s="180" t="s">
        <v>191</v>
      </c>
      <c r="E291" s="181" t="s">
        <v>1727</v>
      </c>
      <c r="F291" s="182" t="s">
        <v>1728</v>
      </c>
      <c r="G291" s="183" t="s">
        <v>194</v>
      </c>
      <c r="H291" s="184">
        <v>25.614</v>
      </c>
      <c r="I291" s="185"/>
      <c r="J291" s="186">
        <f>ROUND(I291*H291,2)</f>
        <v>0</v>
      </c>
      <c r="K291" s="182" t="s">
        <v>202</v>
      </c>
      <c r="L291" s="40"/>
      <c r="M291" s="187" t="s">
        <v>5</v>
      </c>
      <c r="N291" s="188" t="s">
        <v>46</v>
      </c>
      <c r="O291" s="41"/>
      <c r="P291" s="189">
        <f>O291*H291</f>
        <v>0</v>
      </c>
      <c r="Q291" s="189">
        <v>0</v>
      </c>
      <c r="R291" s="189">
        <f>Q291*H291</f>
        <v>0</v>
      </c>
      <c r="S291" s="189">
        <v>0.072</v>
      </c>
      <c r="T291" s="190">
        <f>S291*H291</f>
        <v>1.8442079999999998</v>
      </c>
      <c r="AR291" s="23" t="s">
        <v>196</v>
      </c>
      <c r="AT291" s="23" t="s">
        <v>191</v>
      </c>
      <c r="AU291" s="23" t="s">
        <v>84</v>
      </c>
      <c r="AY291" s="23" t="s">
        <v>189</v>
      </c>
      <c r="BE291" s="191">
        <f>IF(N291="základní",J291,0)</f>
        <v>0</v>
      </c>
      <c r="BF291" s="191">
        <f>IF(N291="snížená",J291,0)</f>
        <v>0</v>
      </c>
      <c r="BG291" s="191">
        <f>IF(N291="zákl. přenesená",J291,0)</f>
        <v>0</v>
      </c>
      <c r="BH291" s="191">
        <f>IF(N291="sníž. přenesená",J291,0)</f>
        <v>0</v>
      </c>
      <c r="BI291" s="191">
        <f>IF(N291="nulová",J291,0)</f>
        <v>0</v>
      </c>
      <c r="BJ291" s="23" t="s">
        <v>82</v>
      </c>
      <c r="BK291" s="191">
        <f>ROUND(I291*H291,2)</f>
        <v>0</v>
      </c>
      <c r="BL291" s="23" t="s">
        <v>196</v>
      </c>
      <c r="BM291" s="23" t="s">
        <v>1729</v>
      </c>
    </row>
    <row r="292" spans="2:51" s="12" customFormat="1" ht="13.5">
      <c r="B292" s="192"/>
      <c r="D292" s="193" t="s">
        <v>198</v>
      </c>
      <c r="E292" s="194" t="s">
        <v>5</v>
      </c>
      <c r="F292" s="195" t="s">
        <v>1730</v>
      </c>
      <c r="H292" s="196">
        <v>25.614</v>
      </c>
      <c r="I292" s="197"/>
      <c r="L292" s="192"/>
      <c r="M292" s="198"/>
      <c r="N292" s="199"/>
      <c r="O292" s="199"/>
      <c r="P292" s="199"/>
      <c r="Q292" s="199"/>
      <c r="R292" s="199"/>
      <c r="S292" s="199"/>
      <c r="T292" s="200"/>
      <c r="AT292" s="194" t="s">
        <v>198</v>
      </c>
      <c r="AU292" s="194" t="s">
        <v>84</v>
      </c>
      <c r="AV292" s="12" t="s">
        <v>84</v>
      </c>
      <c r="AW292" s="12" t="s">
        <v>38</v>
      </c>
      <c r="AX292" s="12" t="s">
        <v>82</v>
      </c>
      <c r="AY292" s="194" t="s">
        <v>189</v>
      </c>
    </row>
    <row r="293" spans="2:63" s="11" customFormat="1" ht="29.85" customHeight="1">
      <c r="B293" s="166"/>
      <c r="D293" s="167" t="s">
        <v>74</v>
      </c>
      <c r="E293" s="177" t="s">
        <v>547</v>
      </c>
      <c r="F293" s="177" t="s">
        <v>548</v>
      </c>
      <c r="I293" s="169"/>
      <c r="J293" s="178">
        <f>BK293</f>
        <v>0</v>
      </c>
      <c r="L293" s="166"/>
      <c r="M293" s="171"/>
      <c r="N293" s="172"/>
      <c r="O293" s="172"/>
      <c r="P293" s="173">
        <f>SUM(P294:P303)</f>
        <v>0</v>
      </c>
      <c r="Q293" s="172"/>
      <c r="R293" s="173">
        <f>SUM(R294:R303)</f>
        <v>0</v>
      </c>
      <c r="S293" s="172"/>
      <c r="T293" s="174">
        <f>SUM(T294:T303)</f>
        <v>0</v>
      </c>
      <c r="AR293" s="167" t="s">
        <v>82</v>
      </c>
      <c r="AT293" s="175" t="s">
        <v>74</v>
      </c>
      <c r="AU293" s="175" t="s">
        <v>82</v>
      </c>
      <c r="AY293" s="167" t="s">
        <v>189</v>
      </c>
      <c r="BK293" s="176">
        <f>SUM(BK294:BK303)</f>
        <v>0</v>
      </c>
    </row>
    <row r="294" spans="2:65" s="1" customFormat="1" ht="25.5" customHeight="1">
      <c r="B294" s="179"/>
      <c r="C294" s="180" t="s">
        <v>625</v>
      </c>
      <c r="D294" s="180" t="s">
        <v>191</v>
      </c>
      <c r="E294" s="181" t="s">
        <v>550</v>
      </c>
      <c r="F294" s="182" t="s">
        <v>551</v>
      </c>
      <c r="G294" s="183" t="s">
        <v>232</v>
      </c>
      <c r="H294" s="184">
        <v>38.855</v>
      </c>
      <c r="I294" s="185"/>
      <c r="J294" s="186">
        <f>ROUND(I294*H294,2)</f>
        <v>0</v>
      </c>
      <c r="K294" s="182" t="s">
        <v>482</v>
      </c>
      <c r="L294" s="40"/>
      <c r="M294" s="187" t="s">
        <v>5</v>
      </c>
      <c r="N294" s="188" t="s">
        <v>46</v>
      </c>
      <c r="O294" s="41"/>
      <c r="P294" s="189">
        <f>O294*H294</f>
        <v>0</v>
      </c>
      <c r="Q294" s="189">
        <v>0</v>
      </c>
      <c r="R294" s="189">
        <f>Q294*H294</f>
        <v>0</v>
      </c>
      <c r="S294" s="189">
        <v>0</v>
      </c>
      <c r="T294" s="190">
        <f>S294*H294</f>
        <v>0</v>
      </c>
      <c r="AR294" s="23" t="s">
        <v>196</v>
      </c>
      <c r="AT294" s="23" t="s">
        <v>191</v>
      </c>
      <c r="AU294" s="23" t="s">
        <v>84</v>
      </c>
      <c r="AY294" s="23" t="s">
        <v>189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23" t="s">
        <v>82</v>
      </c>
      <c r="BK294" s="191">
        <f>ROUND(I294*H294,2)</f>
        <v>0</v>
      </c>
      <c r="BL294" s="23" t="s">
        <v>196</v>
      </c>
      <c r="BM294" s="23" t="s">
        <v>1731</v>
      </c>
    </row>
    <row r="295" spans="2:65" s="1" customFormat="1" ht="25.5" customHeight="1">
      <c r="B295" s="179"/>
      <c r="C295" s="180" t="s">
        <v>629</v>
      </c>
      <c r="D295" s="180" t="s">
        <v>191</v>
      </c>
      <c r="E295" s="181" t="s">
        <v>555</v>
      </c>
      <c r="F295" s="182" t="s">
        <v>556</v>
      </c>
      <c r="G295" s="183" t="s">
        <v>232</v>
      </c>
      <c r="H295" s="184">
        <v>38.855</v>
      </c>
      <c r="I295" s="185"/>
      <c r="J295" s="186">
        <f>ROUND(I295*H295,2)</f>
        <v>0</v>
      </c>
      <c r="K295" s="182" t="s">
        <v>482</v>
      </c>
      <c r="L295" s="40"/>
      <c r="M295" s="187" t="s">
        <v>5</v>
      </c>
      <c r="N295" s="188" t="s">
        <v>46</v>
      </c>
      <c r="O295" s="41"/>
      <c r="P295" s="189">
        <f>O295*H295</f>
        <v>0</v>
      </c>
      <c r="Q295" s="189">
        <v>0</v>
      </c>
      <c r="R295" s="189">
        <f>Q295*H295</f>
        <v>0</v>
      </c>
      <c r="S295" s="189">
        <v>0</v>
      </c>
      <c r="T295" s="190">
        <f>S295*H295</f>
        <v>0</v>
      </c>
      <c r="AR295" s="23" t="s">
        <v>196</v>
      </c>
      <c r="AT295" s="23" t="s">
        <v>191</v>
      </c>
      <c r="AU295" s="23" t="s">
        <v>84</v>
      </c>
      <c r="AY295" s="23" t="s">
        <v>189</v>
      </c>
      <c r="BE295" s="191">
        <f>IF(N295="základní",J295,0)</f>
        <v>0</v>
      </c>
      <c r="BF295" s="191">
        <f>IF(N295="snížená",J295,0)</f>
        <v>0</v>
      </c>
      <c r="BG295" s="191">
        <f>IF(N295="zákl. přenesená",J295,0)</f>
        <v>0</v>
      </c>
      <c r="BH295" s="191">
        <f>IF(N295="sníž. přenesená",J295,0)</f>
        <v>0</v>
      </c>
      <c r="BI295" s="191">
        <f>IF(N295="nulová",J295,0)</f>
        <v>0</v>
      </c>
      <c r="BJ295" s="23" t="s">
        <v>82</v>
      </c>
      <c r="BK295" s="191">
        <f>ROUND(I295*H295,2)</f>
        <v>0</v>
      </c>
      <c r="BL295" s="23" t="s">
        <v>196</v>
      </c>
      <c r="BM295" s="23" t="s">
        <v>1732</v>
      </c>
    </row>
    <row r="296" spans="2:65" s="1" customFormat="1" ht="25.5" customHeight="1">
      <c r="B296" s="179"/>
      <c r="C296" s="180" t="s">
        <v>633</v>
      </c>
      <c r="D296" s="180" t="s">
        <v>191</v>
      </c>
      <c r="E296" s="181" t="s">
        <v>559</v>
      </c>
      <c r="F296" s="182" t="s">
        <v>560</v>
      </c>
      <c r="G296" s="183" t="s">
        <v>232</v>
      </c>
      <c r="H296" s="184">
        <v>155.42</v>
      </c>
      <c r="I296" s="185"/>
      <c r="J296" s="186">
        <f>ROUND(I296*H296,2)</f>
        <v>0</v>
      </c>
      <c r="K296" s="182" t="s">
        <v>482</v>
      </c>
      <c r="L296" s="40"/>
      <c r="M296" s="187" t="s">
        <v>5</v>
      </c>
      <c r="N296" s="188" t="s">
        <v>46</v>
      </c>
      <c r="O296" s="41"/>
      <c r="P296" s="189">
        <f>O296*H296</f>
        <v>0</v>
      </c>
      <c r="Q296" s="189">
        <v>0</v>
      </c>
      <c r="R296" s="189">
        <f>Q296*H296</f>
        <v>0</v>
      </c>
      <c r="S296" s="189">
        <v>0</v>
      </c>
      <c r="T296" s="190">
        <f>S296*H296</f>
        <v>0</v>
      </c>
      <c r="AR296" s="23" t="s">
        <v>196</v>
      </c>
      <c r="AT296" s="23" t="s">
        <v>191</v>
      </c>
      <c r="AU296" s="23" t="s">
        <v>84</v>
      </c>
      <c r="AY296" s="23" t="s">
        <v>189</v>
      </c>
      <c r="BE296" s="191">
        <f>IF(N296="základní",J296,0)</f>
        <v>0</v>
      </c>
      <c r="BF296" s="191">
        <f>IF(N296="snížená",J296,0)</f>
        <v>0</v>
      </c>
      <c r="BG296" s="191">
        <f>IF(N296="zákl. přenesená",J296,0)</f>
        <v>0</v>
      </c>
      <c r="BH296" s="191">
        <f>IF(N296="sníž. přenesená",J296,0)</f>
        <v>0</v>
      </c>
      <c r="BI296" s="191">
        <f>IF(N296="nulová",J296,0)</f>
        <v>0</v>
      </c>
      <c r="BJ296" s="23" t="s">
        <v>82</v>
      </c>
      <c r="BK296" s="191">
        <f>ROUND(I296*H296,2)</f>
        <v>0</v>
      </c>
      <c r="BL296" s="23" t="s">
        <v>196</v>
      </c>
      <c r="BM296" s="23" t="s">
        <v>1733</v>
      </c>
    </row>
    <row r="297" spans="2:51" s="12" customFormat="1" ht="13.5">
      <c r="B297" s="192"/>
      <c r="D297" s="193" t="s">
        <v>198</v>
      </c>
      <c r="E297" s="194" t="s">
        <v>5</v>
      </c>
      <c r="F297" s="195" t="s">
        <v>1734</v>
      </c>
      <c r="H297" s="196">
        <v>155.42</v>
      </c>
      <c r="I297" s="197"/>
      <c r="L297" s="192"/>
      <c r="M297" s="198"/>
      <c r="N297" s="199"/>
      <c r="O297" s="199"/>
      <c r="P297" s="199"/>
      <c r="Q297" s="199"/>
      <c r="R297" s="199"/>
      <c r="S297" s="199"/>
      <c r="T297" s="200"/>
      <c r="AT297" s="194" t="s">
        <v>198</v>
      </c>
      <c r="AU297" s="194" t="s">
        <v>84</v>
      </c>
      <c r="AV297" s="12" t="s">
        <v>84</v>
      </c>
      <c r="AW297" s="12" t="s">
        <v>38</v>
      </c>
      <c r="AX297" s="12" t="s">
        <v>82</v>
      </c>
      <c r="AY297" s="194" t="s">
        <v>189</v>
      </c>
    </row>
    <row r="298" spans="2:65" s="1" customFormat="1" ht="25.5" customHeight="1">
      <c r="B298" s="179"/>
      <c r="C298" s="180" t="s">
        <v>637</v>
      </c>
      <c r="D298" s="180" t="s">
        <v>191</v>
      </c>
      <c r="E298" s="181" t="s">
        <v>1735</v>
      </c>
      <c r="F298" s="182" t="s">
        <v>1736</v>
      </c>
      <c r="G298" s="183" t="s">
        <v>232</v>
      </c>
      <c r="H298" s="184">
        <v>3.427</v>
      </c>
      <c r="I298" s="185"/>
      <c r="J298" s="186">
        <f>ROUND(I298*H298,2)</f>
        <v>0</v>
      </c>
      <c r="K298" s="182" t="s">
        <v>202</v>
      </c>
      <c r="L298" s="40"/>
      <c r="M298" s="187" t="s">
        <v>5</v>
      </c>
      <c r="N298" s="188" t="s">
        <v>46</v>
      </c>
      <c r="O298" s="41"/>
      <c r="P298" s="189">
        <f>O298*H298</f>
        <v>0</v>
      </c>
      <c r="Q298" s="189">
        <v>0</v>
      </c>
      <c r="R298" s="189">
        <f>Q298*H298</f>
        <v>0</v>
      </c>
      <c r="S298" s="189">
        <v>0</v>
      </c>
      <c r="T298" s="190">
        <f>S298*H298</f>
        <v>0</v>
      </c>
      <c r="AR298" s="23" t="s">
        <v>196</v>
      </c>
      <c r="AT298" s="23" t="s">
        <v>191</v>
      </c>
      <c r="AU298" s="23" t="s">
        <v>84</v>
      </c>
      <c r="AY298" s="23" t="s">
        <v>189</v>
      </c>
      <c r="BE298" s="191">
        <f>IF(N298="základní",J298,0)</f>
        <v>0</v>
      </c>
      <c r="BF298" s="191">
        <f>IF(N298="snížená",J298,0)</f>
        <v>0</v>
      </c>
      <c r="BG298" s="191">
        <f>IF(N298="zákl. přenesená",J298,0)</f>
        <v>0</v>
      </c>
      <c r="BH298" s="191">
        <f>IF(N298="sníž. přenesená",J298,0)</f>
        <v>0</v>
      </c>
      <c r="BI298" s="191">
        <f>IF(N298="nulová",J298,0)</f>
        <v>0</v>
      </c>
      <c r="BJ298" s="23" t="s">
        <v>82</v>
      </c>
      <c r="BK298" s="191">
        <f>ROUND(I298*H298,2)</f>
        <v>0</v>
      </c>
      <c r="BL298" s="23" t="s">
        <v>196</v>
      </c>
      <c r="BM298" s="23" t="s">
        <v>1737</v>
      </c>
    </row>
    <row r="299" spans="2:51" s="12" customFormat="1" ht="13.5">
      <c r="B299" s="192"/>
      <c r="D299" s="193" t="s">
        <v>198</v>
      </c>
      <c r="E299" s="194" t="s">
        <v>5</v>
      </c>
      <c r="F299" s="195" t="s">
        <v>1738</v>
      </c>
      <c r="H299" s="196">
        <v>3.427</v>
      </c>
      <c r="I299" s="197"/>
      <c r="L299" s="192"/>
      <c r="M299" s="198"/>
      <c r="N299" s="199"/>
      <c r="O299" s="199"/>
      <c r="P299" s="199"/>
      <c r="Q299" s="199"/>
      <c r="R299" s="199"/>
      <c r="S299" s="199"/>
      <c r="T299" s="200"/>
      <c r="AT299" s="194" t="s">
        <v>198</v>
      </c>
      <c r="AU299" s="194" t="s">
        <v>84</v>
      </c>
      <c r="AV299" s="12" t="s">
        <v>84</v>
      </c>
      <c r="AW299" s="12" t="s">
        <v>38</v>
      </c>
      <c r="AX299" s="12" t="s">
        <v>82</v>
      </c>
      <c r="AY299" s="194" t="s">
        <v>189</v>
      </c>
    </row>
    <row r="300" spans="2:65" s="1" customFormat="1" ht="25.5" customHeight="1">
      <c r="B300" s="179"/>
      <c r="C300" s="180" t="s">
        <v>641</v>
      </c>
      <c r="D300" s="180" t="s">
        <v>191</v>
      </c>
      <c r="E300" s="181" t="s">
        <v>1739</v>
      </c>
      <c r="F300" s="182" t="s">
        <v>1740</v>
      </c>
      <c r="G300" s="183" t="s">
        <v>232</v>
      </c>
      <c r="H300" s="184">
        <v>2.455</v>
      </c>
      <c r="I300" s="185"/>
      <c r="J300" s="186">
        <f>ROUND(I300*H300,2)</f>
        <v>0</v>
      </c>
      <c r="K300" s="182" t="s">
        <v>202</v>
      </c>
      <c r="L300" s="40"/>
      <c r="M300" s="187" t="s">
        <v>5</v>
      </c>
      <c r="N300" s="188" t="s">
        <v>46</v>
      </c>
      <c r="O300" s="41"/>
      <c r="P300" s="189">
        <f>O300*H300</f>
        <v>0</v>
      </c>
      <c r="Q300" s="189">
        <v>0</v>
      </c>
      <c r="R300" s="189">
        <f>Q300*H300</f>
        <v>0</v>
      </c>
      <c r="S300" s="189">
        <v>0</v>
      </c>
      <c r="T300" s="190">
        <f>S300*H300</f>
        <v>0</v>
      </c>
      <c r="AR300" s="23" t="s">
        <v>196</v>
      </c>
      <c r="AT300" s="23" t="s">
        <v>191</v>
      </c>
      <c r="AU300" s="23" t="s">
        <v>84</v>
      </c>
      <c r="AY300" s="23" t="s">
        <v>189</v>
      </c>
      <c r="BE300" s="191">
        <f>IF(N300="základní",J300,0)</f>
        <v>0</v>
      </c>
      <c r="BF300" s="191">
        <f>IF(N300="snížená",J300,0)</f>
        <v>0</v>
      </c>
      <c r="BG300" s="191">
        <f>IF(N300="zákl. přenesená",J300,0)</f>
        <v>0</v>
      </c>
      <c r="BH300" s="191">
        <f>IF(N300="sníž. přenesená",J300,0)</f>
        <v>0</v>
      </c>
      <c r="BI300" s="191">
        <f>IF(N300="nulová",J300,0)</f>
        <v>0</v>
      </c>
      <c r="BJ300" s="23" t="s">
        <v>82</v>
      </c>
      <c r="BK300" s="191">
        <f>ROUND(I300*H300,2)</f>
        <v>0</v>
      </c>
      <c r="BL300" s="23" t="s">
        <v>196</v>
      </c>
      <c r="BM300" s="23" t="s">
        <v>1741</v>
      </c>
    </row>
    <row r="301" spans="2:51" s="12" customFormat="1" ht="13.5">
      <c r="B301" s="192"/>
      <c r="D301" s="193" t="s">
        <v>198</v>
      </c>
      <c r="E301" s="194" t="s">
        <v>5</v>
      </c>
      <c r="F301" s="195" t="s">
        <v>1742</v>
      </c>
      <c r="H301" s="196">
        <v>2.455</v>
      </c>
      <c r="I301" s="197"/>
      <c r="L301" s="192"/>
      <c r="M301" s="198"/>
      <c r="N301" s="199"/>
      <c r="O301" s="199"/>
      <c r="P301" s="199"/>
      <c r="Q301" s="199"/>
      <c r="R301" s="199"/>
      <c r="S301" s="199"/>
      <c r="T301" s="200"/>
      <c r="AT301" s="194" t="s">
        <v>198</v>
      </c>
      <c r="AU301" s="194" t="s">
        <v>84</v>
      </c>
      <c r="AV301" s="12" t="s">
        <v>84</v>
      </c>
      <c r="AW301" s="12" t="s">
        <v>38</v>
      </c>
      <c r="AX301" s="12" t="s">
        <v>82</v>
      </c>
      <c r="AY301" s="194" t="s">
        <v>189</v>
      </c>
    </row>
    <row r="302" spans="2:65" s="1" customFormat="1" ht="16.5" customHeight="1">
      <c r="B302" s="179"/>
      <c r="C302" s="180" t="s">
        <v>647</v>
      </c>
      <c r="D302" s="180" t="s">
        <v>191</v>
      </c>
      <c r="E302" s="181" t="s">
        <v>564</v>
      </c>
      <c r="F302" s="182" t="s">
        <v>565</v>
      </c>
      <c r="G302" s="183" t="s">
        <v>232</v>
      </c>
      <c r="H302" s="184">
        <v>32.973</v>
      </c>
      <c r="I302" s="185"/>
      <c r="J302" s="186">
        <f>ROUND(I302*H302,2)</f>
        <v>0</v>
      </c>
      <c r="K302" s="182" t="s">
        <v>209</v>
      </c>
      <c r="L302" s="40"/>
      <c r="M302" s="187" t="s">
        <v>5</v>
      </c>
      <c r="N302" s="188" t="s">
        <v>46</v>
      </c>
      <c r="O302" s="41"/>
      <c r="P302" s="189">
        <f>O302*H302</f>
        <v>0</v>
      </c>
      <c r="Q302" s="189">
        <v>0</v>
      </c>
      <c r="R302" s="189">
        <f>Q302*H302</f>
        <v>0</v>
      </c>
      <c r="S302" s="189">
        <v>0</v>
      </c>
      <c r="T302" s="190">
        <f>S302*H302</f>
        <v>0</v>
      </c>
      <c r="AR302" s="23" t="s">
        <v>196</v>
      </c>
      <c r="AT302" s="23" t="s">
        <v>191</v>
      </c>
      <c r="AU302" s="23" t="s">
        <v>84</v>
      </c>
      <c r="AY302" s="23" t="s">
        <v>189</v>
      </c>
      <c r="BE302" s="191">
        <f>IF(N302="základní",J302,0)</f>
        <v>0</v>
      </c>
      <c r="BF302" s="191">
        <f>IF(N302="snížená",J302,0)</f>
        <v>0</v>
      </c>
      <c r="BG302" s="191">
        <f>IF(N302="zákl. přenesená",J302,0)</f>
        <v>0</v>
      </c>
      <c r="BH302" s="191">
        <f>IF(N302="sníž. přenesená",J302,0)</f>
        <v>0</v>
      </c>
      <c r="BI302" s="191">
        <f>IF(N302="nulová",J302,0)</f>
        <v>0</v>
      </c>
      <c r="BJ302" s="23" t="s">
        <v>82</v>
      </c>
      <c r="BK302" s="191">
        <f>ROUND(I302*H302,2)</f>
        <v>0</v>
      </c>
      <c r="BL302" s="23" t="s">
        <v>196</v>
      </c>
      <c r="BM302" s="23" t="s">
        <v>1743</v>
      </c>
    </row>
    <row r="303" spans="2:51" s="12" customFormat="1" ht="13.5">
      <c r="B303" s="192"/>
      <c r="D303" s="193" t="s">
        <v>198</v>
      </c>
      <c r="E303" s="194" t="s">
        <v>5</v>
      </c>
      <c r="F303" s="195" t="s">
        <v>1744</v>
      </c>
      <c r="H303" s="196">
        <v>32.973</v>
      </c>
      <c r="I303" s="197"/>
      <c r="L303" s="192"/>
      <c r="M303" s="198"/>
      <c r="N303" s="199"/>
      <c r="O303" s="199"/>
      <c r="P303" s="199"/>
      <c r="Q303" s="199"/>
      <c r="R303" s="199"/>
      <c r="S303" s="199"/>
      <c r="T303" s="200"/>
      <c r="AT303" s="194" t="s">
        <v>198</v>
      </c>
      <c r="AU303" s="194" t="s">
        <v>84</v>
      </c>
      <c r="AV303" s="12" t="s">
        <v>84</v>
      </c>
      <c r="AW303" s="12" t="s">
        <v>38</v>
      </c>
      <c r="AX303" s="12" t="s">
        <v>82</v>
      </c>
      <c r="AY303" s="194" t="s">
        <v>189</v>
      </c>
    </row>
    <row r="304" spans="2:63" s="11" customFormat="1" ht="29.85" customHeight="1">
      <c r="B304" s="166"/>
      <c r="D304" s="167" t="s">
        <v>74</v>
      </c>
      <c r="E304" s="177" t="s">
        <v>567</v>
      </c>
      <c r="F304" s="177" t="s">
        <v>568</v>
      </c>
      <c r="I304" s="169"/>
      <c r="J304" s="178">
        <f>BK304</f>
        <v>0</v>
      </c>
      <c r="L304" s="166"/>
      <c r="M304" s="171"/>
      <c r="N304" s="172"/>
      <c r="O304" s="172"/>
      <c r="P304" s="173">
        <f>P305</f>
        <v>0</v>
      </c>
      <c r="Q304" s="172"/>
      <c r="R304" s="173">
        <f>R305</f>
        <v>0</v>
      </c>
      <c r="S304" s="172"/>
      <c r="T304" s="174">
        <f>T305</f>
        <v>0</v>
      </c>
      <c r="AR304" s="167" t="s">
        <v>82</v>
      </c>
      <c r="AT304" s="175" t="s">
        <v>74</v>
      </c>
      <c r="AU304" s="175" t="s">
        <v>82</v>
      </c>
      <c r="AY304" s="167" t="s">
        <v>189</v>
      </c>
      <c r="BK304" s="176">
        <f>BK305</f>
        <v>0</v>
      </c>
    </row>
    <row r="305" spans="2:65" s="1" customFormat="1" ht="38.25" customHeight="1">
      <c r="B305" s="179"/>
      <c r="C305" s="180" t="s">
        <v>651</v>
      </c>
      <c r="D305" s="180" t="s">
        <v>191</v>
      </c>
      <c r="E305" s="181" t="s">
        <v>570</v>
      </c>
      <c r="F305" s="182" t="s">
        <v>571</v>
      </c>
      <c r="G305" s="183" t="s">
        <v>232</v>
      </c>
      <c r="H305" s="184">
        <v>65.22</v>
      </c>
      <c r="I305" s="185"/>
      <c r="J305" s="186">
        <f>ROUND(I305*H305,2)</f>
        <v>0</v>
      </c>
      <c r="K305" s="182" t="s">
        <v>287</v>
      </c>
      <c r="L305" s="40"/>
      <c r="M305" s="187" t="s">
        <v>5</v>
      </c>
      <c r="N305" s="188" t="s">
        <v>46</v>
      </c>
      <c r="O305" s="41"/>
      <c r="P305" s="189">
        <f>O305*H305</f>
        <v>0</v>
      </c>
      <c r="Q305" s="189">
        <v>0</v>
      </c>
      <c r="R305" s="189">
        <f>Q305*H305</f>
        <v>0</v>
      </c>
      <c r="S305" s="189">
        <v>0</v>
      </c>
      <c r="T305" s="190">
        <f>S305*H305</f>
        <v>0</v>
      </c>
      <c r="AR305" s="23" t="s">
        <v>196</v>
      </c>
      <c r="AT305" s="23" t="s">
        <v>191</v>
      </c>
      <c r="AU305" s="23" t="s">
        <v>84</v>
      </c>
      <c r="AY305" s="23" t="s">
        <v>189</v>
      </c>
      <c r="BE305" s="191">
        <f>IF(N305="základní",J305,0)</f>
        <v>0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23" t="s">
        <v>82</v>
      </c>
      <c r="BK305" s="191">
        <f>ROUND(I305*H305,2)</f>
        <v>0</v>
      </c>
      <c r="BL305" s="23" t="s">
        <v>196</v>
      </c>
      <c r="BM305" s="23" t="s">
        <v>1745</v>
      </c>
    </row>
    <row r="306" spans="2:63" s="11" customFormat="1" ht="37.35" customHeight="1">
      <c r="B306" s="166"/>
      <c r="D306" s="167" t="s">
        <v>74</v>
      </c>
      <c r="E306" s="168" t="s">
        <v>573</v>
      </c>
      <c r="F306" s="168" t="s">
        <v>574</v>
      </c>
      <c r="I306" s="169"/>
      <c r="J306" s="170">
        <f>BK306</f>
        <v>0</v>
      </c>
      <c r="L306" s="166"/>
      <c r="M306" s="171"/>
      <c r="N306" s="172"/>
      <c r="O306" s="172"/>
      <c r="P306" s="173">
        <f>P307+P310+P319+P337+P342+P344+P355+P366+P375+P390+P406+P416+P419</f>
        <v>0</v>
      </c>
      <c r="Q306" s="172"/>
      <c r="R306" s="173">
        <f>R307+R310+R319+R337+R342+R344+R355+R366+R375+R390+R406+R416+R419</f>
        <v>51.01122069000001</v>
      </c>
      <c r="S306" s="172"/>
      <c r="T306" s="174">
        <f>T307+T310+T319+T337+T342+T344+T355+T366+T375+T390+T406+T416+T419</f>
        <v>7.8222505</v>
      </c>
      <c r="AR306" s="167" t="s">
        <v>84</v>
      </c>
      <c r="AT306" s="175" t="s">
        <v>74</v>
      </c>
      <c r="AU306" s="175" t="s">
        <v>75</v>
      </c>
      <c r="AY306" s="167" t="s">
        <v>189</v>
      </c>
      <c r="BK306" s="176">
        <f>BK307+BK310+BK319+BK337+BK342+BK344+BK355+BK366+BK375+BK390+BK406+BK416+BK419</f>
        <v>0</v>
      </c>
    </row>
    <row r="307" spans="2:63" s="11" customFormat="1" ht="19.9" customHeight="1">
      <c r="B307" s="166"/>
      <c r="D307" s="167" t="s">
        <v>74</v>
      </c>
      <c r="E307" s="177" t="s">
        <v>1216</v>
      </c>
      <c r="F307" s="177" t="s">
        <v>1217</v>
      </c>
      <c r="I307" s="169"/>
      <c r="J307" s="178">
        <f>BK307</f>
        <v>0</v>
      </c>
      <c r="L307" s="166"/>
      <c r="M307" s="171"/>
      <c r="N307" s="172"/>
      <c r="O307" s="172"/>
      <c r="P307" s="173">
        <f>SUM(P308:P309)</f>
        <v>0</v>
      </c>
      <c r="Q307" s="172"/>
      <c r="R307" s="173">
        <f>SUM(R308:R309)</f>
        <v>0</v>
      </c>
      <c r="S307" s="172"/>
      <c r="T307" s="174">
        <f>SUM(T308:T309)</f>
        <v>2.42644</v>
      </c>
      <c r="AR307" s="167" t="s">
        <v>84</v>
      </c>
      <c r="AT307" s="175" t="s">
        <v>74</v>
      </c>
      <c r="AU307" s="175" t="s">
        <v>82</v>
      </c>
      <c r="AY307" s="167" t="s">
        <v>189</v>
      </c>
      <c r="BK307" s="176">
        <f>SUM(BK308:BK309)</f>
        <v>0</v>
      </c>
    </row>
    <row r="308" spans="2:65" s="1" customFormat="1" ht="16.5" customHeight="1">
      <c r="B308" s="179"/>
      <c r="C308" s="180" t="s">
        <v>657</v>
      </c>
      <c r="D308" s="180" t="s">
        <v>191</v>
      </c>
      <c r="E308" s="181" t="s">
        <v>1746</v>
      </c>
      <c r="F308" s="182" t="s">
        <v>1747</v>
      </c>
      <c r="G308" s="183" t="s">
        <v>194</v>
      </c>
      <c r="H308" s="184">
        <v>606.61</v>
      </c>
      <c r="I308" s="185"/>
      <c r="J308" s="186">
        <f>ROUND(I308*H308,2)</f>
        <v>0</v>
      </c>
      <c r="K308" s="182" t="s">
        <v>202</v>
      </c>
      <c r="L308" s="40"/>
      <c r="M308" s="187" t="s">
        <v>5</v>
      </c>
      <c r="N308" s="188" t="s">
        <v>46</v>
      </c>
      <c r="O308" s="41"/>
      <c r="P308" s="189">
        <f>O308*H308</f>
        <v>0</v>
      </c>
      <c r="Q308" s="189">
        <v>0</v>
      </c>
      <c r="R308" s="189">
        <f>Q308*H308</f>
        <v>0</v>
      </c>
      <c r="S308" s="189">
        <v>0.004</v>
      </c>
      <c r="T308" s="190">
        <f>S308*H308</f>
        <v>2.42644</v>
      </c>
      <c r="AR308" s="23" t="s">
        <v>272</v>
      </c>
      <c r="AT308" s="23" t="s">
        <v>191</v>
      </c>
      <c r="AU308" s="23" t="s">
        <v>84</v>
      </c>
      <c r="AY308" s="23" t="s">
        <v>189</v>
      </c>
      <c r="BE308" s="191">
        <f>IF(N308="základní",J308,0)</f>
        <v>0</v>
      </c>
      <c r="BF308" s="191">
        <f>IF(N308="snížená",J308,0)</f>
        <v>0</v>
      </c>
      <c r="BG308" s="191">
        <f>IF(N308="zákl. přenesená",J308,0)</f>
        <v>0</v>
      </c>
      <c r="BH308" s="191">
        <f>IF(N308="sníž. přenesená",J308,0)</f>
        <v>0</v>
      </c>
      <c r="BI308" s="191">
        <f>IF(N308="nulová",J308,0)</f>
        <v>0</v>
      </c>
      <c r="BJ308" s="23" t="s">
        <v>82</v>
      </c>
      <c r="BK308" s="191">
        <f>ROUND(I308*H308,2)</f>
        <v>0</v>
      </c>
      <c r="BL308" s="23" t="s">
        <v>272</v>
      </c>
      <c r="BM308" s="23" t="s">
        <v>1748</v>
      </c>
    </row>
    <row r="309" spans="2:51" s="12" customFormat="1" ht="13.5">
      <c r="B309" s="192"/>
      <c r="D309" s="193" t="s">
        <v>198</v>
      </c>
      <c r="E309" s="194" t="s">
        <v>5</v>
      </c>
      <c r="F309" s="195" t="s">
        <v>1749</v>
      </c>
      <c r="H309" s="196">
        <v>606.61</v>
      </c>
      <c r="I309" s="197"/>
      <c r="L309" s="192"/>
      <c r="M309" s="198"/>
      <c r="N309" s="199"/>
      <c r="O309" s="199"/>
      <c r="P309" s="199"/>
      <c r="Q309" s="199"/>
      <c r="R309" s="199"/>
      <c r="S309" s="199"/>
      <c r="T309" s="200"/>
      <c r="AT309" s="194" t="s">
        <v>198</v>
      </c>
      <c r="AU309" s="194" t="s">
        <v>84</v>
      </c>
      <c r="AV309" s="12" t="s">
        <v>84</v>
      </c>
      <c r="AW309" s="12" t="s">
        <v>38</v>
      </c>
      <c r="AX309" s="12" t="s">
        <v>82</v>
      </c>
      <c r="AY309" s="194" t="s">
        <v>189</v>
      </c>
    </row>
    <row r="310" spans="2:63" s="11" customFormat="1" ht="29.85" customHeight="1">
      <c r="B310" s="166"/>
      <c r="D310" s="167" t="s">
        <v>74</v>
      </c>
      <c r="E310" s="177" t="s">
        <v>1750</v>
      </c>
      <c r="F310" s="177" t="s">
        <v>1751</v>
      </c>
      <c r="I310" s="169"/>
      <c r="J310" s="178">
        <f>BK310</f>
        <v>0</v>
      </c>
      <c r="L310" s="166"/>
      <c r="M310" s="171"/>
      <c r="N310" s="172"/>
      <c r="O310" s="172"/>
      <c r="P310" s="173">
        <f>SUM(P311:P318)</f>
        <v>0</v>
      </c>
      <c r="Q310" s="172"/>
      <c r="R310" s="173">
        <f>SUM(R311:R318)</f>
        <v>0.10511479999999998</v>
      </c>
      <c r="S310" s="172"/>
      <c r="T310" s="174">
        <f>SUM(T311:T318)</f>
        <v>0.0288</v>
      </c>
      <c r="AR310" s="167" t="s">
        <v>84</v>
      </c>
      <c r="AT310" s="175" t="s">
        <v>74</v>
      </c>
      <c r="AU310" s="175" t="s">
        <v>82</v>
      </c>
      <c r="AY310" s="167" t="s">
        <v>189</v>
      </c>
      <c r="BK310" s="176">
        <f>SUM(BK311:BK318)</f>
        <v>0</v>
      </c>
    </row>
    <row r="311" spans="2:65" s="1" customFormat="1" ht="25.5" customHeight="1">
      <c r="B311" s="179"/>
      <c r="C311" s="180" t="s">
        <v>661</v>
      </c>
      <c r="D311" s="180" t="s">
        <v>191</v>
      </c>
      <c r="E311" s="181" t="s">
        <v>1752</v>
      </c>
      <c r="F311" s="182" t="s">
        <v>1753</v>
      </c>
      <c r="G311" s="183" t="s">
        <v>194</v>
      </c>
      <c r="H311" s="184">
        <v>2.88</v>
      </c>
      <c r="I311" s="185"/>
      <c r="J311" s="186">
        <f>ROUND(I311*H311,2)</f>
        <v>0</v>
      </c>
      <c r="K311" s="182" t="s">
        <v>202</v>
      </c>
      <c r="L311" s="40"/>
      <c r="M311" s="187" t="s">
        <v>5</v>
      </c>
      <c r="N311" s="188" t="s">
        <v>46</v>
      </c>
      <c r="O311" s="41"/>
      <c r="P311" s="189">
        <f>O311*H311</f>
        <v>0</v>
      </c>
      <c r="Q311" s="189">
        <v>0</v>
      </c>
      <c r="R311" s="189">
        <f>Q311*H311</f>
        <v>0</v>
      </c>
      <c r="S311" s="189">
        <v>0.01</v>
      </c>
      <c r="T311" s="190">
        <f>S311*H311</f>
        <v>0.0288</v>
      </c>
      <c r="AR311" s="23" t="s">
        <v>272</v>
      </c>
      <c r="AT311" s="23" t="s">
        <v>191</v>
      </c>
      <c r="AU311" s="23" t="s">
        <v>84</v>
      </c>
      <c r="AY311" s="23" t="s">
        <v>189</v>
      </c>
      <c r="BE311" s="191">
        <f>IF(N311="základní",J311,0)</f>
        <v>0</v>
      </c>
      <c r="BF311" s="191">
        <f>IF(N311="snížená",J311,0)</f>
        <v>0</v>
      </c>
      <c r="BG311" s="191">
        <f>IF(N311="zákl. přenesená",J311,0)</f>
        <v>0</v>
      </c>
      <c r="BH311" s="191">
        <f>IF(N311="sníž. přenesená",J311,0)</f>
        <v>0</v>
      </c>
      <c r="BI311" s="191">
        <f>IF(N311="nulová",J311,0)</f>
        <v>0</v>
      </c>
      <c r="BJ311" s="23" t="s">
        <v>82</v>
      </c>
      <c r="BK311" s="191">
        <f>ROUND(I311*H311,2)</f>
        <v>0</v>
      </c>
      <c r="BL311" s="23" t="s">
        <v>272</v>
      </c>
      <c r="BM311" s="23" t="s">
        <v>1754</v>
      </c>
    </row>
    <row r="312" spans="2:51" s="12" customFormat="1" ht="13.5">
      <c r="B312" s="192"/>
      <c r="D312" s="193" t="s">
        <v>198</v>
      </c>
      <c r="E312" s="194" t="s">
        <v>5</v>
      </c>
      <c r="F312" s="195" t="s">
        <v>1755</v>
      </c>
      <c r="H312" s="196">
        <v>2.88</v>
      </c>
      <c r="I312" s="197"/>
      <c r="L312" s="192"/>
      <c r="M312" s="198"/>
      <c r="N312" s="199"/>
      <c r="O312" s="199"/>
      <c r="P312" s="199"/>
      <c r="Q312" s="199"/>
      <c r="R312" s="199"/>
      <c r="S312" s="199"/>
      <c r="T312" s="200"/>
      <c r="AT312" s="194" t="s">
        <v>198</v>
      </c>
      <c r="AU312" s="194" t="s">
        <v>84</v>
      </c>
      <c r="AV312" s="12" t="s">
        <v>84</v>
      </c>
      <c r="AW312" s="12" t="s">
        <v>38</v>
      </c>
      <c r="AX312" s="12" t="s">
        <v>82</v>
      </c>
      <c r="AY312" s="194" t="s">
        <v>189</v>
      </c>
    </row>
    <row r="313" spans="2:65" s="1" customFormat="1" ht="25.5" customHeight="1">
      <c r="B313" s="179"/>
      <c r="C313" s="180" t="s">
        <v>666</v>
      </c>
      <c r="D313" s="180" t="s">
        <v>191</v>
      </c>
      <c r="E313" s="181" t="s">
        <v>1756</v>
      </c>
      <c r="F313" s="182" t="s">
        <v>1757</v>
      </c>
      <c r="G313" s="183" t="s">
        <v>322</v>
      </c>
      <c r="H313" s="184">
        <v>2</v>
      </c>
      <c r="I313" s="185"/>
      <c r="J313" s="186">
        <f>ROUND(I313*H313,2)</f>
        <v>0</v>
      </c>
      <c r="K313" s="182" t="s">
        <v>202</v>
      </c>
      <c r="L313" s="40"/>
      <c r="M313" s="187" t="s">
        <v>5</v>
      </c>
      <c r="N313" s="188" t="s">
        <v>46</v>
      </c>
      <c r="O313" s="41"/>
      <c r="P313" s="189">
        <f>O313*H313</f>
        <v>0</v>
      </c>
      <c r="Q313" s="189">
        <v>0.00049</v>
      </c>
      <c r="R313" s="189">
        <f>Q313*H313</f>
        <v>0.00098</v>
      </c>
      <c r="S313" s="189">
        <v>0</v>
      </c>
      <c r="T313" s="190">
        <f>S313*H313</f>
        <v>0</v>
      </c>
      <c r="AR313" s="23" t="s">
        <v>272</v>
      </c>
      <c r="AT313" s="23" t="s">
        <v>191</v>
      </c>
      <c r="AU313" s="23" t="s">
        <v>84</v>
      </c>
      <c r="AY313" s="23" t="s">
        <v>189</v>
      </c>
      <c r="BE313" s="191">
        <f>IF(N313="základní",J313,0)</f>
        <v>0</v>
      </c>
      <c r="BF313" s="191">
        <f>IF(N313="snížená",J313,0)</f>
        <v>0</v>
      </c>
      <c r="BG313" s="191">
        <f>IF(N313="zákl. přenesená",J313,0)</f>
        <v>0</v>
      </c>
      <c r="BH313" s="191">
        <f>IF(N313="sníž. přenesená",J313,0)</f>
        <v>0</v>
      </c>
      <c r="BI313" s="191">
        <f>IF(N313="nulová",J313,0)</f>
        <v>0</v>
      </c>
      <c r="BJ313" s="23" t="s">
        <v>82</v>
      </c>
      <c r="BK313" s="191">
        <f>ROUND(I313*H313,2)</f>
        <v>0</v>
      </c>
      <c r="BL313" s="23" t="s">
        <v>272</v>
      </c>
      <c r="BM313" s="23" t="s">
        <v>1758</v>
      </c>
    </row>
    <row r="314" spans="2:65" s="1" customFormat="1" ht="25.5" customHeight="1">
      <c r="B314" s="179"/>
      <c r="C314" s="180" t="s">
        <v>670</v>
      </c>
      <c r="D314" s="180" t="s">
        <v>191</v>
      </c>
      <c r="E314" s="181" t="s">
        <v>1759</v>
      </c>
      <c r="F314" s="182" t="s">
        <v>1760</v>
      </c>
      <c r="G314" s="183" t="s">
        <v>194</v>
      </c>
      <c r="H314" s="184">
        <v>18.48</v>
      </c>
      <c r="I314" s="185"/>
      <c r="J314" s="186">
        <f>ROUND(I314*H314,2)</f>
        <v>0</v>
      </c>
      <c r="K314" s="182" t="s">
        <v>202</v>
      </c>
      <c r="L314" s="40"/>
      <c r="M314" s="187" t="s">
        <v>5</v>
      </c>
      <c r="N314" s="188" t="s">
        <v>46</v>
      </c>
      <c r="O314" s="41"/>
      <c r="P314" s="189">
        <f>O314*H314</f>
        <v>0</v>
      </c>
      <c r="Q314" s="189">
        <v>0</v>
      </c>
      <c r="R314" s="189">
        <f>Q314*H314</f>
        <v>0</v>
      </c>
      <c r="S314" s="189">
        <v>0</v>
      </c>
      <c r="T314" s="190">
        <f>S314*H314</f>
        <v>0</v>
      </c>
      <c r="AR314" s="23" t="s">
        <v>272</v>
      </c>
      <c r="AT314" s="23" t="s">
        <v>191</v>
      </c>
      <c r="AU314" s="23" t="s">
        <v>84</v>
      </c>
      <c r="AY314" s="23" t="s">
        <v>189</v>
      </c>
      <c r="BE314" s="191">
        <f>IF(N314="základní",J314,0)</f>
        <v>0</v>
      </c>
      <c r="BF314" s="191">
        <f>IF(N314="snížená",J314,0)</f>
        <v>0</v>
      </c>
      <c r="BG314" s="191">
        <f>IF(N314="zákl. přenesená",J314,0)</f>
        <v>0</v>
      </c>
      <c r="BH314" s="191">
        <f>IF(N314="sníž. přenesená",J314,0)</f>
        <v>0</v>
      </c>
      <c r="BI314" s="191">
        <f>IF(N314="nulová",J314,0)</f>
        <v>0</v>
      </c>
      <c r="BJ314" s="23" t="s">
        <v>82</v>
      </c>
      <c r="BK314" s="191">
        <f>ROUND(I314*H314,2)</f>
        <v>0</v>
      </c>
      <c r="BL314" s="23" t="s">
        <v>272</v>
      </c>
      <c r="BM314" s="23" t="s">
        <v>1761</v>
      </c>
    </row>
    <row r="315" spans="2:51" s="12" customFormat="1" ht="13.5">
      <c r="B315" s="192"/>
      <c r="D315" s="193" t="s">
        <v>198</v>
      </c>
      <c r="E315" s="194" t="s">
        <v>5</v>
      </c>
      <c r="F315" s="195" t="s">
        <v>1762</v>
      </c>
      <c r="H315" s="196">
        <v>18.48</v>
      </c>
      <c r="I315" s="197"/>
      <c r="L315" s="192"/>
      <c r="M315" s="198"/>
      <c r="N315" s="199"/>
      <c r="O315" s="199"/>
      <c r="P315" s="199"/>
      <c r="Q315" s="199"/>
      <c r="R315" s="199"/>
      <c r="S315" s="199"/>
      <c r="T315" s="200"/>
      <c r="AT315" s="194" t="s">
        <v>198</v>
      </c>
      <c r="AU315" s="194" t="s">
        <v>84</v>
      </c>
      <c r="AV315" s="12" t="s">
        <v>84</v>
      </c>
      <c r="AW315" s="12" t="s">
        <v>38</v>
      </c>
      <c r="AX315" s="12" t="s">
        <v>82</v>
      </c>
      <c r="AY315" s="194" t="s">
        <v>189</v>
      </c>
    </row>
    <row r="316" spans="2:65" s="1" customFormat="1" ht="16.5" customHeight="1">
      <c r="B316" s="179"/>
      <c r="C316" s="209" t="s">
        <v>675</v>
      </c>
      <c r="D316" s="209" t="s">
        <v>291</v>
      </c>
      <c r="E316" s="210" t="s">
        <v>1763</v>
      </c>
      <c r="F316" s="211" t="s">
        <v>1764</v>
      </c>
      <c r="G316" s="212" t="s">
        <v>194</v>
      </c>
      <c r="H316" s="213">
        <v>21.252</v>
      </c>
      <c r="I316" s="214"/>
      <c r="J316" s="215">
        <f>ROUND(I316*H316,2)</f>
        <v>0</v>
      </c>
      <c r="K316" s="211" t="s">
        <v>5</v>
      </c>
      <c r="L316" s="216"/>
      <c r="M316" s="217" t="s">
        <v>5</v>
      </c>
      <c r="N316" s="218" t="s">
        <v>46</v>
      </c>
      <c r="O316" s="41"/>
      <c r="P316" s="189">
        <f>O316*H316</f>
        <v>0</v>
      </c>
      <c r="Q316" s="189">
        <v>0.0049</v>
      </c>
      <c r="R316" s="189">
        <f>Q316*H316</f>
        <v>0.10413479999999999</v>
      </c>
      <c r="S316" s="189">
        <v>0</v>
      </c>
      <c r="T316" s="190">
        <f>S316*H316</f>
        <v>0</v>
      </c>
      <c r="AR316" s="23" t="s">
        <v>358</v>
      </c>
      <c r="AT316" s="23" t="s">
        <v>291</v>
      </c>
      <c r="AU316" s="23" t="s">
        <v>84</v>
      </c>
      <c r="AY316" s="23" t="s">
        <v>189</v>
      </c>
      <c r="BE316" s="191">
        <f>IF(N316="základní",J316,0)</f>
        <v>0</v>
      </c>
      <c r="BF316" s="191">
        <f>IF(N316="snížená",J316,0)</f>
        <v>0</v>
      </c>
      <c r="BG316" s="191">
        <f>IF(N316="zákl. přenesená",J316,0)</f>
        <v>0</v>
      </c>
      <c r="BH316" s="191">
        <f>IF(N316="sníž. přenesená",J316,0)</f>
        <v>0</v>
      </c>
      <c r="BI316" s="191">
        <f>IF(N316="nulová",J316,0)</f>
        <v>0</v>
      </c>
      <c r="BJ316" s="23" t="s">
        <v>82</v>
      </c>
      <c r="BK316" s="191">
        <f>ROUND(I316*H316,2)</f>
        <v>0</v>
      </c>
      <c r="BL316" s="23" t="s">
        <v>272</v>
      </c>
      <c r="BM316" s="23" t="s">
        <v>1765</v>
      </c>
    </row>
    <row r="317" spans="2:51" s="12" customFormat="1" ht="13.5">
      <c r="B317" s="192"/>
      <c r="D317" s="193" t="s">
        <v>198</v>
      </c>
      <c r="F317" s="195" t="s">
        <v>1766</v>
      </c>
      <c r="H317" s="196">
        <v>21.252</v>
      </c>
      <c r="I317" s="197"/>
      <c r="L317" s="192"/>
      <c r="M317" s="198"/>
      <c r="N317" s="199"/>
      <c r="O317" s="199"/>
      <c r="P317" s="199"/>
      <c r="Q317" s="199"/>
      <c r="R317" s="199"/>
      <c r="S317" s="199"/>
      <c r="T317" s="200"/>
      <c r="AT317" s="194" t="s">
        <v>198</v>
      </c>
      <c r="AU317" s="194" t="s">
        <v>84</v>
      </c>
      <c r="AV317" s="12" t="s">
        <v>84</v>
      </c>
      <c r="AW317" s="12" t="s">
        <v>6</v>
      </c>
      <c r="AX317" s="12" t="s">
        <v>82</v>
      </c>
      <c r="AY317" s="194" t="s">
        <v>189</v>
      </c>
    </row>
    <row r="318" spans="2:65" s="1" customFormat="1" ht="38.25" customHeight="1">
      <c r="B318" s="179"/>
      <c r="C318" s="180" t="s">
        <v>680</v>
      </c>
      <c r="D318" s="180" t="s">
        <v>191</v>
      </c>
      <c r="E318" s="181" t="s">
        <v>1767</v>
      </c>
      <c r="F318" s="182" t="s">
        <v>1768</v>
      </c>
      <c r="G318" s="183" t="s">
        <v>621</v>
      </c>
      <c r="H318" s="219"/>
      <c r="I318" s="185"/>
      <c r="J318" s="186">
        <f>ROUND(I318*H318,2)</f>
        <v>0</v>
      </c>
      <c r="K318" s="182" t="s">
        <v>202</v>
      </c>
      <c r="L318" s="40"/>
      <c r="M318" s="187" t="s">
        <v>5</v>
      </c>
      <c r="N318" s="188" t="s">
        <v>46</v>
      </c>
      <c r="O318" s="41"/>
      <c r="P318" s="189">
        <f>O318*H318</f>
        <v>0</v>
      </c>
      <c r="Q318" s="189">
        <v>0</v>
      </c>
      <c r="R318" s="189">
        <f>Q318*H318</f>
        <v>0</v>
      </c>
      <c r="S318" s="189">
        <v>0</v>
      </c>
      <c r="T318" s="190">
        <f>S318*H318</f>
        <v>0</v>
      </c>
      <c r="AR318" s="23" t="s">
        <v>272</v>
      </c>
      <c r="AT318" s="23" t="s">
        <v>191</v>
      </c>
      <c r="AU318" s="23" t="s">
        <v>84</v>
      </c>
      <c r="AY318" s="23" t="s">
        <v>189</v>
      </c>
      <c r="BE318" s="191">
        <f>IF(N318="základní",J318,0)</f>
        <v>0</v>
      </c>
      <c r="BF318" s="191">
        <f>IF(N318="snížená",J318,0)</f>
        <v>0</v>
      </c>
      <c r="BG318" s="191">
        <f>IF(N318="zákl. přenesená",J318,0)</f>
        <v>0</v>
      </c>
      <c r="BH318" s="191">
        <f>IF(N318="sníž. přenesená",J318,0)</f>
        <v>0</v>
      </c>
      <c r="BI318" s="191">
        <f>IF(N318="nulová",J318,0)</f>
        <v>0</v>
      </c>
      <c r="BJ318" s="23" t="s">
        <v>82</v>
      </c>
      <c r="BK318" s="191">
        <f>ROUND(I318*H318,2)</f>
        <v>0</v>
      </c>
      <c r="BL318" s="23" t="s">
        <v>272</v>
      </c>
      <c r="BM318" s="23" t="s">
        <v>1769</v>
      </c>
    </row>
    <row r="319" spans="2:63" s="11" customFormat="1" ht="29.85" customHeight="1">
      <c r="B319" s="166"/>
      <c r="D319" s="167" t="s">
        <v>74</v>
      </c>
      <c r="E319" s="177" t="s">
        <v>575</v>
      </c>
      <c r="F319" s="177" t="s">
        <v>576</v>
      </c>
      <c r="I319" s="169"/>
      <c r="J319" s="178">
        <f>BK319</f>
        <v>0</v>
      </c>
      <c r="L319" s="166"/>
      <c r="M319" s="171"/>
      <c r="N319" s="172"/>
      <c r="O319" s="172"/>
      <c r="P319" s="173">
        <f>SUM(P320:P336)</f>
        <v>0</v>
      </c>
      <c r="Q319" s="172"/>
      <c r="R319" s="173">
        <f>SUM(R320:R336)</f>
        <v>36.87523918</v>
      </c>
      <c r="S319" s="172"/>
      <c r="T319" s="174">
        <f>SUM(T320:T336)</f>
        <v>3.4273689999999997</v>
      </c>
      <c r="AR319" s="167" t="s">
        <v>84</v>
      </c>
      <c r="AT319" s="175" t="s">
        <v>74</v>
      </c>
      <c r="AU319" s="175" t="s">
        <v>82</v>
      </c>
      <c r="AY319" s="167" t="s">
        <v>189</v>
      </c>
      <c r="BK319" s="176">
        <f>SUM(BK320:BK336)</f>
        <v>0</v>
      </c>
    </row>
    <row r="320" spans="2:65" s="1" customFormat="1" ht="16.5" customHeight="1">
      <c r="B320" s="179"/>
      <c r="C320" s="180" t="s">
        <v>686</v>
      </c>
      <c r="D320" s="180" t="s">
        <v>191</v>
      </c>
      <c r="E320" s="181" t="s">
        <v>1770</v>
      </c>
      <c r="F320" s="182" t="s">
        <v>1771</v>
      </c>
      <c r="G320" s="183" t="s">
        <v>194</v>
      </c>
      <c r="H320" s="184">
        <v>239.2</v>
      </c>
      <c r="I320" s="185"/>
      <c r="J320" s="186">
        <f>ROUND(I320*H320,2)</f>
        <v>0</v>
      </c>
      <c r="K320" s="182" t="s">
        <v>5</v>
      </c>
      <c r="L320" s="40"/>
      <c r="M320" s="187" t="s">
        <v>5</v>
      </c>
      <c r="N320" s="188" t="s">
        <v>46</v>
      </c>
      <c r="O320" s="41"/>
      <c r="P320" s="189">
        <f>O320*H320</f>
        <v>0</v>
      </c>
      <c r="Q320" s="189">
        <v>0</v>
      </c>
      <c r="R320" s="189">
        <f>Q320*H320</f>
        <v>0</v>
      </c>
      <c r="S320" s="189">
        <v>0</v>
      </c>
      <c r="T320" s="190">
        <f>S320*H320</f>
        <v>0</v>
      </c>
      <c r="AR320" s="23" t="s">
        <v>196</v>
      </c>
      <c r="AT320" s="23" t="s">
        <v>191</v>
      </c>
      <c r="AU320" s="23" t="s">
        <v>84</v>
      </c>
      <c r="AY320" s="23" t="s">
        <v>189</v>
      </c>
      <c r="BE320" s="191">
        <f>IF(N320="základní",J320,0)</f>
        <v>0</v>
      </c>
      <c r="BF320" s="191">
        <f>IF(N320="snížená",J320,0)</f>
        <v>0</v>
      </c>
      <c r="BG320" s="191">
        <f>IF(N320="zákl. přenesená",J320,0)</f>
        <v>0</v>
      </c>
      <c r="BH320" s="191">
        <f>IF(N320="sníž. přenesená",J320,0)</f>
        <v>0</v>
      </c>
      <c r="BI320" s="191">
        <f>IF(N320="nulová",J320,0)</f>
        <v>0</v>
      </c>
      <c r="BJ320" s="23" t="s">
        <v>82</v>
      </c>
      <c r="BK320" s="191">
        <f>ROUND(I320*H320,2)</f>
        <v>0</v>
      </c>
      <c r="BL320" s="23" t="s">
        <v>196</v>
      </c>
      <c r="BM320" s="23" t="s">
        <v>1772</v>
      </c>
    </row>
    <row r="321" spans="2:65" s="1" customFormat="1" ht="38.25" customHeight="1">
      <c r="B321" s="179"/>
      <c r="C321" s="180" t="s">
        <v>690</v>
      </c>
      <c r="D321" s="180" t="s">
        <v>191</v>
      </c>
      <c r="E321" s="181" t="s">
        <v>578</v>
      </c>
      <c r="F321" s="182" t="s">
        <v>579</v>
      </c>
      <c r="G321" s="183" t="s">
        <v>208</v>
      </c>
      <c r="H321" s="184">
        <v>204.75</v>
      </c>
      <c r="I321" s="185"/>
      <c r="J321" s="186">
        <f>ROUND(I321*H321,2)</f>
        <v>0</v>
      </c>
      <c r="K321" s="182" t="s">
        <v>287</v>
      </c>
      <c r="L321" s="40"/>
      <c r="M321" s="187" t="s">
        <v>5</v>
      </c>
      <c r="N321" s="188" t="s">
        <v>46</v>
      </c>
      <c r="O321" s="41"/>
      <c r="P321" s="189">
        <f>O321*H321</f>
        <v>0</v>
      </c>
      <c r="Q321" s="189">
        <v>0.059</v>
      </c>
      <c r="R321" s="189">
        <f>Q321*H321</f>
        <v>12.08025</v>
      </c>
      <c r="S321" s="189">
        <v>0</v>
      </c>
      <c r="T321" s="190">
        <f>S321*H321</f>
        <v>0</v>
      </c>
      <c r="AR321" s="23" t="s">
        <v>272</v>
      </c>
      <c r="AT321" s="23" t="s">
        <v>191</v>
      </c>
      <c r="AU321" s="23" t="s">
        <v>84</v>
      </c>
      <c r="AY321" s="23" t="s">
        <v>189</v>
      </c>
      <c r="BE321" s="191">
        <f>IF(N321="základní",J321,0)</f>
        <v>0</v>
      </c>
      <c r="BF321" s="191">
        <f>IF(N321="snížená",J321,0)</f>
        <v>0</v>
      </c>
      <c r="BG321" s="191">
        <f>IF(N321="zákl. přenesená",J321,0)</f>
        <v>0</v>
      </c>
      <c r="BH321" s="191">
        <f>IF(N321="sníž. přenesená",J321,0)</f>
        <v>0</v>
      </c>
      <c r="BI321" s="191">
        <f>IF(N321="nulová",J321,0)</f>
        <v>0</v>
      </c>
      <c r="BJ321" s="23" t="s">
        <v>82</v>
      </c>
      <c r="BK321" s="191">
        <f>ROUND(I321*H321,2)</f>
        <v>0</v>
      </c>
      <c r="BL321" s="23" t="s">
        <v>272</v>
      </c>
      <c r="BM321" s="23" t="s">
        <v>1773</v>
      </c>
    </row>
    <row r="322" spans="2:51" s="12" customFormat="1" ht="13.5">
      <c r="B322" s="192"/>
      <c r="D322" s="193" t="s">
        <v>198</v>
      </c>
      <c r="E322" s="194" t="s">
        <v>5</v>
      </c>
      <c r="F322" s="195" t="s">
        <v>1774</v>
      </c>
      <c r="H322" s="196">
        <v>204.75</v>
      </c>
      <c r="I322" s="197"/>
      <c r="L322" s="192"/>
      <c r="M322" s="198"/>
      <c r="N322" s="199"/>
      <c r="O322" s="199"/>
      <c r="P322" s="199"/>
      <c r="Q322" s="199"/>
      <c r="R322" s="199"/>
      <c r="S322" s="199"/>
      <c r="T322" s="200"/>
      <c r="AT322" s="194" t="s">
        <v>198</v>
      </c>
      <c r="AU322" s="194" t="s">
        <v>84</v>
      </c>
      <c r="AV322" s="12" t="s">
        <v>84</v>
      </c>
      <c r="AW322" s="12" t="s">
        <v>38</v>
      </c>
      <c r="AX322" s="12" t="s">
        <v>82</v>
      </c>
      <c r="AY322" s="194" t="s">
        <v>189</v>
      </c>
    </row>
    <row r="323" spans="2:65" s="1" customFormat="1" ht="38.25" customHeight="1">
      <c r="B323" s="179"/>
      <c r="C323" s="180" t="s">
        <v>695</v>
      </c>
      <c r="D323" s="180" t="s">
        <v>191</v>
      </c>
      <c r="E323" s="181" t="s">
        <v>1775</v>
      </c>
      <c r="F323" s="182" t="s">
        <v>1776</v>
      </c>
      <c r="G323" s="183" t="s">
        <v>194</v>
      </c>
      <c r="H323" s="184">
        <v>606.61</v>
      </c>
      <c r="I323" s="185"/>
      <c r="J323" s="186">
        <f>ROUND(I323*H323,2)</f>
        <v>0</v>
      </c>
      <c r="K323" s="182" t="s">
        <v>202</v>
      </c>
      <c r="L323" s="40"/>
      <c r="M323" s="187" t="s">
        <v>5</v>
      </c>
      <c r="N323" s="188" t="s">
        <v>46</v>
      </c>
      <c r="O323" s="41"/>
      <c r="P323" s="189">
        <f>O323*H323</f>
        <v>0</v>
      </c>
      <c r="Q323" s="189">
        <v>0</v>
      </c>
      <c r="R323" s="189">
        <f>Q323*H323</f>
        <v>0</v>
      </c>
      <c r="S323" s="189">
        <v>0.0034</v>
      </c>
      <c r="T323" s="190">
        <f>S323*H323</f>
        <v>2.062474</v>
      </c>
      <c r="AR323" s="23" t="s">
        <v>272</v>
      </c>
      <c r="AT323" s="23" t="s">
        <v>191</v>
      </c>
      <c r="AU323" s="23" t="s">
        <v>84</v>
      </c>
      <c r="AY323" s="23" t="s">
        <v>189</v>
      </c>
      <c r="BE323" s="191">
        <f>IF(N323="základní",J323,0)</f>
        <v>0</v>
      </c>
      <c r="BF323" s="191">
        <f>IF(N323="snížená",J323,0)</f>
        <v>0</v>
      </c>
      <c r="BG323" s="191">
        <f>IF(N323="zákl. přenesená",J323,0)</f>
        <v>0</v>
      </c>
      <c r="BH323" s="191">
        <f>IF(N323="sníž. přenesená",J323,0)</f>
        <v>0</v>
      </c>
      <c r="BI323" s="191">
        <f>IF(N323="nulová",J323,0)</f>
        <v>0</v>
      </c>
      <c r="BJ323" s="23" t="s">
        <v>82</v>
      </c>
      <c r="BK323" s="191">
        <f>ROUND(I323*H323,2)</f>
        <v>0</v>
      </c>
      <c r="BL323" s="23" t="s">
        <v>272</v>
      </c>
      <c r="BM323" s="23" t="s">
        <v>1777</v>
      </c>
    </row>
    <row r="324" spans="2:65" s="1" customFormat="1" ht="25.5" customHeight="1">
      <c r="B324" s="179"/>
      <c r="C324" s="180" t="s">
        <v>700</v>
      </c>
      <c r="D324" s="180" t="s">
        <v>191</v>
      </c>
      <c r="E324" s="181" t="s">
        <v>583</v>
      </c>
      <c r="F324" s="182" t="s">
        <v>584</v>
      </c>
      <c r="G324" s="183" t="s">
        <v>194</v>
      </c>
      <c r="H324" s="184">
        <v>1612.76</v>
      </c>
      <c r="I324" s="185"/>
      <c r="J324" s="186">
        <f>ROUND(I324*H324,2)</f>
        <v>0</v>
      </c>
      <c r="K324" s="182" t="s">
        <v>195</v>
      </c>
      <c r="L324" s="40"/>
      <c r="M324" s="187" t="s">
        <v>5</v>
      </c>
      <c r="N324" s="188" t="s">
        <v>46</v>
      </c>
      <c r="O324" s="41"/>
      <c r="P324" s="189">
        <f>O324*H324</f>
        <v>0</v>
      </c>
      <c r="Q324" s="189">
        <v>0</v>
      </c>
      <c r="R324" s="189">
        <f>Q324*H324</f>
        <v>0</v>
      </c>
      <c r="S324" s="189">
        <v>0</v>
      </c>
      <c r="T324" s="190">
        <f>S324*H324</f>
        <v>0</v>
      </c>
      <c r="AR324" s="23" t="s">
        <v>272</v>
      </c>
      <c r="AT324" s="23" t="s">
        <v>191</v>
      </c>
      <c r="AU324" s="23" t="s">
        <v>84</v>
      </c>
      <c r="AY324" s="23" t="s">
        <v>189</v>
      </c>
      <c r="BE324" s="191">
        <f>IF(N324="základní",J324,0)</f>
        <v>0</v>
      </c>
      <c r="BF324" s="191">
        <f>IF(N324="snížená",J324,0)</f>
        <v>0</v>
      </c>
      <c r="BG324" s="191">
        <f>IF(N324="zákl. přenesená",J324,0)</f>
        <v>0</v>
      </c>
      <c r="BH324" s="191">
        <f>IF(N324="sníž. přenesená",J324,0)</f>
        <v>0</v>
      </c>
      <c r="BI324" s="191">
        <f>IF(N324="nulová",J324,0)</f>
        <v>0</v>
      </c>
      <c r="BJ324" s="23" t="s">
        <v>82</v>
      </c>
      <c r="BK324" s="191">
        <f>ROUND(I324*H324,2)</f>
        <v>0</v>
      </c>
      <c r="BL324" s="23" t="s">
        <v>272</v>
      </c>
      <c r="BM324" s="23" t="s">
        <v>1778</v>
      </c>
    </row>
    <row r="325" spans="2:51" s="12" customFormat="1" ht="13.5">
      <c r="B325" s="192"/>
      <c r="D325" s="193" t="s">
        <v>198</v>
      </c>
      <c r="E325" s="194" t="s">
        <v>5</v>
      </c>
      <c r="F325" s="195" t="s">
        <v>1779</v>
      </c>
      <c r="H325" s="196">
        <v>1612.76</v>
      </c>
      <c r="I325" s="197"/>
      <c r="L325" s="192"/>
      <c r="M325" s="198"/>
      <c r="N325" s="199"/>
      <c r="O325" s="199"/>
      <c r="P325" s="199"/>
      <c r="Q325" s="199"/>
      <c r="R325" s="199"/>
      <c r="S325" s="199"/>
      <c r="T325" s="200"/>
      <c r="AT325" s="194" t="s">
        <v>198</v>
      </c>
      <c r="AU325" s="194" t="s">
        <v>84</v>
      </c>
      <c r="AV325" s="12" t="s">
        <v>84</v>
      </c>
      <c r="AW325" s="12" t="s">
        <v>38</v>
      </c>
      <c r="AX325" s="12" t="s">
        <v>82</v>
      </c>
      <c r="AY325" s="194" t="s">
        <v>189</v>
      </c>
    </row>
    <row r="326" spans="2:65" s="1" customFormat="1" ht="51" customHeight="1">
      <c r="B326" s="179"/>
      <c r="C326" s="209" t="s">
        <v>705</v>
      </c>
      <c r="D326" s="209" t="s">
        <v>291</v>
      </c>
      <c r="E326" s="210" t="s">
        <v>588</v>
      </c>
      <c r="F326" s="211" t="s">
        <v>1780</v>
      </c>
      <c r="G326" s="212" t="s">
        <v>194</v>
      </c>
      <c r="H326" s="213">
        <v>1645.015</v>
      </c>
      <c r="I326" s="214"/>
      <c r="J326" s="215">
        <f>ROUND(I326*H326,2)</f>
        <v>0</v>
      </c>
      <c r="K326" s="211" t="s">
        <v>202</v>
      </c>
      <c r="L326" s="216"/>
      <c r="M326" s="217" t="s">
        <v>5</v>
      </c>
      <c r="N326" s="218" t="s">
        <v>46</v>
      </c>
      <c r="O326" s="41"/>
      <c r="P326" s="189">
        <f>O326*H326</f>
        <v>0</v>
      </c>
      <c r="Q326" s="189">
        <v>0.015</v>
      </c>
      <c r="R326" s="189">
        <f>Q326*H326</f>
        <v>24.675225</v>
      </c>
      <c r="S326" s="189">
        <v>0</v>
      </c>
      <c r="T326" s="190">
        <f>S326*H326</f>
        <v>0</v>
      </c>
      <c r="AR326" s="23" t="s">
        <v>358</v>
      </c>
      <c r="AT326" s="23" t="s">
        <v>291</v>
      </c>
      <c r="AU326" s="23" t="s">
        <v>84</v>
      </c>
      <c r="AY326" s="23" t="s">
        <v>189</v>
      </c>
      <c r="BE326" s="191">
        <f>IF(N326="základní",J326,0)</f>
        <v>0</v>
      </c>
      <c r="BF326" s="191">
        <f>IF(N326="snížená",J326,0)</f>
        <v>0</v>
      </c>
      <c r="BG326" s="191">
        <f>IF(N326="zákl. přenesená",J326,0)</f>
        <v>0</v>
      </c>
      <c r="BH326" s="191">
        <f>IF(N326="sníž. přenesená",J326,0)</f>
        <v>0</v>
      </c>
      <c r="BI326" s="191">
        <f>IF(N326="nulová",J326,0)</f>
        <v>0</v>
      </c>
      <c r="BJ326" s="23" t="s">
        <v>82</v>
      </c>
      <c r="BK326" s="191">
        <f>ROUND(I326*H326,2)</f>
        <v>0</v>
      </c>
      <c r="BL326" s="23" t="s">
        <v>272</v>
      </c>
      <c r="BM326" s="23" t="s">
        <v>1781</v>
      </c>
    </row>
    <row r="327" spans="2:51" s="12" customFormat="1" ht="13.5">
      <c r="B327" s="192"/>
      <c r="D327" s="193" t="s">
        <v>198</v>
      </c>
      <c r="F327" s="195" t="s">
        <v>1782</v>
      </c>
      <c r="H327" s="196">
        <v>1645.015</v>
      </c>
      <c r="I327" s="197"/>
      <c r="L327" s="192"/>
      <c r="M327" s="198"/>
      <c r="N327" s="199"/>
      <c r="O327" s="199"/>
      <c r="P327" s="199"/>
      <c r="Q327" s="199"/>
      <c r="R327" s="199"/>
      <c r="S327" s="199"/>
      <c r="T327" s="200"/>
      <c r="AT327" s="194" t="s">
        <v>198</v>
      </c>
      <c r="AU327" s="194" t="s">
        <v>84</v>
      </c>
      <c r="AV327" s="12" t="s">
        <v>84</v>
      </c>
      <c r="AW327" s="12" t="s">
        <v>6</v>
      </c>
      <c r="AX327" s="12" t="s">
        <v>82</v>
      </c>
      <c r="AY327" s="194" t="s">
        <v>189</v>
      </c>
    </row>
    <row r="328" spans="2:65" s="1" customFormat="1" ht="38.25" customHeight="1">
      <c r="B328" s="179"/>
      <c r="C328" s="180" t="s">
        <v>709</v>
      </c>
      <c r="D328" s="180" t="s">
        <v>191</v>
      </c>
      <c r="E328" s="181" t="s">
        <v>1783</v>
      </c>
      <c r="F328" s="182" t="s">
        <v>1784</v>
      </c>
      <c r="G328" s="183" t="s">
        <v>194</v>
      </c>
      <c r="H328" s="184">
        <v>30.331</v>
      </c>
      <c r="I328" s="185"/>
      <c r="J328" s="186">
        <f>ROUND(I328*H328,2)</f>
        <v>0</v>
      </c>
      <c r="K328" s="182" t="s">
        <v>202</v>
      </c>
      <c r="L328" s="40"/>
      <c r="M328" s="187" t="s">
        <v>5</v>
      </c>
      <c r="N328" s="188" t="s">
        <v>46</v>
      </c>
      <c r="O328" s="41"/>
      <c r="P328" s="189">
        <f>O328*H328</f>
        <v>0</v>
      </c>
      <c r="Q328" s="189">
        <v>0</v>
      </c>
      <c r="R328" s="189">
        <f>Q328*H328</f>
        <v>0</v>
      </c>
      <c r="S328" s="189">
        <v>0.045</v>
      </c>
      <c r="T328" s="190">
        <f>S328*H328</f>
        <v>1.364895</v>
      </c>
      <c r="AR328" s="23" t="s">
        <v>272</v>
      </c>
      <c r="AT328" s="23" t="s">
        <v>191</v>
      </c>
      <c r="AU328" s="23" t="s">
        <v>84</v>
      </c>
      <c r="AY328" s="23" t="s">
        <v>189</v>
      </c>
      <c r="BE328" s="191">
        <f>IF(N328="základní",J328,0)</f>
        <v>0</v>
      </c>
      <c r="BF328" s="191">
        <f>IF(N328="snížená",J328,0)</f>
        <v>0</v>
      </c>
      <c r="BG328" s="191">
        <f>IF(N328="zákl. přenesená",J328,0)</f>
        <v>0</v>
      </c>
      <c r="BH328" s="191">
        <f>IF(N328="sníž. přenesená",J328,0)</f>
        <v>0</v>
      </c>
      <c r="BI328" s="191">
        <f>IF(N328="nulová",J328,0)</f>
        <v>0</v>
      </c>
      <c r="BJ328" s="23" t="s">
        <v>82</v>
      </c>
      <c r="BK328" s="191">
        <f>ROUND(I328*H328,2)</f>
        <v>0</v>
      </c>
      <c r="BL328" s="23" t="s">
        <v>272</v>
      </c>
      <c r="BM328" s="23" t="s">
        <v>1785</v>
      </c>
    </row>
    <row r="329" spans="2:51" s="12" customFormat="1" ht="13.5">
      <c r="B329" s="192"/>
      <c r="D329" s="193" t="s">
        <v>198</v>
      </c>
      <c r="E329" s="194" t="s">
        <v>5</v>
      </c>
      <c r="F329" s="195" t="s">
        <v>1786</v>
      </c>
      <c r="H329" s="196">
        <v>25.205</v>
      </c>
      <c r="I329" s="197"/>
      <c r="L329" s="192"/>
      <c r="M329" s="198"/>
      <c r="N329" s="199"/>
      <c r="O329" s="199"/>
      <c r="P329" s="199"/>
      <c r="Q329" s="199"/>
      <c r="R329" s="199"/>
      <c r="S329" s="199"/>
      <c r="T329" s="200"/>
      <c r="AT329" s="194" t="s">
        <v>198</v>
      </c>
      <c r="AU329" s="194" t="s">
        <v>84</v>
      </c>
      <c r="AV329" s="12" t="s">
        <v>84</v>
      </c>
      <c r="AW329" s="12" t="s">
        <v>38</v>
      </c>
      <c r="AX329" s="12" t="s">
        <v>75</v>
      </c>
      <c r="AY329" s="194" t="s">
        <v>189</v>
      </c>
    </row>
    <row r="330" spans="2:51" s="12" customFormat="1" ht="13.5">
      <c r="B330" s="192"/>
      <c r="D330" s="193" t="s">
        <v>198</v>
      </c>
      <c r="E330" s="194" t="s">
        <v>5</v>
      </c>
      <c r="F330" s="195" t="s">
        <v>1787</v>
      </c>
      <c r="H330" s="196">
        <v>5.126</v>
      </c>
      <c r="I330" s="197"/>
      <c r="L330" s="192"/>
      <c r="M330" s="198"/>
      <c r="N330" s="199"/>
      <c r="O330" s="199"/>
      <c r="P330" s="199"/>
      <c r="Q330" s="199"/>
      <c r="R330" s="199"/>
      <c r="S330" s="199"/>
      <c r="T330" s="200"/>
      <c r="AT330" s="194" t="s">
        <v>198</v>
      </c>
      <c r="AU330" s="194" t="s">
        <v>84</v>
      </c>
      <c r="AV330" s="12" t="s">
        <v>84</v>
      </c>
      <c r="AW330" s="12" t="s">
        <v>38</v>
      </c>
      <c r="AX330" s="12" t="s">
        <v>75</v>
      </c>
      <c r="AY330" s="194" t="s">
        <v>189</v>
      </c>
    </row>
    <row r="331" spans="2:51" s="13" customFormat="1" ht="13.5">
      <c r="B331" s="201"/>
      <c r="D331" s="193" t="s">
        <v>198</v>
      </c>
      <c r="E331" s="202" t="s">
        <v>5</v>
      </c>
      <c r="F331" s="203" t="s">
        <v>216</v>
      </c>
      <c r="H331" s="204">
        <v>30.331</v>
      </c>
      <c r="I331" s="205"/>
      <c r="L331" s="201"/>
      <c r="M331" s="206"/>
      <c r="N331" s="207"/>
      <c r="O331" s="207"/>
      <c r="P331" s="207"/>
      <c r="Q331" s="207"/>
      <c r="R331" s="207"/>
      <c r="S331" s="207"/>
      <c r="T331" s="208"/>
      <c r="AT331" s="202" t="s">
        <v>198</v>
      </c>
      <c r="AU331" s="202" t="s">
        <v>84</v>
      </c>
      <c r="AV331" s="13" t="s">
        <v>196</v>
      </c>
      <c r="AW331" s="13" t="s">
        <v>38</v>
      </c>
      <c r="AX331" s="13" t="s">
        <v>82</v>
      </c>
      <c r="AY331" s="202" t="s">
        <v>189</v>
      </c>
    </row>
    <row r="332" spans="2:65" s="1" customFormat="1" ht="38.25" customHeight="1">
      <c r="B332" s="179"/>
      <c r="C332" s="180" t="s">
        <v>713</v>
      </c>
      <c r="D332" s="180" t="s">
        <v>191</v>
      </c>
      <c r="E332" s="181" t="s">
        <v>609</v>
      </c>
      <c r="F332" s="182" t="s">
        <v>610</v>
      </c>
      <c r="G332" s="183" t="s">
        <v>194</v>
      </c>
      <c r="H332" s="184">
        <v>607.94</v>
      </c>
      <c r="I332" s="185"/>
      <c r="J332" s="186">
        <f>ROUND(I332*H332,2)</f>
        <v>0</v>
      </c>
      <c r="K332" s="182" t="s">
        <v>202</v>
      </c>
      <c r="L332" s="40"/>
      <c r="M332" s="187" t="s">
        <v>5</v>
      </c>
      <c r="N332" s="188" t="s">
        <v>46</v>
      </c>
      <c r="O332" s="41"/>
      <c r="P332" s="189">
        <f>O332*H332</f>
        <v>0</v>
      </c>
      <c r="Q332" s="189">
        <v>1E-05</v>
      </c>
      <c r="R332" s="189">
        <f>Q332*H332</f>
        <v>0.006079400000000001</v>
      </c>
      <c r="S332" s="189">
        <v>0</v>
      </c>
      <c r="T332" s="190">
        <f>S332*H332</f>
        <v>0</v>
      </c>
      <c r="AR332" s="23" t="s">
        <v>272</v>
      </c>
      <c r="AT332" s="23" t="s">
        <v>191</v>
      </c>
      <c r="AU332" s="23" t="s">
        <v>84</v>
      </c>
      <c r="AY332" s="23" t="s">
        <v>189</v>
      </c>
      <c r="BE332" s="191">
        <f>IF(N332="základní",J332,0)</f>
        <v>0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23" t="s">
        <v>82</v>
      </c>
      <c r="BK332" s="191">
        <f>ROUND(I332*H332,2)</f>
        <v>0</v>
      </c>
      <c r="BL332" s="23" t="s">
        <v>272</v>
      </c>
      <c r="BM332" s="23" t="s">
        <v>1788</v>
      </c>
    </row>
    <row r="333" spans="2:51" s="12" customFormat="1" ht="13.5">
      <c r="B333" s="192"/>
      <c r="D333" s="193" t="s">
        <v>198</v>
      </c>
      <c r="E333" s="194" t="s">
        <v>5</v>
      </c>
      <c r="F333" s="195" t="s">
        <v>1789</v>
      </c>
      <c r="H333" s="196">
        <v>607.94</v>
      </c>
      <c r="I333" s="197"/>
      <c r="L333" s="192"/>
      <c r="M333" s="198"/>
      <c r="N333" s="199"/>
      <c r="O333" s="199"/>
      <c r="P333" s="199"/>
      <c r="Q333" s="199"/>
      <c r="R333" s="199"/>
      <c r="S333" s="199"/>
      <c r="T333" s="200"/>
      <c r="AT333" s="194" t="s">
        <v>198</v>
      </c>
      <c r="AU333" s="194" t="s">
        <v>84</v>
      </c>
      <c r="AV333" s="12" t="s">
        <v>84</v>
      </c>
      <c r="AW333" s="12" t="s">
        <v>38</v>
      </c>
      <c r="AX333" s="12" t="s">
        <v>82</v>
      </c>
      <c r="AY333" s="194" t="s">
        <v>189</v>
      </c>
    </row>
    <row r="334" spans="2:65" s="1" customFormat="1" ht="25.5" customHeight="1">
      <c r="B334" s="179"/>
      <c r="C334" s="209" t="s">
        <v>717</v>
      </c>
      <c r="D334" s="209" t="s">
        <v>291</v>
      </c>
      <c r="E334" s="210" t="s">
        <v>614</v>
      </c>
      <c r="F334" s="211" t="s">
        <v>1790</v>
      </c>
      <c r="G334" s="212" t="s">
        <v>194</v>
      </c>
      <c r="H334" s="213">
        <v>668.734</v>
      </c>
      <c r="I334" s="214"/>
      <c r="J334" s="215">
        <f>ROUND(I334*H334,2)</f>
        <v>0</v>
      </c>
      <c r="K334" s="211" t="s">
        <v>202</v>
      </c>
      <c r="L334" s="216"/>
      <c r="M334" s="217" t="s">
        <v>5</v>
      </c>
      <c r="N334" s="218" t="s">
        <v>46</v>
      </c>
      <c r="O334" s="41"/>
      <c r="P334" s="189">
        <f>O334*H334</f>
        <v>0</v>
      </c>
      <c r="Q334" s="189">
        <v>0.00017</v>
      </c>
      <c r="R334" s="189">
        <f>Q334*H334</f>
        <v>0.11368478000000001</v>
      </c>
      <c r="S334" s="189">
        <v>0</v>
      </c>
      <c r="T334" s="190">
        <f>S334*H334</f>
        <v>0</v>
      </c>
      <c r="AR334" s="23" t="s">
        <v>358</v>
      </c>
      <c r="AT334" s="23" t="s">
        <v>291</v>
      </c>
      <c r="AU334" s="23" t="s">
        <v>84</v>
      </c>
      <c r="AY334" s="23" t="s">
        <v>189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23" t="s">
        <v>82</v>
      </c>
      <c r="BK334" s="191">
        <f>ROUND(I334*H334,2)</f>
        <v>0</v>
      </c>
      <c r="BL334" s="23" t="s">
        <v>272</v>
      </c>
      <c r="BM334" s="23" t="s">
        <v>1791</v>
      </c>
    </row>
    <row r="335" spans="2:51" s="12" customFormat="1" ht="13.5">
      <c r="B335" s="192"/>
      <c r="D335" s="193" t="s">
        <v>198</v>
      </c>
      <c r="F335" s="195" t="s">
        <v>1792</v>
      </c>
      <c r="H335" s="196">
        <v>668.734</v>
      </c>
      <c r="I335" s="197"/>
      <c r="L335" s="192"/>
      <c r="M335" s="198"/>
      <c r="N335" s="199"/>
      <c r="O335" s="199"/>
      <c r="P335" s="199"/>
      <c r="Q335" s="199"/>
      <c r="R335" s="199"/>
      <c r="S335" s="199"/>
      <c r="T335" s="200"/>
      <c r="AT335" s="194" t="s">
        <v>198</v>
      </c>
      <c r="AU335" s="194" t="s">
        <v>84</v>
      </c>
      <c r="AV335" s="12" t="s">
        <v>84</v>
      </c>
      <c r="AW335" s="12" t="s">
        <v>6</v>
      </c>
      <c r="AX335" s="12" t="s">
        <v>82</v>
      </c>
      <c r="AY335" s="194" t="s">
        <v>189</v>
      </c>
    </row>
    <row r="336" spans="2:65" s="1" customFormat="1" ht="38.25" customHeight="1">
      <c r="B336" s="179"/>
      <c r="C336" s="180" t="s">
        <v>722</v>
      </c>
      <c r="D336" s="180" t="s">
        <v>191</v>
      </c>
      <c r="E336" s="181" t="s">
        <v>619</v>
      </c>
      <c r="F336" s="182" t="s">
        <v>620</v>
      </c>
      <c r="G336" s="183" t="s">
        <v>621</v>
      </c>
      <c r="H336" s="219"/>
      <c r="I336" s="185"/>
      <c r="J336" s="186">
        <f>ROUND(I336*H336,2)</f>
        <v>0</v>
      </c>
      <c r="K336" s="182" t="s">
        <v>202</v>
      </c>
      <c r="L336" s="40"/>
      <c r="M336" s="187" t="s">
        <v>5</v>
      </c>
      <c r="N336" s="188" t="s">
        <v>46</v>
      </c>
      <c r="O336" s="41"/>
      <c r="P336" s="189">
        <f>O336*H336</f>
        <v>0</v>
      </c>
      <c r="Q336" s="189">
        <v>0</v>
      </c>
      <c r="R336" s="189">
        <f>Q336*H336</f>
        <v>0</v>
      </c>
      <c r="S336" s="189">
        <v>0</v>
      </c>
      <c r="T336" s="190">
        <f>S336*H336</f>
        <v>0</v>
      </c>
      <c r="AR336" s="23" t="s">
        <v>272</v>
      </c>
      <c r="AT336" s="23" t="s">
        <v>191</v>
      </c>
      <c r="AU336" s="23" t="s">
        <v>84</v>
      </c>
      <c r="AY336" s="23" t="s">
        <v>189</v>
      </c>
      <c r="BE336" s="191">
        <f>IF(N336="základní",J336,0)</f>
        <v>0</v>
      </c>
      <c r="BF336" s="191">
        <f>IF(N336="snížená",J336,0)</f>
        <v>0</v>
      </c>
      <c r="BG336" s="191">
        <f>IF(N336="zákl. přenesená",J336,0)</f>
        <v>0</v>
      </c>
      <c r="BH336" s="191">
        <f>IF(N336="sníž. přenesená",J336,0)</f>
        <v>0</v>
      </c>
      <c r="BI336" s="191">
        <f>IF(N336="nulová",J336,0)</f>
        <v>0</v>
      </c>
      <c r="BJ336" s="23" t="s">
        <v>82</v>
      </c>
      <c r="BK336" s="191">
        <f>ROUND(I336*H336,2)</f>
        <v>0</v>
      </c>
      <c r="BL336" s="23" t="s">
        <v>272</v>
      </c>
      <c r="BM336" s="23" t="s">
        <v>1793</v>
      </c>
    </row>
    <row r="337" spans="2:63" s="11" customFormat="1" ht="29.85" customHeight="1">
      <c r="B337" s="166"/>
      <c r="D337" s="167" t="s">
        <v>74</v>
      </c>
      <c r="E337" s="177" t="s">
        <v>623</v>
      </c>
      <c r="F337" s="177" t="s">
        <v>624</v>
      </c>
      <c r="I337" s="169"/>
      <c r="J337" s="178">
        <f>BK337</f>
        <v>0</v>
      </c>
      <c r="L337" s="166"/>
      <c r="M337" s="171"/>
      <c r="N337" s="172"/>
      <c r="O337" s="172"/>
      <c r="P337" s="173">
        <f>SUM(P338:P341)</f>
        <v>0</v>
      </c>
      <c r="Q337" s="172"/>
      <c r="R337" s="173">
        <f>SUM(R338:R341)</f>
        <v>0.02288</v>
      </c>
      <c r="S337" s="172"/>
      <c r="T337" s="174">
        <f>SUM(T338:T341)</f>
        <v>0.20136</v>
      </c>
      <c r="AR337" s="167" t="s">
        <v>84</v>
      </c>
      <c r="AT337" s="175" t="s">
        <v>74</v>
      </c>
      <c r="AU337" s="175" t="s">
        <v>82</v>
      </c>
      <c r="AY337" s="167" t="s">
        <v>189</v>
      </c>
      <c r="BK337" s="176">
        <f>SUM(BK338:BK341)</f>
        <v>0</v>
      </c>
    </row>
    <row r="338" spans="2:65" s="1" customFormat="1" ht="16.5" customHeight="1">
      <c r="B338" s="179"/>
      <c r="C338" s="180" t="s">
        <v>727</v>
      </c>
      <c r="D338" s="180" t="s">
        <v>191</v>
      </c>
      <c r="E338" s="181" t="s">
        <v>626</v>
      </c>
      <c r="F338" s="182" t="s">
        <v>627</v>
      </c>
      <c r="G338" s="183" t="s">
        <v>322</v>
      </c>
      <c r="H338" s="184">
        <v>8</v>
      </c>
      <c r="I338" s="185"/>
      <c r="J338" s="186">
        <f>ROUND(I338*H338,2)</f>
        <v>0</v>
      </c>
      <c r="K338" s="182" t="s">
        <v>202</v>
      </c>
      <c r="L338" s="40"/>
      <c r="M338" s="187" t="s">
        <v>5</v>
      </c>
      <c r="N338" s="188" t="s">
        <v>46</v>
      </c>
      <c r="O338" s="41"/>
      <c r="P338" s="189">
        <f>O338*H338</f>
        <v>0</v>
      </c>
      <c r="Q338" s="189">
        <v>0.00143</v>
      </c>
      <c r="R338" s="189">
        <f>Q338*H338</f>
        <v>0.01144</v>
      </c>
      <c r="S338" s="189">
        <v>0</v>
      </c>
      <c r="T338" s="190">
        <f>S338*H338</f>
        <v>0</v>
      </c>
      <c r="AR338" s="23" t="s">
        <v>272</v>
      </c>
      <c r="AT338" s="23" t="s">
        <v>191</v>
      </c>
      <c r="AU338" s="23" t="s">
        <v>84</v>
      </c>
      <c r="AY338" s="23" t="s">
        <v>189</v>
      </c>
      <c r="BE338" s="191">
        <f>IF(N338="základní",J338,0)</f>
        <v>0</v>
      </c>
      <c r="BF338" s="191">
        <f>IF(N338="snížená",J338,0)</f>
        <v>0</v>
      </c>
      <c r="BG338" s="191">
        <f>IF(N338="zákl. přenesená",J338,0)</f>
        <v>0</v>
      </c>
      <c r="BH338" s="191">
        <f>IF(N338="sníž. přenesená",J338,0)</f>
        <v>0</v>
      </c>
      <c r="BI338" s="191">
        <f>IF(N338="nulová",J338,0)</f>
        <v>0</v>
      </c>
      <c r="BJ338" s="23" t="s">
        <v>82</v>
      </c>
      <c r="BK338" s="191">
        <f>ROUND(I338*H338,2)</f>
        <v>0</v>
      </c>
      <c r="BL338" s="23" t="s">
        <v>272</v>
      </c>
      <c r="BM338" s="23" t="s">
        <v>1794</v>
      </c>
    </row>
    <row r="339" spans="2:65" s="1" customFormat="1" ht="16.5" customHeight="1">
      <c r="B339" s="179"/>
      <c r="C339" s="180" t="s">
        <v>731</v>
      </c>
      <c r="D339" s="180" t="s">
        <v>191</v>
      </c>
      <c r="E339" s="181" t="s">
        <v>630</v>
      </c>
      <c r="F339" s="182" t="s">
        <v>631</v>
      </c>
      <c r="G339" s="183" t="s">
        <v>322</v>
      </c>
      <c r="H339" s="184">
        <v>8</v>
      </c>
      <c r="I339" s="185"/>
      <c r="J339" s="186">
        <f>ROUND(I339*H339,2)</f>
        <v>0</v>
      </c>
      <c r="K339" s="182" t="s">
        <v>5</v>
      </c>
      <c r="L339" s="40"/>
      <c r="M339" s="187" t="s">
        <v>5</v>
      </c>
      <c r="N339" s="188" t="s">
        <v>46</v>
      </c>
      <c r="O339" s="41"/>
      <c r="P339" s="189">
        <f>O339*H339</f>
        <v>0</v>
      </c>
      <c r="Q339" s="189">
        <v>0.00143</v>
      </c>
      <c r="R339" s="189">
        <f>Q339*H339</f>
        <v>0.01144</v>
      </c>
      <c r="S339" s="189">
        <v>0</v>
      </c>
      <c r="T339" s="190">
        <f>S339*H339</f>
        <v>0</v>
      </c>
      <c r="AR339" s="23" t="s">
        <v>272</v>
      </c>
      <c r="AT339" s="23" t="s">
        <v>191</v>
      </c>
      <c r="AU339" s="23" t="s">
        <v>84</v>
      </c>
      <c r="AY339" s="23" t="s">
        <v>189</v>
      </c>
      <c r="BE339" s="191">
        <f>IF(N339="základní",J339,0)</f>
        <v>0</v>
      </c>
      <c r="BF339" s="191">
        <f>IF(N339="snížená",J339,0)</f>
        <v>0</v>
      </c>
      <c r="BG339" s="191">
        <f>IF(N339="zákl. přenesená",J339,0)</f>
        <v>0</v>
      </c>
      <c r="BH339" s="191">
        <f>IF(N339="sníž. přenesená",J339,0)</f>
        <v>0</v>
      </c>
      <c r="BI339" s="191">
        <f>IF(N339="nulová",J339,0)</f>
        <v>0</v>
      </c>
      <c r="BJ339" s="23" t="s">
        <v>82</v>
      </c>
      <c r="BK339" s="191">
        <f>ROUND(I339*H339,2)</f>
        <v>0</v>
      </c>
      <c r="BL339" s="23" t="s">
        <v>272</v>
      </c>
      <c r="BM339" s="23" t="s">
        <v>1795</v>
      </c>
    </row>
    <row r="340" spans="2:65" s="1" customFormat="1" ht="16.5" customHeight="1">
      <c r="B340" s="179"/>
      <c r="C340" s="180" t="s">
        <v>735</v>
      </c>
      <c r="D340" s="180" t="s">
        <v>191</v>
      </c>
      <c r="E340" s="181" t="s">
        <v>634</v>
      </c>
      <c r="F340" s="182" t="s">
        <v>635</v>
      </c>
      <c r="G340" s="183" t="s">
        <v>322</v>
      </c>
      <c r="H340" s="184">
        <v>8</v>
      </c>
      <c r="I340" s="185"/>
      <c r="J340" s="186">
        <f>ROUND(I340*H340,2)</f>
        <v>0</v>
      </c>
      <c r="K340" s="182" t="s">
        <v>202</v>
      </c>
      <c r="L340" s="40"/>
      <c r="M340" s="187" t="s">
        <v>5</v>
      </c>
      <c r="N340" s="188" t="s">
        <v>46</v>
      </c>
      <c r="O340" s="41"/>
      <c r="P340" s="189">
        <f>O340*H340</f>
        <v>0</v>
      </c>
      <c r="Q340" s="189">
        <v>0</v>
      </c>
      <c r="R340" s="189">
        <f>Q340*H340</f>
        <v>0</v>
      </c>
      <c r="S340" s="189">
        <v>0.02517</v>
      </c>
      <c r="T340" s="190">
        <f>S340*H340</f>
        <v>0.20136</v>
      </c>
      <c r="AR340" s="23" t="s">
        <v>272</v>
      </c>
      <c r="AT340" s="23" t="s">
        <v>191</v>
      </c>
      <c r="AU340" s="23" t="s">
        <v>84</v>
      </c>
      <c r="AY340" s="23" t="s">
        <v>189</v>
      </c>
      <c r="BE340" s="191">
        <f>IF(N340="základní",J340,0)</f>
        <v>0</v>
      </c>
      <c r="BF340" s="191">
        <f>IF(N340="snížená",J340,0)</f>
        <v>0</v>
      </c>
      <c r="BG340" s="191">
        <f>IF(N340="zákl. přenesená",J340,0)</f>
        <v>0</v>
      </c>
      <c r="BH340" s="191">
        <f>IF(N340="sníž. přenesená",J340,0)</f>
        <v>0</v>
      </c>
      <c r="BI340" s="191">
        <f>IF(N340="nulová",J340,0)</f>
        <v>0</v>
      </c>
      <c r="BJ340" s="23" t="s">
        <v>82</v>
      </c>
      <c r="BK340" s="191">
        <f>ROUND(I340*H340,2)</f>
        <v>0</v>
      </c>
      <c r="BL340" s="23" t="s">
        <v>272</v>
      </c>
      <c r="BM340" s="23" t="s">
        <v>1796</v>
      </c>
    </row>
    <row r="341" spans="2:65" s="1" customFormat="1" ht="38.25" customHeight="1">
      <c r="B341" s="179"/>
      <c r="C341" s="180" t="s">
        <v>739</v>
      </c>
      <c r="D341" s="180" t="s">
        <v>191</v>
      </c>
      <c r="E341" s="181" t="s">
        <v>642</v>
      </c>
      <c r="F341" s="182" t="s">
        <v>643</v>
      </c>
      <c r="G341" s="183" t="s">
        <v>621</v>
      </c>
      <c r="H341" s="219"/>
      <c r="I341" s="185"/>
      <c r="J341" s="186">
        <f>ROUND(I341*H341,2)</f>
        <v>0</v>
      </c>
      <c r="K341" s="182" t="s">
        <v>202</v>
      </c>
      <c r="L341" s="40"/>
      <c r="M341" s="187" t="s">
        <v>5</v>
      </c>
      <c r="N341" s="188" t="s">
        <v>46</v>
      </c>
      <c r="O341" s="41"/>
      <c r="P341" s="189">
        <f>O341*H341</f>
        <v>0</v>
      </c>
      <c r="Q341" s="189">
        <v>0</v>
      </c>
      <c r="R341" s="189">
        <f>Q341*H341</f>
        <v>0</v>
      </c>
      <c r="S341" s="189">
        <v>0</v>
      </c>
      <c r="T341" s="190">
        <f>S341*H341</f>
        <v>0</v>
      </c>
      <c r="AR341" s="23" t="s">
        <v>272</v>
      </c>
      <c r="AT341" s="23" t="s">
        <v>191</v>
      </c>
      <c r="AU341" s="23" t="s">
        <v>84</v>
      </c>
      <c r="AY341" s="23" t="s">
        <v>189</v>
      </c>
      <c r="BE341" s="191">
        <f>IF(N341="základní",J341,0)</f>
        <v>0</v>
      </c>
      <c r="BF341" s="191">
        <f>IF(N341="snížená",J341,0)</f>
        <v>0</v>
      </c>
      <c r="BG341" s="191">
        <f>IF(N341="zákl. přenesená",J341,0)</f>
        <v>0</v>
      </c>
      <c r="BH341" s="191">
        <f>IF(N341="sníž. přenesená",J341,0)</f>
        <v>0</v>
      </c>
      <c r="BI341" s="191">
        <f>IF(N341="nulová",J341,0)</f>
        <v>0</v>
      </c>
      <c r="BJ341" s="23" t="s">
        <v>82</v>
      </c>
      <c r="BK341" s="191">
        <f>ROUND(I341*H341,2)</f>
        <v>0</v>
      </c>
      <c r="BL341" s="23" t="s">
        <v>272</v>
      </c>
      <c r="BM341" s="23" t="s">
        <v>1797</v>
      </c>
    </row>
    <row r="342" spans="2:63" s="11" customFormat="1" ht="29.85" customHeight="1">
      <c r="B342" s="166"/>
      <c r="D342" s="167" t="s">
        <v>74</v>
      </c>
      <c r="E342" s="177" t="s">
        <v>645</v>
      </c>
      <c r="F342" s="177" t="s">
        <v>646</v>
      </c>
      <c r="I342" s="169"/>
      <c r="J342" s="178">
        <f>BK342</f>
        <v>0</v>
      </c>
      <c r="L342" s="166"/>
      <c r="M342" s="171"/>
      <c r="N342" s="172"/>
      <c r="O342" s="172"/>
      <c r="P342" s="173">
        <f>P343</f>
        <v>0</v>
      </c>
      <c r="Q342" s="172"/>
      <c r="R342" s="173">
        <f>R343</f>
        <v>0</v>
      </c>
      <c r="S342" s="172"/>
      <c r="T342" s="174">
        <f>T343</f>
        <v>0</v>
      </c>
      <c r="AR342" s="167" t="s">
        <v>84</v>
      </c>
      <c r="AT342" s="175" t="s">
        <v>74</v>
      </c>
      <c r="AU342" s="175" t="s">
        <v>82</v>
      </c>
      <c r="AY342" s="167" t="s">
        <v>189</v>
      </c>
      <c r="BK342" s="176">
        <f>BK343</f>
        <v>0</v>
      </c>
    </row>
    <row r="343" spans="2:65" s="1" customFormat="1" ht="16.5" customHeight="1">
      <c r="B343" s="179"/>
      <c r="C343" s="180" t="s">
        <v>745</v>
      </c>
      <c r="D343" s="180" t="s">
        <v>191</v>
      </c>
      <c r="E343" s="181" t="s">
        <v>648</v>
      </c>
      <c r="F343" s="182" t="s">
        <v>1798</v>
      </c>
      <c r="G343" s="183" t="s">
        <v>322</v>
      </c>
      <c r="H343" s="184">
        <v>1</v>
      </c>
      <c r="I343" s="185"/>
      <c r="J343" s="186">
        <f>ROUND(I343*H343,2)</f>
        <v>0</v>
      </c>
      <c r="K343" s="182" t="s">
        <v>5</v>
      </c>
      <c r="L343" s="40"/>
      <c r="M343" s="187" t="s">
        <v>5</v>
      </c>
      <c r="N343" s="188" t="s">
        <v>46</v>
      </c>
      <c r="O343" s="41"/>
      <c r="P343" s="189">
        <f>O343*H343</f>
        <v>0</v>
      </c>
      <c r="Q343" s="189">
        <v>0</v>
      </c>
      <c r="R343" s="189">
        <f>Q343*H343</f>
        <v>0</v>
      </c>
      <c r="S343" s="189">
        <v>0</v>
      </c>
      <c r="T343" s="190">
        <f>S343*H343</f>
        <v>0</v>
      </c>
      <c r="AR343" s="23" t="s">
        <v>272</v>
      </c>
      <c r="AT343" s="23" t="s">
        <v>191</v>
      </c>
      <c r="AU343" s="23" t="s">
        <v>84</v>
      </c>
      <c r="AY343" s="23" t="s">
        <v>189</v>
      </c>
      <c r="BE343" s="191">
        <f>IF(N343="základní",J343,0)</f>
        <v>0</v>
      </c>
      <c r="BF343" s="191">
        <f>IF(N343="snížená",J343,0)</f>
        <v>0</v>
      </c>
      <c r="BG343" s="191">
        <f>IF(N343="zákl. přenesená",J343,0)</f>
        <v>0</v>
      </c>
      <c r="BH343" s="191">
        <f>IF(N343="sníž. přenesená",J343,0)</f>
        <v>0</v>
      </c>
      <c r="BI343" s="191">
        <f>IF(N343="nulová",J343,0)</f>
        <v>0</v>
      </c>
      <c r="BJ343" s="23" t="s">
        <v>82</v>
      </c>
      <c r="BK343" s="191">
        <f>ROUND(I343*H343,2)</f>
        <v>0</v>
      </c>
      <c r="BL343" s="23" t="s">
        <v>272</v>
      </c>
      <c r="BM343" s="23" t="s">
        <v>1799</v>
      </c>
    </row>
    <row r="344" spans="2:63" s="11" customFormat="1" ht="29.85" customHeight="1">
      <c r="B344" s="166"/>
      <c r="D344" s="167" t="s">
        <v>74</v>
      </c>
      <c r="E344" s="177" t="s">
        <v>1800</v>
      </c>
      <c r="F344" s="177" t="s">
        <v>129</v>
      </c>
      <c r="I344" s="169"/>
      <c r="J344" s="178">
        <f>BK344</f>
        <v>0</v>
      </c>
      <c r="L344" s="166"/>
      <c r="M344" s="171"/>
      <c r="N344" s="172"/>
      <c r="O344" s="172"/>
      <c r="P344" s="173">
        <f>SUM(P345:P354)</f>
        <v>0</v>
      </c>
      <c r="Q344" s="172"/>
      <c r="R344" s="173">
        <f>SUM(R345:R354)</f>
        <v>0</v>
      </c>
      <c r="S344" s="172"/>
      <c r="T344" s="174">
        <f>SUM(T345:T354)</f>
        <v>0</v>
      </c>
      <c r="AR344" s="167" t="s">
        <v>84</v>
      </c>
      <c r="AT344" s="175" t="s">
        <v>74</v>
      </c>
      <c r="AU344" s="175" t="s">
        <v>82</v>
      </c>
      <c r="AY344" s="167" t="s">
        <v>189</v>
      </c>
      <c r="BK344" s="176">
        <f>SUM(BK345:BK354)</f>
        <v>0</v>
      </c>
    </row>
    <row r="345" spans="2:65" s="1" customFormat="1" ht="16.5" customHeight="1">
      <c r="B345" s="179"/>
      <c r="C345" s="180" t="s">
        <v>749</v>
      </c>
      <c r="D345" s="180" t="s">
        <v>191</v>
      </c>
      <c r="E345" s="181" t="s">
        <v>1801</v>
      </c>
      <c r="F345" s="182" t="s">
        <v>1802</v>
      </c>
      <c r="G345" s="183" t="s">
        <v>238</v>
      </c>
      <c r="H345" s="184">
        <v>2</v>
      </c>
      <c r="I345" s="185"/>
      <c r="J345" s="186">
        <f aca="true" t="shared" si="0" ref="J345:J354">ROUND(I345*H345,2)</f>
        <v>0</v>
      </c>
      <c r="K345" s="182" t="s">
        <v>5</v>
      </c>
      <c r="L345" s="40"/>
      <c r="M345" s="187" t="s">
        <v>5</v>
      </c>
      <c r="N345" s="188" t="s">
        <v>46</v>
      </c>
      <c r="O345" s="41"/>
      <c r="P345" s="189">
        <f aca="true" t="shared" si="1" ref="P345:P354">O345*H345</f>
        <v>0</v>
      </c>
      <c r="Q345" s="189">
        <v>0</v>
      </c>
      <c r="R345" s="189">
        <f aca="true" t="shared" si="2" ref="R345:R354">Q345*H345</f>
        <v>0</v>
      </c>
      <c r="S345" s="189">
        <v>0</v>
      </c>
      <c r="T345" s="190">
        <f aca="true" t="shared" si="3" ref="T345:T354">S345*H345</f>
        <v>0</v>
      </c>
      <c r="AR345" s="23" t="s">
        <v>272</v>
      </c>
      <c r="AT345" s="23" t="s">
        <v>191</v>
      </c>
      <c r="AU345" s="23" t="s">
        <v>84</v>
      </c>
      <c r="AY345" s="23" t="s">
        <v>189</v>
      </c>
      <c r="BE345" s="191">
        <f aca="true" t="shared" si="4" ref="BE345:BE354">IF(N345="základní",J345,0)</f>
        <v>0</v>
      </c>
      <c r="BF345" s="191">
        <f aca="true" t="shared" si="5" ref="BF345:BF354">IF(N345="snížená",J345,0)</f>
        <v>0</v>
      </c>
      <c r="BG345" s="191">
        <f aca="true" t="shared" si="6" ref="BG345:BG354">IF(N345="zákl. přenesená",J345,0)</f>
        <v>0</v>
      </c>
      <c r="BH345" s="191">
        <f aca="true" t="shared" si="7" ref="BH345:BH354">IF(N345="sníž. přenesená",J345,0)</f>
        <v>0</v>
      </c>
      <c r="BI345" s="191">
        <f aca="true" t="shared" si="8" ref="BI345:BI354">IF(N345="nulová",J345,0)</f>
        <v>0</v>
      </c>
      <c r="BJ345" s="23" t="s">
        <v>82</v>
      </c>
      <c r="BK345" s="191">
        <f aca="true" t="shared" si="9" ref="BK345:BK354">ROUND(I345*H345,2)</f>
        <v>0</v>
      </c>
      <c r="BL345" s="23" t="s">
        <v>272</v>
      </c>
      <c r="BM345" s="23" t="s">
        <v>1803</v>
      </c>
    </row>
    <row r="346" spans="2:65" s="1" customFormat="1" ht="16.5" customHeight="1">
      <c r="B346" s="179"/>
      <c r="C346" s="180" t="s">
        <v>754</v>
      </c>
      <c r="D346" s="180" t="s">
        <v>191</v>
      </c>
      <c r="E346" s="181" t="s">
        <v>1804</v>
      </c>
      <c r="F346" s="182" t="s">
        <v>1805</v>
      </c>
      <c r="G346" s="183" t="s">
        <v>238</v>
      </c>
      <c r="H346" s="184">
        <v>2</v>
      </c>
      <c r="I346" s="185"/>
      <c r="J346" s="186">
        <f t="shared" si="0"/>
        <v>0</v>
      </c>
      <c r="K346" s="182" t="s">
        <v>5</v>
      </c>
      <c r="L346" s="40"/>
      <c r="M346" s="187" t="s">
        <v>5</v>
      </c>
      <c r="N346" s="188" t="s">
        <v>46</v>
      </c>
      <c r="O346" s="41"/>
      <c r="P346" s="189">
        <f t="shared" si="1"/>
        <v>0</v>
      </c>
      <c r="Q346" s="189">
        <v>0</v>
      </c>
      <c r="R346" s="189">
        <f t="shared" si="2"/>
        <v>0</v>
      </c>
      <c r="S346" s="189">
        <v>0</v>
      </c>
      <c r="T346" s="190">
        <f t="shared" si="3"/>
        <v>0</v>
      </c>
      <c r="AR346" s="23" t="s">
        <v>272</v>
      </c>
      <c r="AT346" s="23" t="s">
        <v>191</v>
      </c>
      <c r="AU346" s="23" t="s">
        <v>84</v>
      </c>
      <c r="AY346" s="23" t="s">
        <v>189</v>
      </c>
      <c r="BE346" s="191">
        <f t="shared" si="4"/>
        <v>0</v>
      </c>
      <c r="BF346" s="191">
        <f t="shared" si="5"/>
        <v>0</v>
      </c>
      <c r="BG346" s="191">
        <f t="shared" si="6"/>
        <v>0</v>
      </c>
      <c r="BH346" s="191">
        <f t="shared" si="7"/>
        <v>0</v>
      </c>
      <c r="BI346" s="191">
        <f t="shared" si="8"/>
        <v>0</v>
      </c>
      <c r="BJ346" s="23" t="s">
        <v>82</v>
      </c>
      <c r="BK346" s="191">
        <f t="shared" si="9"/>
        <v>0</v>
      </c>
      <c r="BL346" s="23" t="s">
        <v>272</v>
      </c>
      <c r="BM346" s="23" t="s">
        <v>1806</v>
      </c>
    </row>
    <row r="347" spans="2:65" s="1" customFormat="1" ht="16.5" customHeight="1">
      <c r="B347" s="179"/>
      <c r="C347" s="180" t="s">
        <v>759</v>
      </c>
      <c r="D347" s="180" t="s">
        <v>191</v>
      </c>
      <c r="E347" s="181" t="s">
        <v>1807</v>
      </c>
      <c r="F347" s="182" t="s">
        <v>1808</v>
      </c>
      <c r="G347" s="183" t="s">
        <v>238</v>
      </c>
      <c r="H347" s="184">
        <v>2</v>
      </c>
      <c r="I347" s="185"/>
      <c r="J347" s="186">
        <f t="shared" si="0"/>
        <v>0</v>
      </c>
      <c r="K347" s="182" t="s">
        <v>5</v>
      </c>
      <c r="L347" s="40"/>
      <c r="M347" s="187" t="s">
        <v>5</v>
      </c>
      <c r="N347" s="188" t="s">
        <v>46</v>
      </c>
      <c r="O347" s="41"/>
      <c r="P347" s="189">
        <f t="shared" si="1"/>
        <v>0</v>
      </c>
      <c r="Q347" s="189">
        <v>0</v>
      </c>
      <c r="R347" s="189">
        <f t="shared" si="2"/>
        <v>0</v>
      </c>
      <c r="S347" s="189">
        <v>0</v>
      </c>
      <c r="T347" s="190">
        <f t="shared" si="3"/>
        <v>0</v>
      </c>
      <c r="AR347" s="23" t="s">
        <v>272</v>
      </c>
      <c r="AT347" s="23" t="s">
        <v>191</v>
      </c>
      <c r="AU347" s="23" t="s">
        <v>84</v>
      </c>
      <c r="AY347" s="23" t="s">
        <v>189</v>
      </c>
      <c r="BE347" s="191">
        <f t="shared" si="4"/>
        <v>0</v>
      </c>
      <c r="BF347" s="191">
        <f t="shared" si="5"/>
        <v>0</v>
      </c>
      <c r="BG347" s="191">
        <f t="shared" si="6"/>
        <v>0</v>
      </c>
      <c r="BH347" s="191">
        <f t="shared" si="7"/>
        <v>0</v>
      </c>
      <c r="BI347" s="191">
        <f t="shared" si="8"/>
        <v>0</v>
      </c>
      <c r="BJ347" s="23" t="s">
        <v>82</v>
      </c>
      <c r="BK347" s="191">
        <f t="shared" si="9"/>
        <v>0</v>
      </c>
      <c r="BL347" s="23" t="s">
        <v>272</v>
      </c>
      <c r="BM347" s="23" t="s">
        <v>1809</v>
      </c>
    </row>
    <row r="348" spans="2:65" s="1" customFormat="1" ht="25.5" customHeight="1">
      <c r="B348" s="179"/>
      <c r="C348" s="180" t="s">
        <v>763</v>
      </c>
      <c r="D348" s="180" t="s">
        <v>191</v>
      </c>
      <c r="E348" s="181" t="s">
        <v>1810</v>
      </c>
      <c r="F348" s="182" t="s">
        <v>1811</v>
      </c>
      <c r="G348" s="183" t="s">
        <v>238</v>
      </c>
      <c r="H348" s="184">
        <v>1</v>
      </c>
      <c r="I348" s="185"/>
      <c r="J348" s="186">
        <f t="shared" si="0"/>
        <v>0</v>
      </c>
      <c r="K348" s="182" t="s">
        <v>5</v>
      </c>
      <c r="L348" s="40"/>
      <c r="M348" s="187" t="s">
        <v>5</v>
      </c>
      <c r="N348" s="188" t="s">
        <v>46</v>
      </c>
      <c r="O348" s="41"/>
      <c r="P348" s="189">
        <f t="shared" si="1"/>
        <v>0</v>
      </c>
      <c r="Q348" s="189">
        <v>0</v>
      </c>
      <c r="R348" s="189">
        <f t="shared" si="2"/>
        <v>0</v>
      </c>
      <c r="S348" s="189">
        <v>0</v>
      </c>
      <c r="T348" s="190">
        <f t="shared" si="3"/>
        <v>0</v>
      </c>
      <c r="AR348" s="23" t="s">
        <v>272</v>
      </c>
      <c r="AT348" s="23" t="s">
        <v>191</v>
      </c>
      <c r="AU348" s="23" t="s">
        <v>84</v>
      </c>
      <c r="AY348" s="23" t="s">
        <v>189</v>
      </c>
      <c r="BE348" s="191">
        <f t="shared" si="4"/>
        <v>0</v>
      </c>
      <c r="BF348" s="191">
        <f t="shared" si="5"/>
        <v>0</v>
      </c>
      <c r="BG348" s="191">
        <f t="shared" si="6"/>
        <v>0</v>
      </c>
      <c r="BH348" s="191">
        <f t="shared" si="7"/>
        <v>0</v>
      </c>
      <c r="BI348" s="191">
        <f t="shared" si="8"/>
        <v>0</v>
      </c>
      <c r="BJ348" s="23" t="s">
        <v>82</v>
      </c>
      <c r="BK348" s="191">
        <f t="shared" si="9"/>
        <v>0</v>
      </c>
      <c r="BL348" s="23" t="s">
        <v>272</v>
      </c>
      <c r="BM348" s="23" t="s">
        <v>1812</v>
      </c>
    </row>
    <row r="349" spans="2:65" s="1" customFormat="1" ht="16.5" customHeight="1">
      <c r="B349" s="179"/>
      <c r="C349" s="180" t="s">
        <v>767</v>
      </c>
      <c r="D349" s="180" t="s">
        <v>191</v>
      </c>
      <c r="E349" s="181" t="s">
        <v>1813</v>
      </c>
      <c r="F349" s="182" t="s">
        <v>1814</v>
      </c>
      <c r="G349" s="183" t="s">
        <v>238</v>
      </c>
      <c r="H349" s="184">
        <v>1</v>
      </c>
      <c r="I349" s="185"/>
      <c r="J349" s="186">
        <f t="shared" si="0"/>
        <v>0</v>
      </c>
      <c r="K349" s="182" t="s">
        <v>5</v>
      </c>
      <c r="L349" s="40"/>
      <c r="M349" s="187" t="s">
        <v>5</v>
      </c>
      <c r="N349" s="188" t="s">
        <v>46</v>
      </c>
      <c r="O349" s="41"/>
      <c r="P349" s="189">
        <f t="shared" si="1"/>
        <v>0</v>
      </c>
      <c r="Q349" s="189">
        <v>0</v>
      </c>
      <c r="R349" s="189">
        <f t="shared" si="2"/>
        <v>0</v>
      </c>
      <c r="S349" s="189">
        <v>0</v>
      </c>
      <c r="T349" s="190">
        <f t="shared" si="3"/>
        <v>0</v>
      </c>
      <c r="AR349" s="23" t="s">
        <v>272</v>
      </c>
      <c r="AT349" s="23" t="s">
        <v>191</v>
      </c>
      <c r="AU349" s="23" t="s">
        <v>84</v>
      </c>
      <c r="AY349" s="23" t="s">
        <v>189</v>
      </c>
      <c r="BE349" s="191">
        <f t="shared" si="4"/>
        <v>0</v>
      </c>
      <c r="BF349" s="191">
        <f t="shared" si="5"/>
        <v>0</v>
      </c>
      <c r="BG349" s="191">
        <f t="shared" si="6"/>
        <v>0</v>
      </c>
      <c r="BH349" s="191">
        <f t="shared" si="7"/>
        <v>0</v>
      </c>
      <c r="BI349" s="191">
        <f t="shared" si="8"/>
        <v>0</v>
      </c>
      <c r="BJ349" s="23" t="s">
        <v>82</v>
      </c>
      <c r="BK349" s="191">
        <f t="shared" si="9"/>
        <v>0</v>
      </c>
      <c r="BL349" s="23" t="s">
        <v>272</v>
      </c>
      <c r="BM349" s="23" t="s">
        <v>1815</v>
      </c>
    </row>
    <row r="350" spans="2:65" s="1" customFormat="1" ht="25.5" customHeight="1">
      <c r="B350" s="179"/>
      <c r="C350" s="180" t="s">
        <v>771</v>
      </c>
      <c r="D350" s="180" t="s">
        <v>191</v>
      </c>
      <c r="E350" s="181" t="s">
        <v>1816</v>
      </c>
      <c r="F350" s="182" t="s">
        <v>1817</v>
      </c>
      <c r="G350" s="183" t="s">
        <v>238</v>
      </c>
      <c r="H350" s="184">
        <v>1</v>
      </c>
      <c r="I350" s="185"/>
      <c r="J350" s="186">
        <f t="shared" si="0"/>
        <v>0</v>
      </c>
      <c r="K350" s="182" t="s">
        <v>5</v>
      </c>
      <c r="L350" s="40"/>
      <c r="M350" s="187" t="s">
        <v>5</v>
      </c>
      <c r="N350" s="188" t="s">
        <v>46</v>
      </c>
      <c r="O350" s="41"/>
      <c r="P350" s="189">
        <f t="shared" si="1"/>
        <v>0</v>
      </c>
      <c r="Q350" s="189">
        <v>0</v>
      </c>
      <c r="R350" s="189">
        <f t="shared" si="2"/>
        <v>0</v>
      </c>
      <c r="S350" s="189">
        <v>0</v>
      </c>
      <c r="T350" s="190">
        <f t="shared" si="3"/>
        <v>0</v>
      </c>
      <c r="AR350" s="23" t="s">
        <v>272</v>
      </c>
      <c r="AT350" s="23" t="s">
        <v>191</v>
      </c>
      <c r="AU350" s="23" t="s">
        <v>84</v>
      </c>
      <c r="AY350" s="23" t="s">
        <v>189</v>
      </c>
      <c r="BE350" s="191">
        <f t="shared" si="4"/>
        <v>0</v>
      </c>
      <c r="BF350" s="191">
        <f t="shared" si="5"/>
        <v>0</v>
      </c>
      <c r="BG350" s="191">
        <f t="shared" si="6"/>
        <v>0</v>
      </c>
      <c r="BH350" s="191">
        <f t="shared" si="7"/>
        <v>0</v>
      </c>
      <c r="BI350" s="191">
        <f t="shared" si="8"/>
        <v>0</v>
      </c>
      <c r="BJ350" s="23" t="s">
        <v>82</v>
      </c>
      <c r="BK350" s="191">
        <f t="shared" si="9"/>
        <v>0</v>
      </c>
      <c r="BL350" s="23" t="s">
        <v>272</v>
      </c>
      <c r="BM350" s="23" t="s">
        <v>1818</v>
      </c>
    </row>
    <row r="351" spans="2:65" s="1" customFormat="1" ht="16.5" customHeight="1">
      <c r="B351" s="179"/>
      <c r="C351" s="180" t="s">
        <v>775</v>
      </c>
      <c r="D351" s="180" t="s">
        <v>191</v>
      </c>
      <c r="E351" s="181" t="s">
        <v>1819</v>
      </c>
      <c r="F351" s="182" t="s">
        <v>1820</v>
      </c>
      <c r="G351" s="183" t="s">
        <v>322</v>
      </c>
      <c r="H351" s="184">
        <v>1</v>
      </c>
      <c r="I351" s="185"/>
      <c r="J351" s="186">
        <f t="shared" si="0"/>
        <v>0</v>
      </c>
      <c r="K351" s="182" t="s">
        <v>5</v>
      </c>
      <c r="L351" s="40"/>
      <c r="M351" s="187" t="s">
        <v>5</v>
      </c>
      <c r="N351" s="188" t="s">
        <v>46</v>
      </c>
      <c r="O351" s="41"/>
      <c r="P351" s="189">
        <f t="shared" si="1"/>
        <v>0</v>
      </c>
      <c r="Q351" s="189">
        <v>0</v>
      </c>
      <c r="R351" s="189">
        <f t="shared" si="2"/>
        <v>0</v>
      </c>
      <c r="S351" s="189">
        <v>0</v>
      </c>
      <c r="T351" s="190">
        <f t="shared" si="3"/>
        <v>0</v>
      </c>
      <c r="AR351" s="23" t="s">
        <v>272</v>
      </c>
      <c r="AT351" s="23" t="s">
        <v>191</v>
      </c>
      <c r="AU351" s="23" t="s">
        <v>84</v>
      </c>
      <c r="AY351" s="23" t="s">
        <v>189</v>
      </c>
      <c r="BE351" s="191">
        <f t="shared" si="4"/>
        <v>0</v>
      </c>
      <c r="BF351" s="191">
        <f t="shared" si="5"/>
        <v>0</v>
      </c>
      <c r="BG351" s="191">
        <f t="shared" si="6"/>
        <v>0</v>
      </c>
      <c r="BH351" s="191">
        <f t="shared" si="7"/>
        <v>0</v>
      </c>
      <c r="BI351" s="191">
        <f t="shared" si="8"/>
        <v>0</v>
      </c>
      <c r="BJ351" s="23" t="s">
        <v>82</v>
      </c>
      <c r="BK351" s="191">
        <f t="shared" si="9"/>
        <v>0</v>
      </c>
      <c r="BL351" s="23" t="s">
        <v>272</v>
      </c>
      <c r="BM351" s="23" t="s">
        <v>1821</v>
      </c>
    </row>
    <row r="352" spans="2:65" s="1" customFormat="1" ht="16.5" customHeight="1">
      <c r="B352" s="179"/>
      <c r="C352" s="180" t="s">
        <v>780</v>
      </c>
      <c r="D352" s="180" t="s">
        <v>191</v>
      </c>
      <c r="E352" s="181" t="s">
        <v>1822</v>
      </c>
      <c r="F352" s="182" t="s">
        <v>1823</v>
      </c>
      <c r="G352" s="183" t="s">
        <v>322</v>
      </c>
      <c r="H352" s="184">
        <v>1</v>
      </c>
      <c r="I352" s="185"/>
      <c r="J352" s="186">
        <f t="shared" si="0"/>
        <v>0</v>
      </c>
      <c r="K352" s="182" t="s">
        <v>5</v>
      </c>
      <c r="L352" s="40"/>
      <c r="M352" s="187" t="s">
        <v>5</v>
      </c>
      <c r="N352" s="188" t="s">
        <v>46</v>
      </c>
      <c r="O352" s="41"/>
      <c r="P352" s="189">
        <f t="shared" si="1"/>
        <v>0</v>
      </c>
      <c r="Q352" s="189">
        <v>0</v>
      </c>
      <c r="R352" s="189">
        <f t="shared" si="2"/>
        <v>0</v>
      </c>
      <c r="S352" s="189">
        <v>0</v>
      </c>
      <c r="T352" s="190">
        <f t="shared" si="3"/>
        <v>0</v>
      </c>
      <c r="AR352" s="23" t="s">
        <v>272</v>
      </c>
      <c r="AT352" s="23" t="s">
        <v>191</v>
      </c>
      <c r="AU352" s="23" t="s">
        <v>84</v>
      </c>
      <c r="AY352" s="23" t="s">
        <v>189</v>
      </c>
      <c r="BE352" s="191">
        <f t="shared" si="4"/>
        <v>0</v>
      </c>
      <c r="BF352" s="191">
        <f t="shared" si="5"/>
        <v>0</v>
      </c>
      <c r="BG352" s="191">
        <f t="shared" si="6"/>
        <v>0</v>
      </c>
      <c r="BH352" s="191">
        <f t="shared" si="7"/>
        <v>0</v>
      </c>
      <c r="BI352" s="191">
        <f t="shared" si="8"/>
        <v>0</v>
      </c>
      <c r="BJ352" s="23" t="s">
        <v>82</v>
      </c>
      <c r="BK352" s="191">
        <f t="shared" si="9"/>
        <v>0</v>
      </c>
      <c r="BL352" s="23" t="s">
        <v>272</v>
      </c>
      <c r="BM352" s="23" t="s">
        <v>1824</v>
      </c>
    </row>
    <row r="353" spans="2:65" s="1" customFormat="1" ht="16.5" customHeight="1">
      <c r="B353" s="179"/>
      <c r="C353" s="180" t="s">
        <v>786</v>
      </c>
      <c r="D353" s="180" t="s">
        <v>191</v>
      </c>
      <c r="E353" s="181" t="s">
        <v>1825</v>
      </c>
      <c r="F353" s="182" t="s">
        <v>1826</v>
      </c>
      <c r="G353" s="183" t="s">
        <v>322</v>
      </c>
      <c r="H353" s="184">
        <v>1</v>
      </c>
      <c r="I353" s="185"/>
      <c r="J353" s="186">
        <f t="shared" si="0"/>
        <v>0</v>
      </c>
      <c r="K353" s="182" t="s">
        <v>5</v>
      </c>
      <c r="L353" s="40"/>
      <c r="M353" s="187" t="s">
        <v>5</v>
      </c>
      <c r="N353" s="188" t="s">
        <v>46</v>
      </c>
      <c r="O353" s="41"/>
      <c r="P353" s="189">
        <f t="shared" si="1"/>
        <v>0</v>
      </c>
      <c r="Q353" s="189">
        <v>0</v>
      </c>
      <c r="R353" s="189">
        <f t="shared" si="2"/>
        <v>0</v>
      </c>
      <c r="S353" s="189">
        <v>0</v>
      </c>
      <c r="T353" s="190">
        <f t="shared" si="3"/>
        <v>0</v>
      </c>
      <c r="AR353" s="23" t="s">
        <v>272</v>
      </c>
      <c r="AT353" s="23" t="s">
        <v>191</v>
      </c>
      <c r="AU353" s="23" t="s">
        <v>84</v>
      </c>
      <c r="AY353" s="23" t="s">
        <v>189</v>
      </c>
      <c r="BE353" s="191">
        <f t="shared" si="4"/>
        <v>0</v>
      </c>
      <c r="BF353" s="191">
        <f t="shared" si="5"/>
        <v>0</v>
      </c>
      <c r="BG353" s="191">
        <f t="shared" si="6"/>
        <v>0</v>
      </c>
      <c r="BH353" s="191">
        <f t="shared" si="7"/>
        <v>0</v>
      </c>
      <c r="BI353" s="191">
        <f t="shared" si="8"/>
        <v>0</v>
      </c>
      <c r="BJ353" s="23" t="s">
        <v>82</v>
      </c>
      <c r="BK353" s="191">
        <f t="shared" si="9"/>
        <v>0</v>
      </c>
      <c r="BL353" s="23" t="s">
        <v>272</v>
      </c>
      <c r="BM353" s="23" t="s">
        <v>1827</v>
      </c>
    </row>
    <row r="354" spans="2:65" s="1" customFormat="1" ht="16.5" customHeight="1">
      <c r="B354" s="179"/>
      <c r="C354" s="180" t="s">
        <v>790</v>
      </c>
      <c r="D354" s="180" t="s">
        <v>191</v>
      </c>
      <c r="E354" s="181" t="s">
        <v>1828</v>
      </c>
      <c r="F354" s="182" t="s">
        <v>1829</v>
      </c>
      <c r="G354" s="183" t="s">
        <v>322</v>
      </c>
      <c r="H354" s="184">
        <v>1</v>
      </c>
      <c r="I354" s="185"/>
      <c r="J354" s="186">
        <f t="shared" si="0"/>
        <v>0</v>
      </c>
      <c r="K354" s="182" t="s">
        <v>5</v>
      </c>
      <c r="L354" s="40"/>
      <c r="M354" s="187" t="s">
        <v>5</v>
      </c>
      <c r="N354" s="188" t="s">
        <v>46</v>
      </c>
      <c r="O354" s="41"/>
      <c r="P354" s="189">
        <f t="shared" si="1"/>
        <v>0</v>
      </c>
      <c r="Q354" s="189">
        <v>0</v>
      </c>
      <c r="R354" s="189">
        <f t="shared" si="2"/>
        <v>0</v>
      </c>
      <c r="S354" s="189">
        <v>0</v>
      </c>
      <c r="T354" s="190">
        <f t="shared" si="3"/>
        <v>0</v>
      </c>
      <c r="AR354" s="23" t="s">
        <v>272</v>
      </c>
      <c r="AT354" s="23" t="s">
        <v>191</v>
      </c>
      <c r="AU354" s="23" t="s">
        <v>84</v>
      </c>
      <c r="AY354" s="23" t="s">
        <v>189</v>
      </c>
      <c r="BE354" s="191">
        <f t="shared" si="4"/>
        <v>0</v>
      </c>
      <c r="BF354" s="191">
        <f t="shared" si="5"/>
        <v>0</v>
      </c>
      <c r="BG354" s="191">
        <f t="shared" si="6"/>
        <v>0</v>
      </c>
      <c r="BH354" s="191">
        <f t="shared" si="7"/>
        <v>0</v>
      </c>
      <c r="BI354" s="191">
        <f t="shared" si="8"/>
        <v>0</v>
      </c>
      <c r="BJ354" s="23" t="s">
        <v>82</v>
      </c>
      <c r="BK354" s="191">
        <f t="shared" si="9"/>
        <v>0</v>
      </c>
      <c r="BL354" s="23" t="s">
        <v>272</v>
      </c>
      <c r="BM354" s="23" t="s">
        <v>1830</v>
      </c>
    </row>
    <row r="355" spans="2:63" s="11" customFormat="1" ht="29.85" customHeight="1">
      <c r="B355" s="166"/>
      <c r="D355" s="167" t="s">
        <v>74</v>
      </c>
      <c r="E355" s="177" t="s">
        <v>655</v>
      </c>
      <c r="F355" s="177" t="s">
        <v>656</v>
      </c>
      <c r="I355" s="169"/>
      <c r="J355" s="178">
        <f>BK355</f>
        <v>0</v>
      </c>
      <c r="L355" s="166"/>
      <c r="M355" s="171"/>
      <c r="N355" s="172"/>
      <c r="O355" s="172"/>
      <c r="P355" s="173">
        <f>SUM(P356:P365)</f>
        <v>0</v>
      </c>
      <c r="Q355" s="172"/>
      <c r="R355" s="173">
        <f>SUM(R356:R365)</f>
        <v>8.7329909</v>
      </c>
      <c r="S355" s="172"/>
      <c r="T355" s="174">
        <f>SUM(T356:T365)</f>
        <v>0</v>
      </c>
      <c r="AR355" s="167" t="s">
        <v>84</v>
      </c>
      <c r="AT355" s="175" t="s">
        <v>74</v>
      </c>
      <c r="AU355" s="175" t="s">
        <v>82</v>
      </c>
      <c r="AY355" s="167" t="s">
        <v>189</v>
      </c>
      <c r="BK355" s="176">
        <f>SUM(BK356:BK365)</f>
        <v>0</v>
      </c>
    </row>
    <row r="356" spans="2:65" s="1" customFormat="1" ht="25.5" customHeight="1">
      <c r="B356" s="179"/>
      <c r="C356" s="180" t="s">
        <v>794</v>
      </c>
      <c r="D356" s="180" t="s">
        <v>191</v>
      </c>
      <c r="E356" s="181" t="s">
        <v>658</v>
      </c>
      <c r="F356" s="182" t="s">
        <v>659</v>
      </c>
      <c r="G356" s="183" t="s">
        <v>194</v>
      </c>
      <c r="H356" s="184">
        <v>403.19</v>
      </c>
      <c r="I356" s="185"/>
      <c r="J356" s="186">
        <f>ROUND(I356*H356,2)</f>
        <v>0</v>
      </c>
      <c r="K356" s="182" t="s">
        <v>202</v>
      </c>
      <c r="L356" s="40"/>
      <c r="M356" s="187" t="s">
        <v>5</v>
      </c>
      <c r="N356" s="188" t="s">
        <v>46</v>
      </c>
      <c r="O356" s="41"/>
      <c r="P356" s="189">
        <f>O356*H356</f>
        <v>0</v>
      </c>
      <c r="Q356" s="189">
        <v>0</v>
      </c>
      <c r="R356" s="189">
        <f>Q356*H356</f>
        <v>0</v>
      </c>
      <c r="S356" s="189">
        <v>0</v>
      </c>
      <c r="T356" s="190">
        <f>S356*H356</f>
        <v>0</v>
      </c>
      <c r="AR356" s="23" t="s">
        <v>272</v>
      </c>
      <c r="AT356" s="23" t="s">
        <v>191</v>
      </c>
      <c r="AU356" s="23" t="s">
        <v>84</v>
      </c>
      <c r="AY356" s="23" t="s">
        <v>189</v>
      </c>
      <c r="BE356" s="191">
        <f>IF(N356="základní",J356,0)</f>
        <v>0</v>
      </c>
      <c r="BF356" s="191">
        <f>IF(N356="snížená",J356,0)</f>
        <v>0</v>
      </c>
      <c r="BG356" s="191">
        <f>IF(N356="zákl. přenesená",J356,0)</f>
        <v>0</v>
      </c>
      <c r="BH356" s="191">
        <f>IF(N356="sníž. přenesená",J356,0)</f>
        <v>0</v>
      </c>
      <c r="BI356" s="191">
        <f>IF(N356="nulová",J356,0)</f>
        <v>0</v>
      </c>
      <c r="BJ356" s="23" t="s">
        <v>82</v>
      </c>
      <c r="BK356" s="191">
        <f>ROUND(I356*H356,2)</f>
        <v>0</v>
      </c>
      <c r="BL356" s="23" t="s">
        <v>272</v>
      </c>
      <c r="BM356" s="23" t="s">
        <v>1831</v>
      </c>
    </row>
    <row r="357" spans="2:51" s="12" customFormat="1" ht="13.5">
      <c r="B357" s="192"/>
      <c r="D357" s="193" t="s">
        <v>198</v>
      </c>
      <c r="E357" s="194" t="s">
        <v>5</v>
      </c>
      <c r="F357" s="195" t="s">
        <v>1832</v>
      </c>
      <c r="H357" s="196">
        <v>403.19</v>
      </c>
      <c r="I357" s="197"/>
      <c r="L357" s="192"/>
      <c r="M357" s="198"/>
      <c r="N357" s="199"/>
      <c r="O357" s="199"/>
      <c r="P357" s="199"/>
      <c r="Q357" s="199"/>
      <c r="R357" s="199"/>
      <c r="S357" s="199"/>
      <c r="T357" s="200"/>
      <c r="AT357" s="194" t="s">
        <v>198</v>
      </c>
      <c r="AU357" s="194" t="s">
        <v>84</v>
      </c>
      <c r="AV357" s="12" t="s">
        <v>84</v>
      </c>
      <c r="AW357" s="12" t="s">
        <v>38</v>
      </c>
      <c r="AX357" s="12" t="s">
        <v>82</v>
      </c>
      <c r="AY357" s="194" t="s">
        <v>189</v>
      </c>
    </row>
    <row r="358" spans="2:65" s="1" customFormat="1" ht="25.5" customHeight="1">
      <c r="B358" s="179"/>
      <c r="C358" s="209" t="s">
        <v>798</v>
      </c>
      <c r="D358" s="209" t="s">
        <v>291</v>
      </c>
      <c r="E358" s="210" t="s">
        <v>662</v>
      </c>
      <c r="F358" s="211" t="s">
        <v>663</v>
      </c>
      <c r="G358" s="212" t="s">
        <v>194</v>
      </c>
      <c r="H358" s="213">
        <v>435.445</v>
      </c>
      <c r="I358" s="214"/>
      <c r="J358" s="215">
        <f>ROUND(I358*H358,2)</f>
        <v>0</v>
      </c>
      <c r="K358" s="211" t="s">
        <v>202</v>
      </c>
      <c r="L358" s="216"/>
      <c r="M358" s="217" t="s">
        <v>5</v>
      </c>
      <c r="N358" s="218" t="s">
        <v>46</v>
      </c>
      <c r="O358" s="41"/>
      <c r="P358" s="189">
        <f>O358*H358</f>
        <v>0</v>
      </c>
      <c r="Q358" s="189">
        <v>0.01064</v>
      </c>
      <c r="R358" s="189">
        <f>Q358*H358</f>
        <v>4.6331348</v>
      </c>
      <c r="S358" s="189">
        <v>0</v>
      </c>
      <c r="T358" s="190">
        <f>S358*H358</f>
        <v>0</v>
      </c>
      <c r="AR358" s="23" t="s">
        <v>358</v>
      </c>
      <c r="AT358" s="23" t="s">
        <v>291</v>
      </c>
      <c r="AU358" s="23" t="s">
        <v>84</v>
      </c>
      <c r="AY358" s="23" t="s">
        <v>189</v>
      </c>
      <c r="BE358" s="191">
        <f>IF(N358="základní",J358,0)</f>
        <v>0</v>
      </c>
      <c r="BF358" s="191">
        <f>IF(N358="snížená",J358,0)</f>
        <v>0</v>
      </c>
      <c r="BG358" s="191">
        <f>IF(N358="zákl. přenesená",J358,0)</f>
        <v>0</v>
      </c>
      <c r="BH358" s="191">
        <f>IF(N358="sníž. přenesená",J358,0)</f>
        <v>0</v>
      </c>
      <c r="BI358" s="191">
        <f>IF(N358="nulová",J358,0)</f>
        <v>0</v>
      </c>
      <c r="BJ358" s="23" t="s">
        <v>82</v>
      </c>
      <c r="BK358" s="191">
        <f>ROUND(I358*H358,2)</f>
        <v>0</v>
      </c>
      <c r="BL358" s="23" t="s">
        <v>272</v>
      </c>
      <c r="BM358" s="23" t="s">
        <v>1833</v>
      </c>
    </row>
    <row r="359" spans="2:51" s="12" customFormat="1" ht="13.5">
      <c r="B359" s="192"/>
      <c r="D359" s="193" t="s">
        <v>198</v>
      </c>
      <c r="F359" s="195" t="s">
        <v>1834</v>
      </c>
      <c r="H359" s="196">
        <v>435.445</v>
      </c>
      <c r="I359" s="197"/>
      <c r="L359" s="192"/>
      <c r="M359" s="198"/>
      <c r="N359" s="199"/>
      <c r="O359" s="199"/>
      <c r="P359" s="199"/>
      <c r="Q359" s="199"/>
      <c r="R359" s="199"/>
      <c r="S359" s="199"/>
      <c r="T359" s="200"/>
      <c r="AT359" s="194" t="s">
        <v>198</v>
      </c>
      <c r="AU359" s="194" t="s">
        <v>84</v>
      </c>
      <c r="AV359" s="12" t="s">
        <v>84</v>
      </c>
      <c r="AW359" s="12" t="s">
        <v>6</v>
      </c>
      <c r="AX359" s="12" t="s">
        <v>82</v>
      </c>
      <c r="AY359" s="194" t="s">
        <v>189</v>
      </c>
    </row>
    <row r="360" spans="2:65" s="1" customFormat="1" ht="25.5" customHeight="1">
      <c r="B360" s="179"/>
      <c r="C360" s="180" t="s">
        <v>803</v>
      </c>
      <c r="D360" s="180" t="s">
        <v>191</v>
      </c>
      <c r="E360" s="181" t="s">
        <v>667</v>
      </c>
      <c r="F360" s="182" t="s">
        <v>668</v>
      </c>
      <c r="G360" s="183" t="s">
        <v>194</v>
      </c>
      <c r="H360" s="184">
        <v>403.19</v>
      </c>
      <c r="I360" s="185"/>
      <c r="J360" s="186">
        <f>ROUND(I360*H360,2)</f>
        <v>0</v>
      </c>
      <c r="K360" s="182" t="s">
        <v>202</v>
      </c>
      <c r="L360" s="40"/>
      <c r="M360" s="187" t="s">
        <v>5</v>
      </c>
      <c r="N360" s="188" t="s">
        <v>46</v>
      </c>
      <c r="O360" s="41"/>
      <c r="P360" s="189">
        <f>O360*H360</f>
        <v>0</v>
      </c>
      <c r="Q360" s="189">
        <v>0</v>
      </c>
      <c r="R360" s="189">
        <f>Q360*H360</f>
        <v>0</v>
      </c>
      <c r="S360" s="189">
        <v>0</v>
      </c>
      <c r="T360" s="190">
        <f>S360*H360</f>
        <v>0</v>
      </c>
      <c r="AR360" s="23" t="s">
        <v>272</v>
      </c>
      <c r="AT360" s="23" t="s">
        <v>191</v>
      </c>
      <c r="AU360" s="23" t="s">
        <v>84</v>
      </c>
      <c r="AY360" s="23" t="s">
        <v>189</v>
      </c>
      <c r="BE360" s="191">
        <f>IF(N360="základní",J360,0)</f>
        <v>0</v>
      </c>
      <c r="BF360" s="191">
        <f>IF(N360="snížená",J360,0)</f>
        <v>0</v>
      </c>
      <c r="BG360" s="191">
        <f>IF(N360="zákl. přenesená",J360,0)</f>
        <v>0</v>
      </c>
      <c r="BH360" s="191">
        <f>IF(N360="sníž. přenesená",J360,0)</f>
        <v>0</v>
      </c>
      <c r="BI360" s="191">
        <f>IF(N360="nulová",J360,0)</f>
        <v>0</v>
      </c>
      <c r="BJ360" s="23" t="s">
        <v>82</v>
      </c>
      <c r="BK360" s="191">
        <f>ROUND(I360*H360,2)</f>
        <v>0</v>
      </c>
      <c r="BL360" s="23" t="s">
        <v>272</v>
      </c>
      <c r="BM360" s="23" t="s">
        <v>1835</v>
      </c>
    </row>
    <row r="361" spans="2:65" s="1" customFormat="1" ht="25.5" customHeight="1">
      <c r="B361" s="179"/>
      <c r="C361" s="209" t="s">
        <v>809</v>
      </c>
      <c r="D361" s="209" t="s">
        <v>291</v>
      </c>
      <c r="E361" s="210" t="s">
        <v>671</v>
      </c>
      <c r="F361" s="211" t="s">
        <v>672</v>
      </c>
      <c r="G361" s="212" t="s">
        <v>208</v>
      </c>
      <c r="H361" s="213">
        <v>7.315</v>
      </c>
      <c r="I361" s="214"/>
      <c r="J361" s="215">
        <f>ROUND(I361*H361,2)</f>
        <v>0</v>
      </c>
      <c r="K361" s="211" t="s">
        <v>202</v>
      </c>
      <c r="L361" s="216"/>
      <c r="M361" s="217" t="s">
        <v>5</v>
      </c>
      <c r="N361" s="218" t="s">
        <v>46</v>
      </c>
      <c r="O361" s="41"/>
      <c r="P361" s="189">
        <f>O361*H361</f>
        <v>0</v>
      </c>
      <c r="Q361" s="189">
        <v>0.55</v>
      </c>
      <c r="R361" s="189">
        <f>Q361*H361</f>
        <v>4.023250000000001</v>
      </c>
      <c r="S361" s="189">
        <v>0</v>
      </c>
      <c r="T361" s="190">
        <f>S361*H361</f>
        <v>0</v>
      </c>
      <c r="AR361" s="23" t="s">
        <v>358</v>
      </c>
      <c r="AT361" s="23" t="s">
        <v>291</v>
      </c>
      <c r="AU361" s="23" t="s">
        <v>84</v>
      </c>
      <c r="AY361" s="23" t="s">
        <v>189</v>
      </c>
      <c r="BE361" s="191">
        <f>IF(N361="základní",J361,0)</f>
        <v>0</v>
      </c>
      <c r="BF361" s="191">
        <f>IF(N361="snížená",J361,0)</f>
        <v>0</v>
      </c>
      <c r="BG361" s="191">
        <f>IF(N361="zákl. přenesená",J361,0)</f>
        <v>0</v>
      </c>
      <c r="BH361" s="191">
        <f>IF(N361="sníž. přenesená",J361,0)</f>
        <v>0</v>
      </c>
      <c r="BI361" s="191">
        <f>IF(N361="nulová",J361,0)</f>
        <v>0</v>
      </c>
      <c r="BJ361" s="23" t="s">
        <v>82</v>
      </c>
      <c r="BK361" s="191">
        <f>ROUND(I361*H361,2)</f>
        <v>0</v>
      </c>
      <c r="BL361" s="23" t="s">
        <v>272</v>
      </c>
      <c r="BM361" s="23" t="s">
        <v>1836</v>
      </c>
    </row>
    <row r="362" spans="2:51" s="12" customFormat="1" ht="13.5">
      <c r="B362" s="192"/>
      <c r="D362" s="193" t="s">
        <v>198</v>
      </c>
      <c r="E362" s="194" t="s">
        <v>5</v>
      </c>
      <c r="F362" s="195" t="s">
        <v>1837</v>
      </c>
      <c r="H362" s="196">
        <v>7.315</v>
      </c>
      <c r="I362" s="197"/>
      <c r="L362" s="192"/>
      <c r="M362" s="198"/>
      <c r="N362" s="199"/>
      <c r="O362" s="199"/>
      <c r="P362" s="199"/>
      <c r="Q362" s="199"/>
      <c r="R362" s="199"/>
      <c r="S362" s="199"/>
      <c r="T362" s="200"/>
      <c r="AT362" s="194" t="s">
        <v>198</v>
      </c>
      <c r="AU362" s="194" t="s">
        <v>84</v>
      </c>
      <c r="AV362" s="12" t="s">
        <v>84</v>
      </c>
      <c r="AW362" s="12" t="s">
        <v>38</v>
      </c>
      <c r="AX362" s="12" t="s">
        <v>82</v>
      </c>
      <c r="AY362" s="194" t="s">
        <v>189</v>
      </c>
    </row>
    <row r="363" spans="2:65" s="1" customFormat="1" ht="16.5" customHeight="1">
      <c r="B363" s="179"/>
      <c r="C363" s="180" t="s">
        <v>814</v>
      </c>
      <c r="D363" s="180" t="s">
        <v>191</v>
      </c>
      <c r="E363" s="181" t="s">
        <v>676</v>
      </c>
      <c r="F363" s="182" t="s">
        <v>677</v>
      </c>
      <c r="G363" s="183" t="s">
        <v>194</v>
      </c>
      <c r="H363" s="184">
        <v>403.19</v>
      </c>
      <c r="I363" s="185"/>
      <c r="J363" s="186">
        <f>ROUND(I363*H363,2)</f>
        <v>0</v>
      </c>
      <c r="K363" s="182" t="s">
        <v>202</v>
      </c>
      <c r="L363" s="40"/>
      <c r="M363" s="187" t="s">
        <v>5</v>
      </c>
      <c r="N363" s="188" t="s">
        <v>46</v>
      </c>
      <c r="O363" s="41"/>
      <c r="P363" s="189">
        <f>O363*H363</f>
        <v>0</v>
      </c>
      <c r="Q363" s="189">
        <v>0.00019</v>
      </c>
      <c r="R363" s="189">
        <f>Q363*H363</f>
        <v>0.07660610000000001</v>
      </c>
      <c r="S363" s="189">
        <v>0</v>
      </c>
      <c r="T363" s="190">
        <f>S363*H363</f>
        <v>0</v>
      </c>
      <c r="AR363" s="23" t="s">
        <v>272</v>
      </c>
      <c r="AT363" s="23" t="s">
        <v>191</v>
      </c>
      <c r="AU363" s="23" t="s">
        <v>84</v>
      </c>
      <c r="AY363" s="23" t="s">
        <v>189</v>
      </c>
      <c r="BE363" s="191">
        <f>IF(N363="základní",J363,0)</f>
        <v>0</v>
      </c>
      <c r="BF363" s="191">
        <f>IF(N363="snížená",J363,0)</f>
        <v>0</v>
      </c>
      <c r="BG363" s="191">
        <f>IF(N363="zákl. přenesená",J363,0)</f>
        <v>0</v>
      </c>
      <c r="BH363" s="191">
        <f>IF(N363="sníž. přenesená",J363,0)</f>
        <v>0</v>
      </c>
      <c r="BI363" s="191">
        <f>IF(N363="nulová",J363,0)</f>
        <v>0</v>
      </c>
      <c r="BJ363" s="23" t="s">
        <v>82</v>
      </c>
      <c r="BK363" s="191">
        <f>ROUND(I363*H363,2)</f>
        <v>0</v>
      </c>
      <c r="BL363" s="23" t="s">
        <v>272</v>
      </c>
      <c r="BM363" s="23" t="s">
        <v>1838</v>
      </c>
    </row>
    <row r="364" spans="2:51" s="12" customFormat="1" ht="13.5">
      <c r="B364" s="192"/>
      <c r="D364" s="193" t="s">
        <v>198</v>
      </c>
      <c r="E364" s="194" t="s">
        <v>5</v>
      </c>
      <c r="F364" s="195" t="s">
        <v>1839</v>
      </c>
      <c r="H364" s="196">
        <v>403.19</v>
      </c>
      <c r="I364" s="197"/>
      <c r="L364" s="192"/>
      <c r="M364" s="198"/>
      <c r="N364" s="199"/>
      <c r="O364" s="199"/>
      <c r="P364" s="199"/>
      <c r="Q364" s="199"/>
      <c r="R364" s="199"/>
      <c r="S364" s="199"/>
      <c r="T364" s="200"/>
      <c r="AT364" s="194" t="s">
        <v>198</v>
      </c>
      <c r="AU364" s="194" t="s">
        <v>84</v>
      </c>
      <c r="AV364" s="12" t="s">
        <v>84</v>
      </c>
      <c r="AW364" s="12" t="s">
        <v>38</v>
      </c>
      <c r="AX364" s="12" t="s">
        <v>82</v>
      </c>
      <c r="AY364" s="194" t="s">
        <v>189</v>
      </c>
    </row>
    <row r="365" spans="2:65" s="1" customFormat="1" ht="38.25" customHeight="1">
      <c r="B365" s="179"/>
      <c r="C365" s="180" t="s">
        <v>818</v>
      </c>
      <c r="D365" s="180" t="s">
        <v>191</v>
      </c>
      <c r="E365" s="181" t="s">
        <v>681</v>
      </c>
      <c r="F365" s="182" t="s">
        <v>682</v>
      </c>
      <c r="G365" s="183" t="s">
        <v>621</v>
      </c>
      <c r="H365" s="219"/>
      <c r="I365" s="185"/>
      <c r="J365" s="186">
        <f>ROUND(I365*H365,2)</f>
        <v>0</v>
      </c>
      <c r="K365" s="182" t="s">
        <v>202</v>
      </c>
      <c r="L365" s="40"/>
      <c r="M365" s="187" t="s">
        <v>5</v>
      </c>
      <c r="N365" s="188" t="s">
        <v>46</v>
      </c>
      <c r="O365" s="41"/>
      <c r="P365" s="189">
        <f>O365*H365</f>
        <v>0</v>
      </c>
      <c r="Q365" s="189">
        <v>0</v>
      </c>
      <c r="R365" s="189">
        <f>Q365*H365</f>
        <v>0</v>
      </c>
      <c r="S365" s="189">
        <v>0</v>
      </c>
      <c r="T365" s="190">
        <f>S365*H365</f>
        <v>0</v>
      </c>
      <c r="AR365" s="23" t="s">
        <v>272</v>
      </c>
      <c r="AT365" s="23" t="s">
        <v>191</v>
      </c>
      <c r="AU365" s="23" t="s">
        <v>84</v>
      </c>
      <c r="AY365" s="23" t="s">
        <v>189</v>
      </c>
      <c r="BE365" s="191">
        <f>IF(N365="základní",J365,0)</f>
        <v>0</v>
      </c>
      <c r="BF365" s="191">
        <f>IF(N365="snížená",J365,0)</f>
        <v>0</v>
      </c>
      <c r="BG365" s="191">
        <f>IF(N365="zákl. přenesená",J365,0)</f>
        <v>0</v>
      </c>
      <c r="BH365" s="191">
        <f>IF(N365="sníž. přenesená",J365,0)</f>
        <v>0</v>
      </c>
      <c r="BI365" s="191">
        <f>IF(N365="nulová",J365,0)</f>
        <v>0</v>
      </c>
      <c r="BJ365" s="23" t="s">
        <v>82</v>
      </c>
      <c r="BK365" s="191">
        <f>ROUND(I365*H365,2)</f>
        <v>0</v>
      </c>
      <c r="BL365" s="23" t="s">
        <v>272</v>
      </c>
      <c r="BM365" s="23" t="s">
        <v>1840</v>
      </c>
    </row>
    <row r="366" spans="2:63" s="11" customFormat="1" ht="29.85" customHeight="1">
      <c r="B366" s="166"/>
      <c r="D366" s="167" t="s">
        <v>74</v>
      </c>
      <c r="E366" s="177" t="s">
        <v>1841</v>
      </c>
      <c r="F366" s="177" t="s">
        <v>1842</v>
      </c>
      <c r="I366" s="169"/>
      <c r="J366" s="178">
        <f>BK366</f>
        <v>0</v>
      </c>
      <c r="L366" s="166"/>
      <c r="M366" s="171"/>
      <c r="N366" s="172"/>
      <c r="O366" s="172"/>
      <c r="P366" s="173">
        <f>SUM(P367:P374)</f>
        <v>0</v>
      </c>
      <c r="Q366" s="172"/>
      <c r="R366" s="173">
        <f>SUM(R367:R374)</f>
        <v>4.106393279999999</v>
      </c>
      <c r="S366" s="172"/>
      <c r="T366" s="174">
        <f>SUM(T367:T374)</f>
        <v>0</v>
      </c>
      <c r="AR366" s="167" t="s">
        <v>84</v>
      </c>
      <c r="AT366" s="175" t="s">
        <v>74</v>
      </c>
      <c r="AU366" s="175" t="s">
        <v>82</v>
      </c>
      <c r="AY366" s="167" t="s">
        <v>189</v>
      </c>
      <c r="BK366" s="176">
        <f>SUM(BK367:BK374)</f>
        <v>0</v>
      </c>
    </row>
    <row r="367" spans="2:65" s="1" customFormat="1" ht="16.5" customHeight="1">
      <c r="B367" s="179"/>
      <c r="C367" s="180" t="s">
        <v>825</v>
      </c>
      <c r="D367" s="180" t="s">
        <v>191</v>
      </c>
      <c r="E367" s="181" t="s">
        <v>1843</v>
      </c>
      <c r="F367" s="182" t="s">
        <v>1844</v>
      </c>
      <c r="G367" s="183" t="s">
        <v>194</v>
      </c>
      <c r="H367" s="184">
        <v>239.24</v>
      </c>
      <c r="I367" s="185"/>
      <c r="J367" s="186">
        <f>ROUND(I367*H367,2)</f>
        <v>0</v>
      </c>
      <c r="K367" s="182" t="s">
        <v>5</v>
      </c>
      <c r="L367" s="40"/>
      <c r="M367" s="187" t="s">
        <v>5</v>
      </c>
      <c r="N367" s="188" t="s">
        <v>46</v>
      </c>
      <c r="O367" s="41"/>
      <c r="P367" s="189">
        <f>O367*H367</f>
        <v>0</v>
      </c>
      <c r="Q367" s="189">
        <v>0.01681</v>
      </c>
      <c r="R367" s="189">
        <f>Q367*H367</f>
        <v>4.021624399999999</v>
      </c>
      <c r="S367" s="189">
        <v>0</v>
      </c>
      <c r="T367" s="190">
        <f>S367*H367</f>
        <v>0</v>
      </c>
      <c r="AR367" s="23" t="s">
        <v>272</v>
      </c>
      <c r="AT367" s="23" t="s">
        <v>191</v>
      </c>
      <c r="AU367" s="23" t="s">
        <v>84</v>
      </c>
      <c r="AY367" s="23" t="s">
        <v>189</v>
      </c>
      <c r="BE367" s="191">
        <f>IF(N367="základní",J367,0)</f>
        <v>0</v>
      </c>
      <c r="BF367" s="191">
        <f>IF(N367="snížená",J367,0)</f>
        <v>0</v>
      </c>
      <c r="BG367" s="191">
        <f>IF(N367="zákl. přenesená",J367,0)</f>
        <v>0</v>
      </c>
      <c r="BH367" s="191">
        <f>IF(N367="sníž. přenesená",J367,0)</f>
        <v>0</v>
      </c>
      <c r="BI367" s="191">
        <f>IF(N367="nulová",J367,0)</f>
        <v>0</v>
      </c>
      <c r="BJ367" s="23" t="s">
        <v>82</v>
      </c>
      <c r="BK367" s="191">
        <f>ROUND(I367*H367,2)</f>
        <v>0</v>
      </c>
      <c r="BL367" s="23" t="s">
        <v>272</v>
      </c>
      <c r="BM367" s="23" t="s">
        <v>1845</v>
      </c>
    </row>
    <row r="368" spans="2:65" s="1" customFormat="1" ht="38.25" customHeight="1">
      <c r="B368" s="179"/>
      <c r="C368" s="180" t="s">
        <v>829</v>
      </c>
      <c r="D368" s="180" t="s">
        <v>191</v>
      </c>
      <c r="E368" s="181" t="s">
        <v>1846</v>
      </c>
      <c r="F368" s="182" t="s">
        <v>1847</v>
      </c>
      <c r="G368" s="183" t="s">
        <v>312</v>
      </c>
      <c r="H368" s="184">
        <v>61.95</v>
      </c>
      <c r="I368" s="185"/>
      <c r="J368" s="186">
        <f>ROUND(I368*H368,2)</f>
        <v>0</v>
      </c>
      <c r="K368" s="182" t="s">
        <v>202</v>
      </c>
      <c r="L368" s="40"/>
      <c r="M368" s="187" t="s">
        <v>5</v>
      </c>
      <c r="N368" s="188" t="s">
        <v>46</v>
      </c>
      <c r="O368" s="41"/>
      <c r="P368" s="189">
        <f>O368*H368</f>
        <v>0</v>
      </c>
      <c r="Q368" s="189">
        <v>0.00026</v>
      </c>
      <c r="R368" s="189">
        <f>Q368*H368</f>
        <v>0.016107</v>
      </c>
      <c r="S368" s="189">
        <v>0</v>
      </c>
      <c r="T368" s="190">
        <f>S368*H368</f>
        <v>0</v>
      </c>
      <c r="AR368" s="23" t="s">
        <v>272</v>
      </c>
      <c r="AT368" s="23" t="s">
        <v>191</v>
      </c>
      <c r="AU368" s="23" t="s">
        <v>84</v>
      </c>
      <c r="AY368" s="23" t="s">
        <v>189</v>
      </c>
      <c r="BE368" s="191">
        <f>IF(N368="základní",J368,0)</f>
        <v>0</v>
      </c>
      <c r="BF368" s="191">
        <f>IF(N368="snížená",J368,0)</f>
        <v>0</v>
      </c>
      <c r="BG368" s="191">
        <f>IF(N368="zákl. přenesená",J368,0)</f>
        <v>0</v>
      </c>
      <c r="BH368" s="191">
        <f>IF(N368="sníž. přenesená",J368,0)</f>
        <v>0</v>
      </c>
      <c r="BI368" s="191">
        <f>IF(N368="nulová",J368,0)</f>
        <v>0</v>
      </c>
      <c r="BJ368" s="23" t="s">
        <v>82</v>
      </c>
      <c r="BK368" s="191">
        <f>ROUND(I368*H368,2)</f>
        <v>0</v>
      </c>
      <c r="BL368" s="23" t="s">
        <v>272</v>
      </c>
      <c r="BM368" s="23" t="s">
        <v>1848</v>
      </c>
    </row>
    <row r="369" spans="2:51" s="12" customFormat="1" ht="13.5">
      <c r="B369" s="192"/>
      <c r="D369" s="193" t="s">
        <v>198</v>
      </c>
      <c r="E369" s="194" t="s">
        <v>5</v>
      </c>
      <c r="F369" s="195" t="s">
        <v>1849</v>
      </c>
      <c r="H369" s="196">
        <v>61.95</v>
      </c>
      <c r="I369" s="197"/>
      <c r="L369" s="192"/>
      <c r="M369" s="198"/>
      <c r="N369" s="199"/>
      <c r="O369" s="199"/>
      <c r="P369" s="199"/>
      <c r="Q369" s="199"/>
      <c r="R369" s="199"/>
      <c r="S369" s="199"/>
      <c r="T369" s="200"/>
      <c r="AT369" s="194" t="s">
        <v>198</v>
      </c>
      <c r="AU369" s="194" t="s">
        <v>84</v>
      </c>
      <c r="AV369" s="12" t="s">
        <v>84</v>
      </c>
      <c r="AW369" s="12" t="s">
        <v>38</v>
      </c>
      <c r="AX369" s="12" t="s">
        <v>82</v>
      </c>
      <c r="AY369" s="194" t="s">
        <v>189</v>
      </c>
    </row>
    <row r="370" spans="2:65" s="1" customFormat="1" ht="25.5" customHeight="1">
      <c r="B370" s="179"/>
      <c r="C370" s="180" t="s">
        <v>834</v>
      </c>
      <c r="D370" s="180" t="s">
        <v>191</v>
      </c>
      <c r="E370" s="181" t="s">
        <v>1850</v>
      </c>
      <c r="F370" s="182" t="s">
        <v>1851</v>
      </c>
      <c r="G370" s="183" t="s">
        <v>194</v>
      </c>
      <c r="H370" s="184">
        <v>239.24</v>
      </c>
      <c r="I370" s="185"/>
      <c r="J370" s="186">
        <f>ROUND(I370*H370,2)</f>
        <v>0</v>
      </c>
      <c r="K370" s="182" t="s">
        <v>202</v>
      </c>
      <c r="L370" s="40"/>
      <c r="M370" s="187" t="s">
        <v>5</v>
      </c>
      <c r="N370" s="188" t="s">
        <v>46</v>
      </c>
      <c r="O370" s="41"/>
      <c r="P370" s="189">
        <f>O370*H370</f>
        <v>0</v>
      </c>
      <c r="Q370" s="189">
        <v>0.0001</v>
      </c>
      <c r="R370" s="189">
        <f>Q370*H370</f>
        <v>0.023924</v>
      </c>
      <c r="S370" s="189">
        <v>0</v>
      </c>
      <c r="T370" s="190">
        <f>S370*H370</f>
        <v>0</v>
      </c>
      <c r="AR370" s="23" t="s">
        <v>272</v>
      </c>
      <c r="AT370" s="23" t="s">
        <v>191</v>
      </c>
      <c r="AU370" s="23" t="s">
        <v>84</v>
      </c>
      <c r="AY370" s="23" t="s">
        <v>189</v>
      </c>
      <c r="BE370" s="191">
        <f>IF(N370="základní",J370,0)</f>
        <v>0</v>
      </c>
      <c r="BF370" s="191">
        <f>IF(N370="snížená",J370,0)</f>
        <v>0</v>
      </c>
      <c r="BG370" s="191">
        <f>IF(N370="zákl. přenesená",J370,0)</f>
        <v>0</v>
      </c>
      <c r="BH370" s="191">
        <f>IF(N370="sníž. přenesená",J370,0)</f>
        <v>0</v>
      </c>
      <c r="BI370" s="191">
        <f>IF(N370="nulová",J370,0)</f>
        <v>0</v>
      </c>
      <c r="BJ370" s="23" t="s">
        <v>82</v>
      </c>
      <c r="BK370" s="191">
        <f>ROUND(I370*H370,2)</f>
        <v>0</v>
      </c>
      <c r="BL370" s="23" t="s">
        <v>272</v>
      </c>
      <c r="BM370" s="23" t="s">
        <v>1852</v>
      </c>
    </row>
    <row r="371" spans="2:65" s="1" customFormat="1" ht="25.5" customHeight="1">
      <c r="B371" s="179"/>
      <c r="C371" s="180" t="s">
        <v>1853</v>
      </c>
      <c r="D371" s="180" t="s">
        <v>191</v>
      </c>
      <c r="E371" s="181" t="s">
        <v>1854</v>
      </c>
      <c r="F371" s="182" t="s">
        <v>1855</v>
      </c>
      <c r="G371" s="183" t="s">
        <v>194</v>
      </c>
      <c r="H371" s="184">
        <v>239.24</v>
      </c>
      <c r="I371" s="185"/>
      <c r="J371" s="186">
        <f>ROUND(I371*H371,2)</f>
        <v>0</v>
      </c>
      <c r="K371" s="182" t="s">
        <v>202</v>
      </c>
      <c r="L371" s="40"/>
      <c r="M371" s="187" t="s">
        <v>5</v>
      </c>
      <c r="N371" s="188" t="s">
        <v>46</v>
      </c>
      <c r="O371" s="41"/>
      <c r="P371" s="189">
        <f>O371*H371</f>
        <v>0</v>
      </c>
      <c r="Q371" s="189">
        <v>0</v>
      </c>
      <c r="R371" s="189">
        <f>Q371*H371</f>
        <v>0</v>
      </c>
      <c r="S371" s="189">
        <v>0</v>
      </c>
      <c r="T371" s="190">
        <f>S371*H371</f>
        <v>0</v>
      </c>
      <c r="AR371" s="23" t="s">
        <v>272</v>
      </c>
      <c r="AT371" s="23" t="s">
        <v>191</v>
      </c>
      <c r="AU371" s="23" t="s">
        <v>84</v>
      </c>
      <c r="AY371" s="23" t="s">
        <v>189</v>
      </c>
      <c r="BE371" s="191">
        <f>IF(N371="základní",J371,0)</f>
        <v>0</v>
      </c>
      <c r="BF371" s="191">
        <f>IF(N371="snížená",J371,0)</f>
        <v>0</v>
      </c>
      <c r="BG371" s="191">
        <f>IF(N371="zákl. přenesená",J371,0)</f>
        <v>0</v>
      </c>
      <c r="BH371" s="191">
        <f>IF(N371="sníž. přenesená",J371,0)</f>
        <v>0</v>
      </c>
      <c r="BI371" s="191">
        <f>IF(N371="nulová",J371,0)</f>
        <v>0</v>
      </c>
      <c r="BJ371" s="23" t="s">
        <v>82</v>
      </c>
      <c r="BK371" s="191">
        <f>ROUND(I371*H371,2)</f>
        <v>0</v>
      </c>
      <c r="BL371" s="23" t="s">
        <v>272</v>
      </c>
      <c r="BM371" s="23" t="s">
        <v>1856</v>
      </c>
    </row>
    <row r="372" spans="2:65" s="1" customFormat="1" ht="25.5" customHeight="1">
      <c r="B372" s="179"/>
      <c r="C372" s="209" t="s">
        <v>1857</v>
      </c>
      <c r="D372" s="209" t="s">
        <v>291</v>
      </c>
      <c r="E372" s="210" t="s">
        <v>614</v>
      </c>
      <c r="F372" s="211" t="s">
        <v>1790</v>
      </c>
      <c r="G372" s="212" t="s">
        <v>194</v>
      </c>
      <c r="H372" s="213">
        <v>263.164</v>
      </c>
      <c r="I372" s="214"/>
      <c r="J372" s="215">
        <f>ROUND(I372*H372,2)</f>
        <v>0</v>
      </c>
      <c r="K372" s="211" t="s">
        <v>202</v>
      </c>
      <c r="L372" s="216"/>
      <c r="M372" s="217" t="s">
        <v>5</v>
      </c>
      <c r="N372" s="218" t="s">
        <v>46</v>
      </c>
      <c r="O372" s="41"/>
      <c r="P372" s="189">
        <f>O372*H372</f>
        <v>0</v>
      </c>
      <c r="Q372" s="189">
        <v>0.00017</v>
      </c>
      <c r="R372" s="189">
        <f>Q372*H372</f>
        <v>0.04473788</v>
      </c>
      <c r="S372" s="189">
        <v>0</v>
      </c>
      <c r="T372" s="190">
        <f>S372*H372</f>
        <v>0</v>
      </c>
      <c r="AR372" s="23" t="s">
        <v>358</v>
      </c>
      <c r="AT372" s="23" t="s">
        <v>291</v>
      </c>
      <c r="AU372" s="23" t="s">
        <v>84</v>
      </c>
      <c r="AY372" s="23" t="s">
        <v>189</v>
      </c>
      <c r="BE372" s="191">
        <f>IF(N372="základní",J372,0)</f>
        <v>0</v>
      </c>
      <c r="BF372" s="191">
        <f>IF(N372="snížená",J372,0)</f>
        <v>0</v>
      </c>
      <c r="BG372" s="191">
        <f>IF(N372="zákl. přenesená",J372,0)</f>
        <v>0</v>
      </c>
      <c r="BH372" s="191">
        <f>IF(N372="sníž. přenesená",J372,0)</f>
        <v>0</v>
      </c>
      <c r="BI372" s="191">
        <f>IF(N372="nulová",J372,0)</f>
        <v>0</v>
      </c>
      <c r="BJ372" s="23" t="s">
        <v>82</v>
      </c>
      <c r="BK372" s="191">
        <f>ROUND(I372*H372,2)</f>
        <v>0</v>
      </c>
      <c r="BL372" s="23" t="s">
        <v>272</v>
      </c>
      <c r="BM372" s="23" t="s">
        <v>1858</v>
      </c>
    </row>
    <row r="373" spans="2:51" s="12" customFormat="1" ht="13.5">
      <c r="B373" s="192"/>
      <c r="D373" s="193" t="s">
        <v>198</v>
      </c>
      <c r="F373" s="195" t="s">
        <v>1859</v>
      </c>
      <c r="H373" s="196">
        <v>263.164</v>
      </c>
      <c r="I373" s="197"/>
      <c r="L373" s="192"/>
      <c r="M373" s="198"/>
      <c r="N373" s="199"/>
      <c r="O373" s="199"/>
      <c r="P373" s="199"/>
      <c r="Q373" s="199"/>
      <c r="R373" s="199"/>
      <c r="S373" s="199"/>
      <c r="T373" s="200"/>
      <c r="AT373" s="194" t="s">
        <v>198</v>
      </c>
      <c r="AU373" s="194" t="s">
        <v>84</v>
      </c>
      <c r="AV373" s="12" t="s">
        <v>84</v>
      </c>
      <c r="AW373" s="12" t="s">
        <v>6</v>
      </c>
      <c r="AX373" s="12" t="s">
        <v>82</v>
      </c>
      <c r="AY373" s="194" t="s">
        <v>189</v>
      </c>
    </row>
    <row r="374" spans="2:65" s="1" customFormat="1" ht="25.5" customHeight="1">
      <c r="B374" s="179"/>
      <c r="C374" s="180" t="s">
        <v>1860</v>
      </c>
      <c r="D374" s="180" t="s">
        <v>191</v>
      </c>
      <c r="E374" s="181" t="s">
        <v>1861</v>
      </c>
      <c r="F374" s="182" t="s">
        <v>1862</v>
      </c>
      <c r="G374" s="183" t="s">
        <v>621</v>
      </c>
      <c r="H374" s="219"/>
      <c r="I374" s="185"/>
      <c r="J374" s="186">
        <f>ROUND(I374*H374,2)</f>
        <v>0</v>
      </c>
      <c r="K374" s="182" t="s">
        <v>202</v>
      </c>
      <c r="L374" s="40"/>
      <c r="M374" s="187" t="s">
        <v>5</v>
      </c>
      <c r="N374" s="188" t="s">
        <v>46</v>
      </c>
      <c r="O374" s="41"/>
      <c r="P374" s="189">
        <f>O374*H374</f>
        <v>0</v>
      </c>
      <c r="Q374" s="189">
        <v>0</v>
      </c>
      <c r="R374" s="189">
        <f>Q374*H374</f>
        <v>0</v>
      </c>
      <c r="S374" s="189">
        <v>0</v>
      </c>
      <c r="T374" s="190">
        <f>S374*H374</f>
        <v>0</v>
      </c>
      <c r="AR374" s="23" t="s">
        <v>272</v>
      </c>
      <c r="AT374" s="23" t="s">
        <v>191</v>
      </c>
      <c r="AU374" s="23" t="s">
        <v>84</v>
      </c>
      <c r="AY374" s="23" t="s">
        <v>189</v>
      </c>
      <c r="BE374" s="191">
        <f>IF(N374="základní",J374,0)</f>
        <v>0</v>
      </c>
      <c r="BF374" s="191">
        <f>IF(N374="snížená",J374,0)</f>
        <v>0</v>
      </c>
      <c r="BG374" s="191">
        <f>IF(N374="zákl. přenesená",J374,0)</f>
        <v>0</v>
      </c>
      <c r="BH374" s="191">
        <f>IF(N374="sníž. přenesená",J374,0)</f>
        <v>0</v>
      </c>
      <c r="BI374" s="191">
        <f>IF(N374="nulová",J374,0)</f>
        <v>0</v>
      </c>
      <c r="BJ374" s="23" t="s">
        <v>82</v>
      </c>
      <c r="BK374" s="191">
        <f>ROUND(I374*H374,2)</f>
        <v>0</v>
      </c>
      <c r="BL374" s="23" t="s">
        <v>272</v>
      </c>
      <c r="BM374" s="23" t="s">
        <v>1863</v>
      </c>
    </row>
    <row r="375" spans="2:63" s="11" customFormat="1" ht="29.85" customHeight="1">
      <c r="B375" s="166"/>
      <c r="D375" s="167" t="s">
        <v>74</v>
      </c>
      <c r="E375" s="177" t="s">
        <v>684</v>
      </c>
      <c r="F375" s="177" t="s">
        <v>685</v>
      </c>
      <c r="I375" s="169"/>
      <c r="J375" s="178">
        <f>BK375</f>
        <v>0</v>
      </c>
      <c r="L375" s="166"/>
      <c r="M375" s="171"/>
      <c r="N375" s="172"/>
      <c r="O375" s="172"/>
      <c r="P375" s="173">
        <f>SUM(P376:P389)</f>
        <v>0</v>
      </c>
      <c r="Q375" s="172"/>
      <c r="R375" s="173">
        <f>SUM(R376:R389)</f>
        <v>0.6808909999999999</v>
      </c>
      <c r="S375" s="172"/>
      <c r="T375" s="174">
        <f>SUM(T376:T389)</f>
        <v>0.4536315</v>
      </c>
      <c r="AR375" s="167" t="s">
        <v>84</v>
      </c>
      <c r="AT375" s="175" t="s">
        <v>74</v>
      </c>
      <c r="AU375" s="175" t="s">
        <v>82</v>
      </c>
      <c r="AY375" s="167" t="s">
        <v>189</v>
      </c>
      <c r="BK375" s="176">
        <f>SUM(BK376:BK389)</f>
        <v>0</v>
      </c>
    </row>
    <row r="376" spans="2:65" s="1" customFormat="1" ht="16.5" customHeight="1">
      <c r="B376" s="179"/>
      <c r="C376" s="180" t="s">
        <v>1864</v>
      </c>
      <c r="D376" s="180" t="s">
        <v>191</v>
      </c>
      <c r="E376" s="181" t="s">
        <v>687</v>
      </c>
      <c r="F376" s="182" t="s">
        <v>688</v>
      </c>
      <c r="G376" s="183" t="s">
        <v>194</v>
      </c>
      <c r="H376" s="184">
        <v>4.95</v>
      </c>
      <c r="I376" s="185"/>
      <c r="J376" s="186">
        <f>ROUND(I376*H376,2)</f>
        <v>0</v>
      </c>
      <c r="K376" s="182" t="s">
        <v>202</v>
      </c>
      <c r="L376" s="40"/>
      <c r="M376" s="187" t="s">
        <v>5</v>
      </c>
      <c r="N376" s="188" t="s">
        <v>46</v>
      </c>
      <c r="O376" s="41"/>
      <c r="P376" s="189">
        <f>O376*H376</f>
        <v>0</v>
      </c>
      <c r="Q376" s="189">
        <v>0</v>
      </c>
      <c r="R376" s="189">
        <f>Q376*H376</f>
        <v>0</v>
      </c>
      <c r="S376" s="189">
        <v>0.00594</v>
      </c>
      <c r="T376" s="190">
        <f>S376*H376</f>
        <v>0.029403000000000002</v>
      </c>
      <c r="AR376" s="23" t="s">
        <v>272</v>
      </c>
      <c r="AT376" s="23" t="s">
        <v>191</v>
      </c>
      <c r="AU376" s="23" t="s">
        <v>84</v>
      </c>
      <c r="AY376" s="23" t="s">
        <v>189</v>
      </c>
      <c r="BE376" s="191">
        <f>IF(N376="základní",J376,0)</f>
        <v>0</v>
      </c>
      <c r="BF376" s="191">
        <f>IF(N376="snížená",J376,0)</f>
        <v>0</v>
      </c>
      <c r="BG376" s="191">
        <f>IF(N376="zákl. přenesená",J376,0)</f>
        <v>0</v>
      </c>
      <c r="BH376" s="191">
        <f>IF(N376="sníž. přenesená",J376,0)</f>
        <v>0</v>
      </c>
      <c r="BI376" s="191">
        <f>IF(N376="nulová",J376,0)</f>
        <v>0</v>
      </c>
      <c r="BJ376" s="23" t="s">
        <v>82</v>
      </c>
      <c r="BK376" s="191">
        <f>ROUND(I376*H376,2)</f>
        <v>0</v>
      </c>
      <c r="BL376" s="23" t="s">
        <v>272</v>
      </c>
      <c r="BM376" s="23" t="s">
        <v>1865</v>
      </c>
    </row>
    <row r="377" spans="2:51" s="12" customFormat="1" ht="13.5">
      <c r="B377" s="192"/>
      <c r="D377" s="193" t="s">
        <v>198</v>
      </c>
      <c r="E377" s="194" t="s">
        <v>5</v>
      </c>
      <c r="F377" s="195" t="s">
        <v>1866</v>
      </c>
      <c r="H377" s="196">
        <v>4.95</v>
      </c>
      <c r="I377" s="197"/>
      <c r="L377" s="192"/>
      <c r="M377" s="198"/>
      <c r="N377" s="199"/>
      <c r="O377" s="199"/>
      <c r="P377" s="199"/>
      <c r="Q377" s="199"/>
      <c r="R377" s="199"/>
      <c r="S377" s="199"/>
      <c r="T377" s="200"/>
      <c r="AT377" s="194" t="s">
        <v>198</v>
      </c>
      <c r="AU377" s="194" t="s">
        <v>84</v>
      </c>
      <c r="AV377" s="12" t="s">
        <v>84</v>
      </c>
      <c r="AW377" s="12" t="s">
        <v>38</v>
      </c>
      <c r="AX377" s="12" t="s">
        <v>82</v>
      </c>
      <c r="AY377" s="194" t="s">
        <v>189</v>
      </c>
    </row>
    <row r="378" spans="2:65" s="1" customFormat="1" ht="16.5" customHeight="1">
      <c r="B378" s="179"/>
      <c r="C378" s="180" t="s">
        <v>1867</v>
      </c>
      <c r="D378" s="180" t="s">
        <v>191</v>
      </c>
      <c r="E378" s="181" t="s">
        <v>691</v>
      </c>
      <c r="F378" s="182" t="s">
        <v>692</v>
      </c>
      <c r="G378" s="183" t="s">
        <v>312</v>
      </c>
      <c r="H378" s="184">
        <v>83.05</v>
      </c>
      <c r="I378" s="185"/>
      <c r="J378" s="186">
        <f>ROUND(I378*H378,2)</f>
        <v>0</v>
      </c>
      <c r="K378" s="182" t="s">
        <v>202</v>
      </c>
      <c r="L378" s="40"/>
      <c r="M378" s="187" t="s">
        <v>5</v>
      </c>
      <c r="N378" s="188" t="s">
        <v>46</v>
      </c>
      <c r="O378" s="41"/>
      <c r="P378" s="189">
        <f>O378*H378</f>
        <v>0</v>
      </c>
      <c r="Q378" s="189">
        <v>0</v>
      </c>
      <c r="R378" s="189">
        <f>Q378*H378</f>
        <v>0</v>
      </c>
      <c r="S378" s="189">
        <v>0.00223</v>
      </c>
      <c r="T378" s="190">
        <f>S378*H378</f>
        <v>0.18520150000000002</v>
      </c>
      <c r="AR378" s="23" t="s">
        <v>272</v>
      </c>
      <c r="AT378" s="23" t="s">
        <v>191</v>
      </c>
      <c r="AU378" s="23" t="s">
        <v>84</v>
      </c>
      <c r="AY378" s="23" t="s">
        <v>189</v>
      </c>
      <c r="BE378" s="191">
        <f>IF(N378="základní",J378,0)</f>
        <v>0</v>
      </c>
      <c r="BF378" s="191">
        <f>IF(N378="snížená",J378,0)</f>
        <v>0</v>
      </c>
      <c r="BG378" s="191">
        <f>IF(N378="zákl. přenesená",J378,0)</f>
        <v>0</v>
      </c>
      <c r="BH378" s="191">
        <f>IF(N378="sníž. přenesená",J378,0)</f>
        <v>0</v>
      </c>
      <c r="BI378" s="191">
        <f>IF(N378="nulová",J378,0)</f>
        <v>0</v>
      </c>
      <c r="BJ378" s="23" t="s">
        <v>82</v>
      </c>
      <c r="BK378" s="191">
        <f>ROUND(I378*H378,2)</f>
        <v>0</v>
      </c>
      <c r="BL378" s="23" t="s">
        <v>272</v>
      </c>
      <c r="BM378" s="23" t="s">
        <v>1868</v>
      </c>
    </row>
    <row r="379" spans="2:51" s="12" customFormat="1" ht="13.5">
      <c r="B379" s="192"/>
      <c r="D379" s="193" t="s">
        <v>198</v>
      </c>
      <c r="E379" s="194" t="s">
        <v>5</v>
      </c>
      <c r="F379" s="195" t="s">
        <v>1869</v>
      </c>
      <c r="H379" s="196">
        <v>83.05</v>
      </c>
      <c r="I379" s="197"/>
      <c r="L379" s="192"/>
      <c r="M379" s="198"/>
      <c r="N379" s="199"/>
      <c r="O379" s="199"/>
      <c r="P379" s="199"/>
      <c r="Q379" s="199"/>
      <c r="R379" s="199"/>
      <c r="S379" s="199"/>
      <c r="T379" s="200"/>
      <c r="AT379" s="194" t="s">
        <v>198</v>
      </c>
      <c r="AU379" s="194" t="s">
        <v>84</v>
      </c>
      <c r="AV379" s="12" t="s">
        <v>84</v>
      </c>
      <c r="AW379" s="12" t="s">
        <v>38</v>
      </c>
      <c r="AX379" s="12" t="s">
        <v>82</v>
      </c>
      <c r="AY379" s="194" t="s">
        <v>189</v>
      </c>
    </row>
    <row r="380" spans="2:65" s="1" customFormat="1" ht="16.5" customHeight="1">
      <c r="B380" s="179"/>
      <c r="C380" s="180" t="s">
        <v>1870</v>
      </c>
      <c r="D380" s="180" t="s">
        <v>191</v>
      </c>
      <c r="E380" s="181" t="s">
        <v>701</v>
      </c>
      <c r="F380" s="182" t="s">
        <v>702</v>
      </c>
      <c r="G380" s="183" t="s">
        <v>312</v>
      </c>
      <c r="H380" s="184">
        <v>39.8</v>
      </c>
      <c r="I380" s="185"/>
      <c r="J380" s="186">
        <f>ROUND(I380*H380,2)</f>
        <v>0</v>
      </c>
      <c r="K380" s="182" t="s">
        <v>202</v>
      </c>
      <c r="L380" s="40"/>
      <c r="M380" s="187" t="s">
        <v>5</v>
      </c>
      <c r="N380" s="188" t="s">
        <v>46</v>
      </c>
      <c r="O380" s="41"/>
      <c r="P380" s="189">
        <f>O380*H380</f>
        <v>0</v>
      </c>
      <c r="Q380" s="189">
        <v>0</v>
      </c>
      <c r="R380" s="189">
        <f>Q380*H380</f>
        <v>0</v>
      </c>
      <c r="S380" s="189">
        <v>0.00394</v>
      </c>
      <c r="T380" s="190">
        <f>S380*H380</f>
        <v>0.15681199999999998</v>
      </c>
      <c r="AR380" s="23" t="s">
        <v>272</v>
      </c>
      <c r="AT380" s="23" t="s">
        <v>191</v>
      </c>
      <c r="AU380" s="23" t="s">
        <v>84</v>
      </c>
      <c r="AY380" s="23" t="s">
        <v>189</v>
      </c>
      <c r="BE380" s="191">
        <f>IF(N380="základní",J380,0)</f>
        <v>0</v>
      </c>
      <c r="BF380" s="191">
        <f>IF(N380="snížená",J380,0)</f>
        <v>0</v>
      </c>
      <c r="BG380" s="191">
        <f>IF(N380="zákl. přenesená",J380,0)</f>
        <v>0</v>
      </c>
      <c r="BH380" s="191">
        <f>IF(N380="sníž. přenesená",J380,0)</f>
        <v>0</v>
      </c>
      <c r="BI380" s="191">
        <f>IF(N380="nulová",J380,0)</f>
        <v>0</v>
      </c>
      <c r="BJ380" s="23" t="s">
        <v>82</v>
      </c>
      <c r="BK380" s="191">
        <f>ROUND(I380*H380,2)</f>
        <v>0</v>
      </c>
      <c r="BL380" s="23" t="s">
        <v>272</v>
      </c>
      <c r="BM380" s="23" t="s">
        <v>1871</v>
      </c>
    </row>
    <row r="381" spans="2:51" s="12" customFormat="1" ht="13.5">
      <c r="B381" s="192"/>
      <c r="D381" s="193" t="s">
        <v>198</v>
      </c>
      <c r="E381" s="194" t="s">
        <v>5</v>
      </c>
      <c r="F381" s="195" t="s">
        <v>1872</v>
      </c>
      <c r="H381" s="196">
        <v>39.8</v>
      </c>
      <c r="I381" s="197"/>
      <c r="L381" s="192"/>
      <c r="M381" s="198"/>
      <c r="N381" s="199"/>
      <c r="O381" s="199"/>
      <c r="P381" s="199"/>
      <c r="Q381" s="199"/>
      <c r="R381" s="199"/>
      <c r="S381" s="199"/>
      <c r="T381" s="200"/>
      <c r="AT381" s="194" t="s">
        <v>198</v>
      </c>
      <c r="AU381" s="194" t="s">
        <v>84</v>
      </c>
      <c r="AV381" s="12" t="s">
        <v>84</v>
      </c>
      <c r="AW381" s="12" t="s">
        <v>38</v>
      </c>
      <c r="AX381" s="12" t="s">
        <v>82</v>
      </c>
      <c r="AY381" s="194" t="s">
        <v>189</v>
      </c>
    </row>
    <row r="382" spans="2:65" s="1" customFormat="1" ht="38.25" customHeight="1">
      <c r="B382" s="179"/>
      <c r="C382" s="180" t="s">
        <v>1873</v>
      </c>
      <c r="D382" s="180" t="s">
        <v>191</v>
      </c>
      <c r="E382" s="181" t="s">
        <v>706</v>
      </c>
      <c r="F382" s="182" t="s">
        <v>707</v>
      </c>
      <c r="G382" s="183" t="s">
        <v>194</v>
      </c>
      <c r="H382" s="184">
        <v>4.95</v>
      </c>
      <c r="I382" s="185"/>
      <c r="J382" s="186">
        <f>ROUND(I382*H382,2)</f>
        <v>0</v>
      </c>
      <c r="K382" s="182" t="s">
        <v>202</v>
      </c>
      <c r="L382" s="40"/>
      <c r="M382" s="187" t="s">
        <v>5</v>
      </c>
      <c r="N382" s="188" t="s">
        <v>46</v>
      </c>
      <c r="O382" s="41"/>
      <c r="P382" s="189">
        <f>O382*H382</f>
        <v>0</v>
      </c>
      <c r="Q382" s="189">
        <v>0.00573</v>
      </c>
      <c r="R382" s="189">
        <f>Q382*H382</f>
        <v>0.0283635</v>
      </c>
      <c r="S382" s="189">
        <v>0</v>
      </c>
      <c r="T382" s="190">
        <f>S382*H382</f>
        <v>0</v>
      </c>
      <c r="AR382" s="23" t="s">
        <v>272</v>
      </c>
      <c r="AT382" s="23" t="s">
        <v>191</v>
      </c>
      <c r="AU382" s="23" t="s">
        <v>84</v>
      </c>
      <c r="AY382" s="23" t="s">
        <v>189</v>
      </c>
      <c r="BE382" s="191">
        <f>IF(N382="základní",J382,0)</f>
        <v>0</v>
      </c>
      <c r="BF382" s="191">
        <f>IF(N382="snížená",J382,0)</f>
        <v>0</v>
      </c>
      <c r="BG382" s="191">
        <f>IF(N382="zákl. přenesená",J382,0)</f>
        <v>0</v>
      </c>
      <c r="BH382" s="191">
        <f>IF(N382="sníž. přenesená",J382,0)</f>
        <v>0</v>
      </c>
      <c r="BI382" s="191">
        <f>IF(N382="nulová",J382,0)</f>
        <v>0</v>
      </c>
      <c r="BJ382" s="23" t="s">
        <v>82</v>
      </c>
      <c r="BK382" s="191">
        <f>ROUND(I382*H382,2)</f>
        <v>0</v>
      </c>
      <c r="BL382" s="23" t="s">
        <v>272</v>
      </c>
      <c r="BM382" s="23" t="s">
        <v>1874</v>
      </c>
    </row>
    <row r="383" spans="2:51" s="12" customFormat="1" ht="13.5">
      <c r="B383" s="192"/>
      <c r="D383" s="193" t="s">
        <v>198</v>
      </c>
      <c r="E383" s="194" t="s">
        <v>5</v>
      </c>
      <c r="F383" s="195" t="s">
        <v>1866</v>
      </c>
      <c r="H383" s="196">
        <v>4.95</v>
      </c>
      <c r="I383" s="197"/>
      <c r="L383" s="192"/>
      <c r="M383" s="198"/>
      <c r="N383" s="199"/>
      <c r="O383" s="199"/>
      <c r="P383" s="199"/>
      <c r="Q383" s="199"/>
      <c r="R383" s="199"/>
      <c r="S383" s="199"/>
      <c r="T383" s="200"/>
      <c r="AT383" s="194" t="s">
        <v>198</v>
      </c>
      <c r="AU383" s="194" t="s">
        <v>84</v>
      </c>
      <c r="AV383" s="12" t="s">
        <v>84</v>
      </c>
      <c r="AW383" s="12" t="s">
        <v>38</v>
      </c>
      <c r="AX383" s="12" t="s">
        <v>82</v>
      </c>
      <c r="AY383" s="194" t="s">
        <v>189</v>
      </c>
    </row>
    <row r="384" spans="2:65" s="1" customFormat="1" ht="25.5" customHeight="1">
      <c r="B384" s="179"/>
      <c r="C384" s="180" t="s">
        <v>1875</v>
      </c>
      <c r="D384" s="180" t="s">
        <v>191</v>
      </c>
      <c r="E384" s="181" t="s">
        <v>1876</v>
      </c>
      <c r="F384" s="182" t="s">
        <v>724</v>
      </c>
      <c r="G384" s="183" t="s">
        <v>312</v>
      </c>
      <c r="H384" s="184">
        <v>60.9</v>
      </c>
      <c r="I384" s="185"/>
      <c r="J384" s="186">
        <f>ROUND(I384*H384,2)</f>
        <v>0</v>
      </c>
      <c r="K384" s="182" t="s">
        <v>5</v>
      </c>
      <c r="L384" s="40"/>
      <c r="M384" s="187" t="s">
        <v>5</v>
      </c>
      <c r="N384" s="188" t="s">
        <v>46</v>
      </c>
      <c r="O384" s="41"/>
      <c r="P384" s="189">
        <f>O384*H384</f>
        <v>0</v>
      </c>
      <c r="Q384" s="189">
        <v>0.00358</v>
      </c>
      <c r="R384" s="189">
        <f>Q384*H384</f>
        <v>0.218022</v>
      </c>
      <c r="S384" s="189">
        <v>0</v>
      </c>
      <c r="T384" s="190">
        <f>S384*H384</f>
        <v>0</v>
      </c>
      <c r="AR384" s="23" t="s">
        <v>272</v>
      </c>
      <c r="AT384" s="23" t="s">
        <v>191</v>
      </c>
      <c r="AU384" s="23" t="s">
        <v>84</v>
      </c>
      <c r="AY384" s="23" t="s">
        <v>189</v>
      </c>
      <c r="BE384" s="191">
        <f>IF(N384="základní",J384,0)</f>
        <v>0</v>
      </c>
      <c r="BF384" s="191">
        <f>IF(N384="snížená",J384,0)</f>
        <v>0</v>
      </c>
      <c r="BG384" s="191">
        <f>IF(N384="zákl. přenesená",J384,0)</f>
        <v>0</v>
      </c>
      <c r="BH384" s="191">
        <f>IF(N384="sníž. přenesená",J384,0)</f>
        <v>0</v>
      </c>
      <c r="BI384" s="191">
        <f>IF(N384="nulová",J384,0)</f>
        <v>0</v>
      </c>
      <c r="BJ384" s="23" t="s">
        <v>82</v>
      </c>
      <c r="BK384" s="191">
        <f>ROUND(I384*H384,2)</f>
        <v>0</v>
      </c>
      <c r="BL384" s="23" t="s">
        <v>272</v>
      </c>
      <c r="BM384" s="23" t="s">
        <v>1877</v>
      </c>
    </row>
    <row r="385" spans="2:51" s="12" customFormat="1" ht="13.5">
      <c r="B385" s="192"/>
      <c r="D385" s="193" t="s">
        <v>198</v>
      </c>
      <c r="E385" s="194" t="s">
        <v>5</v>
      </c>
      <c r="F385" s="195" t="s">
        <v>1878</v>
      </c>
      <c r="H385" s="196">
        <v>60.9</v>
      </c>
      <c r="I385" s="197"/>
      <c r="L385" s="192"/>
      <c r="M385" s="198"/>
      <c r="N385" s="199"/>
      <c r="O385" s="199"/>
      <c r="P385" s="199"/>
      <c r="Q385" s="199"/>
      <c r="R385" s="199"/>
      <c r="S385" s="199"/>
      <c r="T385" s="200"/>
      <c r="AT385" s="194" t="s">
        <v>198</v>
      </c>
      <c r="AU385" s="194" t="s">
        <v>84</v>
      </c>
      <c r="AV385" s="12" t="s">
        <v>84</v>
      </c>
      <c r="AW385" s="12" t="s">
        <v>38</v>
      </c>
      <c r="AX385" s="12" t="s">
        <v>82</v>
      </c>
      <c r="AY385" s="194" t="s">
        <v>189</v>
      </c>
    </row>
    <row r="386" spans="2:65" s="1" customFormat="1" ht="25.5" customHeight="1">
      <c r="B386" s="179"/>
      <c r="C386" s="180" t="s">
        <v>1879</v>
      </c>
      <c r="D386" s="180" t="s">
        <v>191</v>
      </c>
      <c r="E386" s="181" t="s">
        <v>718</v>
      </c>
      <c r="F386" s="182" t="s">
        <v>719</v>
      </c>
      <c r="G386" s="183" t="s">
        <v>312</v>
      </c>
      <c r="H386" s="184">
        <v>83.05</v>
      </c>
      <c r="I386" s="185"/>
      <c r="J386" s="186">
        <f>ROUND(I386*H386,2)</f>
        <v>0</v>
      </c>
      <c r="K386" s="182" t="s">
        <v>287</v>
      </c>
      <c r="L386" s="40"/>
      <c r="M386" s="187" t="s">
        <v>5</v>
      </c>
      <c r="N386" s="188" t="s">
        <v>46</v>
      </c>
      <c r="O386" s="41"/>
      <c r="P386" s="189">
        <f>O386*H386</f>
        <v>0</v>
      </c>
      <c r="Q386" s="189">
        <v>0.00351</v>
      </c>
      <c r="R386" s="189">
        <f>Q386*H386</f>
        <v>0.2915055</v>
      </c>
      <c r="S386" s="189">
        <v>0</v>
      </c>
      <c r="T386" s="190">
        <f>S386*H386</f>
        <v>0</v>
      </c>
      <c r="AR386" s="23" t="s">
        <v>272</v>
      </c>
      <c r="AT386" s="23" t="s">
        <v>191</v>
      </c>
      <c r="AU386" s="23" t="s">
        <v>84</v>
      </c>
      <c r="AY386" s="23" t="s">
        <v>189</v>
      </c>
      <c r="BE386" s="191">
        <f>IF(N386="základní",J386,0)</f>
        <v>0</v>
      </c>
      <c r="BF386" s="191">
        <f>IF(N386="snížená",J386,0)</f>
        <v>0</v>
      </c>
      <c r="BG386" s="191">
        <f>IF(N386="zákl. přenesená",J386,0)</f>
        <v>0</v>
      </c>
      <c r="BH386" s="191">
        <f>IF(N386="sníž. přenesená",J386,0)</f>
        <v>0</v>
      </c>
      <c r="BI386" s="191">
        <f>IF(N386="nulová",J386,0)</f>
        <v>0</v>
      </c>
      <c r="BJ386" s="23" t="s">
        <v>82</v>
      </c>
      <c r="BK386" s="191">
        <f>ROUND(I386*H386,2)</f>
        <v>0</v>
      </c>
      <c r="BL386" s="23" t="s">
        <v>272</v>
      </c>
      <c r="BM386" s="23" t="s">
        <v>1880</v>
      </c>
    </row>
    <row r="387" spans="2:65" s="1" customFormat="1" ht="16.5" customHeight="1">
      <c r="B387" s="179"/>
      <c r="C387" s="180" t="s">
        <v>1881</v>
      </c>
      <c r="D387" s="180" t="s">
        <v>191</v>
      </c>
      <c r="E387" s="181" t="s">
        <v>728</v>
      </c>
      <c r="F387" s="182" t="s">
        <v>729</v>
      </c>
      <c r="G387" s="183" t="s">
        <v>312</v>
      </c>
      <c r="H387" s="184">
        <v>60.9</v>
      </c>
      <c r="I387" s="185"/>
      <c r="J387" s="186">
        <f>ROUND(I387*H387,2)</f>
        <v>0</v>
      </c>
      <c r="K387" s="182" t="s">
        <v>209</v>
      </c>
      <c r="L387" s="40"/>
      <c r="M387" s="187" t="s">
        <v>5</v>
      </c>
      <c r="N387" s="188" t="s">
        <v>46</v>
      </c>
      <c r="O387" s="41"/>
      <c r="P387" s="189">
        <f>O387*H387</f>
        <v>0</v>
      </c>
      <c r="Q387" s="189">
        <v>0</v>
      </c>
      <c r="R387" s="189">
        <f>Q387*H387</f>
        <v>0</v>
      </c>
      <c r="S387" s="189">
        <v>0.00135</v>
      </c>
      <c r="T387" s="190">
        <f>S387*H387</f>
        <v>0.082215</v>
      </c>
      <c r="AR387" s="23" t="s">
        <v>272</v>
      </c>
      <c r="AT387" s="23" t="s">
        <v>191</v>
      </c>
      <c r="AU387" s="23" t="s">
        <v>84</v>
      </c>
      <c r="AY387" s="23" t="s">
        <v>189</v>
      </c>
      <c r="BE387" s="191">
        <f>IF(N387="základní",J387,0)</f>
        <v>0</v>
      </c>
      <c r="BF387" s="191">
        <f>IF(N387="snížená",J387,0)</f>
        <v>0</v>
      </c>
      <c r="BG387" s="191">
        <f>IF(N387="zákl. přenesená",J387,0)</f>
        <v>0</v>
      </c>
      <c r="BH387" s="191">
        <f>IF(N387="sníž. přenesená",J387,0)</f>
        <v>0</v>
      </c>
      <c r="BI387" s="191">
        <f>IF(N387="nulová",J387,0)</f>
        <v>0</v>
      </c>
      <c r="BJ387" s="23" t="s">
        <v>82</v>
      </c>
      <c r="BK387" s="191">
        <f>ROUND(I387*H387,2)</f>
        <v>0</v>
      </c>
      <c r="BL387" s="23" t="s">
        <v>272</v>
      </c>
      <c r="BM387" s="23" t="s">
        <v>1882</v>
      </c>
    </row>
    <row r="388" spans="2:65" s="1" customFormat="1" ht="25.5" customHeight="1">
      <c r="B388" s="179"/>
      <c r="C388" s="180" t="s">
        <v>1883</v>
      </c>
      <c r="D388" s="180" t="s">
        <v>191</v>
      </c>
      <c r="E388" s="181" t="s">
        <v>736</v>
      </c>
      <c r="F388" s="182" t="s">
        <v>737</v>
      </c>
      <c r="G388" s="183" t="s">
        <v>312</v>
      </c>
      <c r="H388" s="184">
        <v>50</v>
      </c>
      <c r="I388" s="185"/>
      <c r="J388" s="186">
        <f>ROUND(I388*H388,2)</f>
        <v>0</v>
      </c>
      <c r="K388" s="182" t="s">
        <v>5</v>
      </c>
      <c r="L388" s="40"/>
      <c r="M388" s="187" t="s">
        <v>5</v>
      </c>
      <c r="N388" s="188" t="s">
        <v>46</v>
      </c>
      <c r="O388" s="41"/>
      <c r="P388" s="189">
        <f>O388*H388</f>
        <v>0</v>
      </c>
      <c r="Q388" s="189">
        <v>0.00286</v>
      </c>
      <c r="R388" s="189">
        <f>Q388*H388</f>
        <v>0.14300000000000002</v>
      </c>
      <c r="S388" s="189">
        <v>0</v>
      </c>
      <c r="T388" s="190">
        <f>S388*H388</f>
        <v>0</v>
      </c>
      <c r="AR388" s="23" t="s">
        <v>272</v>
      </c>
      <c r="AT388" s="23" t="s">
        <v>191</v>
      </c>
      <c r="AU388" s="23" t="s">
        <v>84</v>
      </c>
      <c r="AY388" s="23" t="s">
        <v>189</v>
      </c>
      <c r="BE388" s="191">
        <f>IF(N388="základní",J388,0)</f>
        <v>0</v>
      </c>
      <c r="BF388" s="191">
        <f>IF(N388="snížená",J388,0)</f>
        <v>0</v>
      </c>
      <c r="BG388" s="191">
        <f>IF(N388="zákl. přenesená",J388,0)</f>
        <v>0</v>
      </c>
      <c r="BH388" s="191">
        <f>IF(N388="sníž. přenesená",J388,0)</f>
        <v>0</v>
      </c>
      <c r="BI388" s="191">
        <f>IF(N388="nulová",J388,0)</f>
        <v>0</v>
      </c>
      <c r="BJ388" s="23" t="s">
        <v>82</v>
      </c>
      <c r="BK388" s="191">
        <f>ROUND(I388*H388,2)</f>
        <v>0</v>
      </c>
      <c r="BL388" s="23" t="s">
        <v>272</v>
      </c>
      <c r="BM388" s="23" t="s">
        <v>1884</v>
      </c>
    </row>
    <row r="389" spans="2:65" s="1" customFormat="1" ht="38.25" customHeight="1">
      <c r="B389" s="179"/>
      <c r="C389" s="180" t="s">
        <v>1885</v>
      </c>
      <c r="D389" s="180" t="s">
        <v>191</v>
      </c>
      <c r="E389" s="181" t="s">
        <v>740</v>
      </c>
      <c r="F389" s="182" t="s">
        <v>741</v>
      </c>
      <c r="G389" s="183" t="s">
        <v>621</v>
      </c>
      <c r="H389" s="219"/>
      <c r="I389" s="185"/>
      <c r="J389" s="186">
        <f>ROUND(I389*H389,2)</f>
        <v>0</v>
      </c>
      <c r="K389" s="182" t="s">
        <v>202</v>
      </c>
      <c r="L389" s="40"/>
      <c r="M389" s="187" t="s">
        <v>5</v>
      </c>
      <c r="N389" s="188" t="s">
        <v>46</v>
      </c>
      <c r="O389" s="41"/>
      <c r="P389" s="189">
        <f>O389*H389</f>
        <v>0</v>
      </c>
      <c r="Q389" s="189">
        <v>0</v>
      </c>
      <c r="R389" s="189">
        <f>Q389*H389</f>
        <v>0</v>
      </c>
      <c r="S389" s="189">
        <v>0</v>
      </c>
      <c r="T389" s="190">
        <f>S389*H389</f>
        <v>0</v>
      </c>
      <c r="AR389" s="23" t="s">
        <v>272</v>
      </c>
      <c r="AT389" s="23" t="s">
        <v>191</v>
      </c>
      <c r="AU389" s="23" t="s">
        <v>84</v>
      </c>
      <c r="AY389" s="23" t="s">
        <v>189</v>
      </c>
      <c r="BE389" s="191">
        <f>IF(N389="základní",J389,0)</f>
        <v>0</v>
      </c>
      <c r="BF389" s="191">
        <f>IF(N389="snížená",J389,0)</f>
        <v>0</v>
      </c>
      <c r="BG389" s="191">
        <f>IF(N389="zákl. přenesená",J389,0)</f>
        <v>0</v>
      </c>
      <c r="BH389" s="191">
        <f>IF(N389="sníž. přenesená",J389,0)</f>
        <v>0</v>
      </c>
      <c r="BI389" s="191">
        <f>IF(N389="nulová",J389,0)</f>
        <v>0</v>
      </c>
      <c r="BJ389" s="23" t="s">
        <v>82</v>
      </c>
      <c r="BK389" s="191">
        <f>ROUND(I389*H389,2)</f>
        <v>0</v>
      </c>
      <c r="BL389" s="23" t="s">
        <v>272</v>
      </c>
      <c r="BM389" s="23" t="s">
        <v>1886</v>
      </c>
    </row>
    <row r="390" spans="2:63" s="11" customFormat="1" ht="29.85" customHeight="1">
      <c r="B390" s="166"/>
      <c r="D390" s="167" t="s">
        <v>74</v>
      </c>
      <c r="E390" s="177" t="s">
        <v>743</v>
      </c>
      <c r="F390" s="177" t="s">
        <v>744</v>
      </c>
      <c r="I390" s="169"/>
      <c r="J390" s="178">
        <f>BK390</f>
        <v>0</v>
      </c>
      <c r="L390" s="166"/>
      <c r="M390" s="171"/>
      <c r="N390" s="172"/>
      <c r="O390" s="172"/>
      <c r="P390" s="173">
        <f>SUM(P391:P405)</f>
        <v>0</v>
      </c>
      <c r="Q390" s="172"/>
      <c r="R390" s="173">
        <f>SUM(R391:R405)</f>
        <v>0.39247125</v>
      </c>
      <c r="S390" s="172"/>
      <c r="T390" s="174">
        <f>SUM(T391:T405)</f>
        <v>0.1619</v>
      </c>
      <c r="AR390" s="167" t="s">
        <v>84</v>
      </c>
      <c r="AT390" s="175" t="s">
        <v>74</v>
      </c>
      <c r="AU390" s="175" t="s">
        <v>82</v>
      </c>
      <c r="AY390" s="167" t="s">
        <v>189</v>
      </c>
      <c r="BK390" s="176">
        <f>SUM(BK391:BK405)</f>
        <v>0</v>
      </c>
    </row>
    <row r="391" spans="2:65" s="1" customFormat="1" ht="16.5" customHeight="1">
      <c r="B391" s="179"/>
      <c r="C391" s="180" t="s">
        <v>1887</v>
      </c>
      <c r="D391" s="180" t="s">
        <v>191</v>
      </c>
      <c r="E391" s="181" t="s">
        <v>1888</v>
      </c>
      <c r="F391" s="182" t="s">
        <v>1889</v>
      </c>
      <c r="G391" s="183" t="s">
        <v>194</v>
      </c>
      <c r="H391" s="184">
        <v>26.615</v>
      </c>
      <c r="I391" s="185"/>
      <c r="J391" s="186">
        <f>ROUND(I391*H391,2)</f>
        <v>0</v>
      </c>
      <c r="K391" s="182" t="s">
        <v>5</v>
      </c>
      <c r="L391" s="40"/>
      <c r="M391" s="187" t="s">
        <v>5</v>
      </c>
      <c r="N391" s="188" t="s">
        <v>46</v>
      </c>
      <c r="O391" s="41"/>
      <c r="P391" s="189">
        <f>O391*H391</f>
        <v>0</v>
      </c>
      <c r="Q391" s="189">
        <v>0</v>
      </c>
      <c r="R391" s="189">
        <f>Q391*H391</f>
        <v>0</v>
      </c>
      <c r="S391" s="189">
        <v>0</v>
      </c>
      <c r="T391" s="190">
        <f>S391*H391</f>
        <v>0</v>
      </c>
      <c r="AR391" s="23" t="s">
        <v>196</v>
      </c>
      <c r="AT391" s="23" t="s">
        <v>191</v>
      </c>
      <c r="AU391" s="23" t="s">
        <v>84</v>
      </c>
      <c r="AY391" s="23" t="s">
        <v>189</v>
      </c>
      <c r="BE391" s="191">
        <f>IF(N391="základní",J391,0)</f>
        <v>0</v>
      </c>
      <c r="BF391" s="191">
        <f>IF(N391="snížená",J391,0)</f>
        <v>0</v>
      </c>
      <c r="BG391" s="191">
        <f>IF(N391="zákl. přenesená",J391,0)</f>
        <v>0</v>
      </c>
      <c r="BH391" s="191">
        <f>IF(N391="sníž. přenesená",J391,0)</f>
        <v>0</v>
      </c>
      <c r="BI391" s="191">
        <f>IF(N391="nulová",J391,0)</f>
        <v>0</v>
      </c>
      <c r="BJ391" s="23" t="s">
        <v>82</v>
      </c>
      <c r="BK391" s="191">
        <f>ROUND(I391*H391,2)</f>
        <v>0</v>
      </c>
      <c r="BL391" s="23" t="s">
        <v>196</v>
      </c>
      <c r="BM391" s="23" t="s">
        <v>1890</v>
      </c>
    </row>
    <row r="392" spans="2:51" s="12" customFormat="1" ht="13.5">
      <c r="B392" s="192"/>
      <c r="D392" s="193" t="s">
        <v>198</v>
      </c>
      <c r="E392" s="194" t="s">
        <v>5</v>
      </c>
      <c r="F392" s="195" t="s">
        <v>1891</v>
      </c>
      <c r="H392" s="196">
        <v>26.615</v>
      </c>
      <c r="I392" s="197"/>
      <c r="L392" s="192"/>
      <c r="M392" s="198"/>
      <c r="N392" s="199"/>
      <c r="O392" s="199"/>
      <c r="P392" s="199"/>
      <c r="Q392" s="199"/>
      <c r="R392" s="199"/>
      <c r="S392" s="199"/>
      <c r="T392" s="200"/>
      <c r="AT392" s="194" t="s">
        <v>198</v>
      </c>
      <c r="AU392" s="194" t="s">
        <v>84</v>
      </c>
      <c r="AV392" s="12" t="s">
        <v>84</v>
      </c>
      <c r="AW392" s="12" t="s">
        <v>38</v>
      </c>
      <c r="AX392" s="12" t="s">
        <v>82</v>
      </c>
      <c r="AY392" s="194" t="s">
        <v>189</v>
      </c>
    </row>
    <row r="393" spans="2:65" s="1" customFormat="1" ht="25.5" customHeight="1">
      <c r="B393" s="179"/>
      <c r="C393" s="180" t="s">
        <v>1615</v>
      </c>
      <c r="D393" s="180" t="s">
        <v>191</v>
      </c>
      <c r="E393" s="181" t="s">
        <v>746</v>
      </c>
      <c r="F393" s="182" t="s">
        <v>747</v>
      </c>
      <c r="G393" s="183" t="s">
        <v>322</v>
      </c>
      <c r="H393" s="184">
        <v>27.3</v>
      </c>
      <c r="I393" s="185"/>
      <c r="J393" s="186">
        <f>ROUND(I393*H393,2)</f>
        <v>0</v>
      </c>
      <c r="K393" s="182" t="s">
        <v>202</v>
      </c>
      <c r="L393" s="40"/>
      <c r="M393" s="187" t="s">
        <v>5</v>
      </c>
      <c r="N393" s="188" t="s">
        <v>46</v>
      </c>
      <c r="O393" s="41"/>
      <c r="P393" s="189">
        <f>O393*H393</f>
        <v>0</v>
      </c>
      <c r="Q393" s="189">
        <v>0</v>
      </c>
      <c r="R393" s="189">
        <f>Q393*H393</f>
        <v>0</v>
      </c>
      <c r="S393" s="189">
        <v>0.003</v>
      </c>
      <c r="T393" s="190">
        <f>S393*H393</f>
        <v>0.0819</v>
      </c>
      <c r="AR393" s="23" t="s">
        <v>272</v>
      </c>
      <c r="AT393" s="23" t="s">
        <v>191</v>
      </c>
      <c r="AU393" s="23" t="s">
        <v>84</v>
      </c>
      <c r="AY393" s="23" t="s">
        <v>189</v>
      </c>
      <c r="BE393" s="191">
        <f>IF(N393="základní",J393,0)</f>
        <v>0</v>
      </c>
      <c r="BF393" s="191">
        <f>IF(N393="snížená",J393,0)</f>
        <v>0</v>
      </c>
      <c r="BG393" s="191">
        <f>IF(N393="zákl. přenesená",J393,0)</f>
        <v>0</v>
      </c>
      <c r="BH393" s="191">
        <f>IF(N393="sníž. přenesená",J393,0)</f>
        <v>0</v>
      </c>
      <c r="BI393" s="191">
        <f>IF(N393="nulová",J393,0)</f>
        <v>0</v>
      </c>
      <c r="BJ393" s="23" t="s">
        <v>82</v>
      </c>
      <c r="BK393" s="191">
        <f>ROUND(I393*H393,2)</f>
        <v>0</v>
      </c>
      <c r="BL393" s="23" t="s">
        <v>272</v>
      </c>
      <c r="BM393" s="23" t="s">
        <v>1892</v>
      </c>
    </row>
    <row r="394" spans="2:51" s="12" customFormat="1" ht="13.5">
      <c r="B394" s="192"/>
      <c r="D394" s="193" t="s">
        <v>198</v>
      </c>
      <c r="E394" s="194" t="s">
        <v>5</v>
      </c>
      <c r="F394" s="195" t="s">
        <v>1893</v>
      </c>
      <c r="H394" s="196">
        <v>27.3</v>
      </c>
      <c r="I394" s="197"/>
      <c r="L394" s="192"/>
      <c r="M394" s="198"/>
      <c r="N394" s="199"/>
      <c r="O394" s="199"/>
      <c r="P394" s="199"/>
      <c r="Q394" s="199"/>
      <c r="R394" s="199"/>
      <c r="S394" s="199"/>
      <c r="T394" s="200"/>
      <c r="AT394" s="194" t="s">
        <v>198</v>
      </c>
      <c r="AU394" s="194" t="s">
        <v>84</v>
      </c>
      <c r="AV394" s="12" t="s">
        <v>84</v>
      </c>
      <c r="AW394" s="12" t="s">
        <v>38</v>
      </c>
      <c r="AX394" s="12" t="s">
        <v>82</v>
      </c>
      <c r="AY394" s="194" t="s">
        <v>189</v>
      </c>
    </row>
    <row r="395" spans="2:65" s="1" customFormat="1" ht="25.5" customHeight="1">
      <c r="B395" s="179"/>
      <c r="C395" s="180" t="s">
        <v>1894</v>
      </c>
      <c r="D395" s="180" t="s">
        <v>191</v>
      </c>
      <c r="E395" s="181" t="s">
        <v>750</v>
      </c>
      <c r="F395" s="182" t="s">
        <v>751</v>
      </c>
      <c r="G395" s="183" t="s">
        <v>322</v>
      </c>
      <c r="H395" s="184">
        <v>16</v>
      </c>
      <c r="I395" s="185"/>
      <c r="J395" s="186">
        <f>ROUND(I395*H395,2)</f>
        <v>0</v>
      </c>
      <c r="K395" s="182" t="s">
        <v>202</v>
      </c>
      <c r="L395" s="40"/>
      <c r="M395" s="187" t="s">
        <v>5</v>
      </c>
      <c r="N395" s="188" t="s">
        <v>46</v>
      </c>
      <c r="O395" s="41"/>
      <c r="P395" s="189">
        <f>O395*H395</f>
        <v>0</v>
      </c>
      <c r="Q395" s="189">
        <v>0</v>
      </c>
      <c r="R395" s="189">
        <f>Q395*H395</f>
        <v>0</v>
      </c>
      <c r="S395" s="189">
        <v>0.005</v>
      </c>
      <c r="T395" s="190">
        <f>S395*H395</f>
        <v>0.08</v>
      </c>
      <c r="AR395" s="23" t="s">
        <v>272</v>
      </c>
      <c r="AT395" s="23" t="s">
        <v>191</v>
      </c>
      <c r="AU395" s="23" t="s">
        <v>84</v>
      </c>
      <c r="AY395" s="23" t="s">
        <v>189</v>
      </c>
      <c r="BE395" s="191">
        <f>IF(N395="základní",J395,0)</f>
        <v>0</v>
      </c>
      <c r="BF395" s="191">
        <f>IF(N395="snížená",J395,0)</f>
        <v>0</v>
      </c>
      <c r="BG395" s="191">
        <f>IF(N395="zákl. přenesená",J395,0)</f>
        <v>0</v>
      </c>
      <c r="BH395" s="191">
        <f>IF(N395="sníž. přenesená",J395,0)</f>
        <v>0</v>
      </c>
      <c r="BI395" s="191">
        <f>IF(N395="nulová",J395,0)</f>
        <v>0</v>
      </c>
      <c r="BJ395" s="23" t="s">
        <v>82</v>
      </c>
      <c r="BK395" s="191">
        <f>ROUND(I395*H395,2)</f>
        <v>0</v>
      </c>
      <c r="BL395" s="23" t="s">
        <v>272</v>
      </c>
      <c r="BM395" s="23" t="s">
        <v>1895</v>
      </c>
    </row>
    <row r="396" spans="2:51" s="12" customFormat="1" ht="13.5">
      <c r="B396" s="192"/>
      <c r="D396" s="193" t="s">
        <v>198</v>
      </c>
      <c r="E396" s="194" t="s">
        <v>5</v>
      </c>
      <c r="F396" s="195" t="s">
        <v>272</v>
      </c>
      <c r="H396" s="196">
        <v>16</v>
      </c>
      <c r="I396" s="197"/>
      <c r="L396" s="192"/>
      <c r="M396" s="198"/>
      <c r="N396" s="199"/>
      <c r="O396" s="199"/>
      <c r="P396" s="199"/>
      <c r="Q396" s="199"/>
      <c r="R396" s="199"/>
      <c r="S396" s="199"/>
      <c r="T396" s="200"/>
      <c r="AT396" s="194" t="s">
        <v>198</v>
      </c>
      <c r="AU396" s="194" t="s">
        <v>84</v>
      </c>
      <c r="AV396" s="12" t="s">
        <v>84</v>
      </c>
      <c r="AW396" s="12" t="s">
        <v>38</v>
      </c>
      <c r="AX396" s="12" t="s">
        <v>82</v>
      </c>
      <c r="AY396" s="194" t="s">
        <v>189</v>
      </c>
    </row>
    <row r="397" spans="2:65" s="1" customFormat="1" ht="16.5" customHeight="1">
      <c r="B397" s="179"/>
      <c r="C397" s="180" t="s">
        <v>1896</v>
      </c>
      <c r="D397" s="180" t="s">
        <v>191</v>
      </c>
      <c r="E397" s="181" t="s">
        <v>755</v>
      </c>
      <c r="F397" s="182" t="s">
        <v>1897</v>
      </c>
      <c r="G397" s="183" t="s">
        <v>194</v>
      </c>
      <c r="H397" s="184">
        <v>106.365</v>
      </c>
      <c r="I397" s="185"/>
      <c r="J397" s="186">
        <f>ROUND(I397*H397,2)</f>
        <v>0</v>
      </c>
      <c r="K397" s="182" t="s">
        <v>5</v>
      </c>
      <c r="L397" s="40"/>
      <c r="M397" s="187" t="s">
        <v>5</v>
      </c>
      <c r="N397" s="188" t="s">
        <v>46</v>
      </c>
      <c r="O397" s="41"/>
      <c r="P397" s="189">
        <f>O397*H397</f>
        <v>0</v>
      </c>
      <c r="Q397" s="189">
        <v>0.00025</v>
      </c>
      <c r="R397" s="189">
        <f>Q397*H397</f>
        <v>0.02659125</v>
      </c>
      <c r="S397" s="189">
        <v>0</v>
      </c>
      <c r="T397" s="190">
        <f>S397*H397</f>
        <v>0</v>
      </c>
      <c r="AR397" s="23" t="s">
        <v>272</v>
      </c>
      <c r="AT397" s="23" t="s">
        <v>191</v>
      </c>
      <c r="AU397" s="23" t="s">
        <v>84</v>
      </c>
      <c r="AY397" s="23" t="s">
        <v>189</v>
      </c>
      <c r="BE397" s="191">
        <f>IF(N397="základní",J397,0)</f>
        <v>0</v>
      </c>
      <c r="BF397" s="191">
        <f>IF(N397="snížená",J397,0)</f>
        <v>0</v>
      </c>
      <c r="BG397" s="191">
        <f>IF(N397="zákl. přenesená",J397,0)</f>
        <v>0</v>
      </c>
      <c r="BH397" s="191">
        <f>IF(N397="sníž. přenesená",J397,0)</f>
        <v>0</v>
      </c>
      <c r="BI397" s="191">
        <f>IF(N397="nulová",J397,0)</f>
        <v>0</v>
      </c>
      <c r="BJ397" s="23" t="s">
        <v>82</v>
      </c>
      <c r="BK397" s="191">
        <f>ROUND(I397*H397,2)</f>
        <v>0</v>
      </c>
      <c r="BL397" s="23" t="s">
        <v>272</v>
      </c>
      <c r="BM397" s="23" t="s">
        <v>1898</v>
      </c>
    </row>
    <row r="398" spans="2:51" s="12" customFormat="1" ht="13.5">
      <c r="B398" s="192"/>
      <c r="D398" s="193" t="s">
        <v>198</v>
      </c>
      <c r="E398" s="194" t="s">
        <v>5</v>
      </c>
      <c r="F398" s="195" t="s">
        <v>1899</v>
      </c>
      <c r="H398" s="196">
        <v>106.365</v>
      </c>
      <c r="I398" s="197"/>
      <c r="L398" s="192"/>
      <c r="M398" s="198"/>
      <c r="N398" s="199"/>
      <c r="O398" s="199"/>
      <c r="P398" s="199"/>
      <c r="Q398" s="199"/>
      <c r="R398" s="199"/>
      <c r="S398" s="199"/>
      <c r="T398" s="200"/>
      <c r="AT398" s="194" t="s">
        <v>198</v>
      </c>
      <c r="AU398" s="194" t="s">
        <v>84</v>
      </c>
      <c r="AV398" s="12" t="s">
        <v>84</v>
      </c>
      <c r="AW398" s="12" t="s">
        <v>38</v>
      </c>
      <c r="AX398" s="12" t="s">
        <v>82</v>
      </c>
      <c r="AY398" s="194" t="s">
        <v>189</v>
      </c>
    </row>
    <row r="399" spans="2:65" s="1" customFormat="1" ht="16.5" customHeight="1">
      <c r="B399" s="179"/>
      <c r="C399" s="180" t="s">
        <v>1900</v>
      </c>
      <c r="D399" s="180" t="s">
        <v>191</v>
      </c>
      <c r="E399" s="181" t="s">
        <v>760</v>
      </c>
      <c r="F399" s="182" t="s">
        <v>1901</v>
      </c>
      <c r="G399" s="183" t="s">
        <v>322</v>
      </c>
      <c r="H399" s="184">
        <v>1</v>
      </c>
      <c r="I399" s="185"/>
      <c r="J399" s="186">
        <f>ROUND(I399*H399,2)</f>
        <v>0</v>
      </c>
      <c r="K399" s="182" t="s">
        <v>5</v>
      </c>
      <c r="L399" s="40"/>
      <c r="M399" s="187" t="s">
        <v>5</v>
      </c>
      <c r="N399" s="188" t="s">
        <v>46</v>
      </c>
      <c r="O399" s="41"/>
      <c r="P399" s="189">
        <f>O399*H399</f>
        <v>0</v>
      </c>
      <c r="Q399" s="189">
        <v>0.00024</v>
      </c>
      <c r="R399" s="189">
        <f>Q399*H399</f>
        <v>0.00024</v>
      </c>
      <c r="S399" s="189">
        <v>0</v>
      </c>
      <c r="T399" s="190">
        <f>S399*H399</f>
        <v>0</v>
      </c>
      <c r="AR399" s="23" t="s">
        <v>272</v>
      </c>
      <c r="AT399" s="23" t="s">
        <v>191</v>
      </c>
      <c r="AU399" s="23" t="s">
        <v>84</v>
      </c>
      <c r="AY399" s="23" t="s">
        <v>189</v>
      </c>
      <c r="BE399" s="191">
        <f>IF(N399="základní",J399,0)</f>
        <v>0</v>
      </c>
      <c r="BF399" s="191">
        <f>IF(N399="snížená",J399,0)</f>
        <v>0</v>
      </c>
      <c r="BG399" s="191">
        <f>IF(N399="zákl. přenesená",J399,0)</f>
        <v>0</v>
      </c>
      <c r="BH399" s="191">
        <f>IF(N399="sníž. přenesená",J399,0)</f>
        <v>0</v>
      </c>
      <c r="BI399" s="191">
        <f>IF(N399="nulová",J399,0)</f>
        <v>0</v>
      </c>
      <c r="BJ399" s="23" t="s">
        <v>82</v>
      </c>
      <c r="BK399" s="191">
        <f>ROUND(I399*H399,2)</f>
        <v>0</v>
      </c>
      <c r="BL399" s="23" t="s">
        <v>272</v>
      </c>
      <c r="BM399" s="23" t="s">
        <v>1902</v>
      </c>
    </row>
    <row r="400" spans="2:65" s="1" customFormat="1" ht="16.5" customHeight="1">
      <c r="B400" s="179"/>
      <c r="C400" s="180" t="s">
        <v>1903</v>
      </c>
      <c r="D400" s="180" t="s">
        <v>191</v>
      </c>
      <c r="E400" s="181" t="s">
        <v>1904</v>
      </c>
      <c r="F400" s="182" t="s">
        <v>1905</v>
      </c>
      <c r="G400" s="183" t="s">
        <v>322</v>
      </c>
      <c r="H400" s="184">
        <v>1</v>
      </c>
      <c r="I400" s="185"/>
      <c r="J400" s="186">
        <f>ROUND(I400*H400,2)</f>
        <v>0</v>
      </c>
      <c r="K400" s="182" t="s">
        <v>5</v>
      </c>
      <c r="L400" s="40"/>
      <c r="M400" s="187" t="s">
        <v>5</v>
      </c>
      <c r="N400" s="188" t="s">
        <v>46</v>
      </c>
      <c r="O400" s="41"/>
      <c r="P400" s="189">
        <f>O400*H400</f>
        <v>0</v>
      </c>
      <c r="Q400" s="189">
        <v>0.00024</v>
      </c>
      <c r="R400" s="189">
        <f>Q400*H400</f>
        <v>0.00024</v>
      </c>
      <c r="S400" s="189">
        <v>0</v>
      </c>
      <c r="T400" s="190">
        <f>S400*H400</f>
        <v>0</v>
      </c>
      <c r="AR400" s="23" t="s">
        <v>272</v>
      </c>
      <c r="AT400" s="23" t="s">
        <v>191</v>
      </c>
      <c r="AU400" s="23" t="s">
        <v>84</v>
      </c>
      <c r="AY400" s="23" t="s">
        <v>189</v>
      </c>
      <c r="BE400" s="191">
        <f>IF(N400="základní",J400,0)</f>
        <v>0</v>
      </c>
      <c r="BF400" s="191">
        <f>IF(N400="snížená",J400,0)</f>
        <v>0</v>
      </c>
      <c r="BG400" s="191">
        <f>IF(N400="zákl. přenesená",J400,0)</f>
        <v>0</v>
      </c>
      <c r="BH400" s="191">
        <f>IF(N400="sníž. přenesená",J400,0)</f>
        <v>0</v>
      </c>
      <c r="BI400" s="191">
        <f>IF(N400="nulová",J400,0)</f>
        <v>0</v>
      </c>
      <c r="BJ400" s="23" t="s">
        <v>82</v>
      </c>
      <c r="BK400" s="191">
        <f>ROUND(I400*H400,2)</f>
        <v>0</v>
      </c>
      <c r="BL400" s="23" t="s">
        <v>272</v>
      </c>
      <c r="BM400" s="23" t="s">
        <v>1906</v>
      </c>
    </row>
    <row r="401" spans="2:65" s="1" customFormat="1" ht="25.5" customHeight="1">
      <c r="B401" s="179"/>
      <c r="C401" s="180" t="s">
        <v>1907</v>
      </c>
      <c r="D401" s="180" t="s">
        <v>191</v>
      </c>
      <c r="E401" s="181" t="s">
        <v>764</v>
      </c>
      <c r="F401" s="182" t="s">
        <v>765</v>
      </c>
      <c r="G401" s="183" t="s">
        <v>322</v>
      </c>
      <c r="H401" s="184">
        <v>40</v>
      </c>
      <c r="I401" s="185"/>
      <c r="J401" s="186">
        <f>ROUND(I401*H401,2)</f>
        <v>0</v>
      </c>
      <c r="K401" s="182" t="s">
        <v>202</v>
      </c>
      <c r="L401" s="40"/>
      <c r="M401" s="187" t="s">
        <v>5</v>
      </c>
      <c r="N401" s="188" t="s">
        <v>46</v>
      </c>
      <c r="O401" s="41"/>
      <c r="P401" s="189">
        <f>O401*H401</f>
        <v>0</v>
      </c>
      <c r="Q401" s="189">
        <v>0</v>
      </c>
      <c r="R401" s="189">
        <f>Q401*H401</f>
        <v>0</v>
      </c>
      <c r="S401" s="189">
        <v>0</v>
      </c>
      <c r="T401" s="190">
        <f>S401*H401</f>
        <v>0</v>
      </c>
      <c r="AR401" s="23" t="s">
        <v>272</v>
      </c>
      <c r="AT401" s="23" t="s">
        <v>191</v>
      </c>
      <c r="AU401" s="23" t="s">
        <v>84</v>
      </c>
      <c r="AY401" s="23" t="s">
        <v>189</v>
      </c>
      <c r="BE401" s="191">
        <f>IF(N401="základní",J401,0)</f>
        <v>0</v>
      </c>
      <c r="BF401" s="191">
        <f>IF(N401="snížená",J401,0)</f>
        <v>0</v>
      </c>
      <c r="BG401" s="191">
        <f>IF(N401="zákl. přenesená",J401,0)</f>
        <v>0</v>
      </c>
      <c r="BH401" s="191">
        <f>IF(N401="sníž. přenesená",J401,0)</f>
        <v>0</v>
      </c>
      <c r="BI401" s="191">
        <f>IF(N401="nulová",J401,0)</f>
        <v>0</v>
      </c>
      <c r="BJ401" s="23" t="s">
        <v>82</v>
      </c>
      <c r="BK401" s="191">
        <f>ROUND(I401*H401,2)</f>
        <v>0</v>
      </c>
      <c r="BL401" s="23" t="s">
        <v>272</v>
      </c>
      <c r="BM401" s="23" t="s">
        <v>1908</v>
      </c>
    </row>
    <row r="402" spans="2:65" s="1" customFormat="1" ht="25.5" customHeight="1">
      <c r="B402" s="179"/>
      <c r="C402" s="180" t="s">
        <v>1909</v>
      </c>
      <c r="D402" s="180" t="s">
        <v>191</v>
      </c>
      <c r="E402" s="181" t="s">
        <v>772</v>
      </c>
      <c r="F402" s="182" t="s">
        <v>773</v>
      </c>
      <c r="G402" s="183" t="s">
        <v>322</v>
      </c>
      <c r="H402" s="184">
        <v>16</v>
      </c>
      <c r="I402" s="185"/>
      <c r="J402" s="186">
        <f>ROUND(I402*H402,2)</f>
        <v>0</v>
      </c>
      <c r="K402" s="182" t="s">
        <v>202</v>
      </c>
      <c r="L402" s="40"/>
      <c r="M402" s="187" t="s">
        <v>5</v>
      </c>
      <c r="N402" s="188" t="s">
        <v>46</v>
      </c>
      <c r="O402" s="41"/>
      <c r="P402" s="189">
        <f>O402*H402</f>
        <v>0</v>
      </c>
      <c r="Q402" s="189">
        <v>0</v>
      </c>
      <c r="R402" s="189">
        <f>Q402*H402</f>
        <v>0</v>
      </c>
      <c r="S402" s="189">
        <v>0</v>
      </c>
      <c r="T402" s="190">
        <f>S402*H402</f>
        <v>0</v>
      </c>
      <c r="AR402" s="23" t="s">
        <v>272</v>
      </c>
      <c r="AT402" s="23" t="s">
        <v>191</v>
      </c>
      <c r="AU402" s="23" t="s">
        <v>84</v>
      </c>
      <c r="AY402" s="23" t="s">
        <v>189</v>
      </c>
      <c r="BE402" s="191">
        <f>IF(N402="základní",J402,0)</f>
        <v>0</v>
      </c>
      <c r="BF402" s="191">
        <f>IF(N402="snížená",J402,0)</f>
        <v>0</v>
      </c>
      <c r="BG402" s="191">
        <f>IF(N402="zákl. přenesená",J402,0)</f>
        <v>0</v>
      </c>
      <c r="BH402" s="191">
        <f>IF(N402="sníž. přenesená",J402,0)</f>
        <v>0</v>
      </c>
      <c r="BI402" s="191">
        <f>IF(N402="nulová",J402,0)</f>
        <v>0</v>
      </c>
      <c r="BJ402" s="23" t="s">
        <v>82</v>
      </c>
      <c r="BK402" s="191">
        <f>ROUND(I402*H402,2)</f>
        <v>0</v>
      </c>
      <c r="BL402" s="23" t="s">
        <v>272</v>
      </c>
      <c r="BM402" s="23" t="s">
        <v>1910</v>
      </c>
    </row>
    <row r="403" spans="2:65" s="1" customFormat="1" ht="25.5" customHeight="1">
      <c r="B403" s="179"/>
      <c r="C403" s="209" t="s">
        <v>1911</v>
      </c>
      <c r="D403" s="209" t="s">
        <v>291</v>
      </c>
      <c r="E403" s="210" t="s">
        <v>776</v>
      </c>
      <c r="F403" s="211" t="s">
        <v>1093</v>
      </c>
      <c r="G403" s="212" t="s">
        <v>312</v>
      </c>
      <c r="H403" s="213">
        <v>60.9</v>
      </c>
      <c r="I403" s="214"/>
      <c r="J403" s="215">
        <f>ROUND(I403*H403,2)</f>
        <v>0</v>
      </c>
      <c r="K403" s="211" t="s">
        <v>202</v>
      </c>
      <c r="L403" s="216"/>
      <c r="M403" s="217" t="s">
        <v>5</v>
      </c>
      <c r="N403" s="218" t="s">
        <v>46</v>
      </c>
      <c r="O403" s="41"/>
      <c r="P403" s="189">
        <f>O403*H403</f>
        <v>0</v>
      </c>
      <c r="Q403" s="189">
        <v>0.006</v>
      </c>
      <c r="R403" s="189">
        <f>Q403*H403</f>
        <v>0.3654</v>
      </c>
      <c r="S403" s="189">
        <v>0</v>
      </c>
      <c r="T403" s="190">
        <f>S403*H403</f>
        <v>0</v>
      </c>
      <c r="AR403" s="23" t="s">
        <v>358</v>
      </c>
      <c r="AT403" s="23" t="s">
        <v>291</v>
      </c>
      <c r="AU403" s="23" t="s">
        <v>84</v>
      </c>
      <c r="AY403" s="23" t="s">
        <v>189</v>
      </c>
      <c r="BE403" s="191">
        <f>IF(N403="základní",J403,0)</f>
        <v>0</v>
      </c>
      <c r="BF403" s="191">
        <f>IF(N403="snížená",J403,0)</f>
        <v>0</v>
      </c>
      <c r="BG403" s="191">
        <f>IF(N403="zákl. přenesená",J403,0)</f>
        <v>0</v>
      </c>
      <c r="BH403" s="191">
        <f>IF(N403="sníž. přenesená",J403,0)</f>
        <v>0</v>
      </c>
      <c r="BI403" s="191">
        <f>IF(N403="nulová",J403,0)</f>
        <v>0</v>
      </c>
      <c r="BJ403" s="23" t="s">
        <v>82</v>
      </c>
      <c r="BK403" s="191">
        <f>ROUND(I403*H403,2)</f>
        <v>0</v>
      </c>
      <c r="BL403" s="23" t="s">
        <v>272</v>
      </c>
      <c r="BM403" s="23" t="s">
        <v>1912</v>
      </c>
    </row>
    <row r="404" spans="2:51" s="12" customFormat="1" ht="13.5">
      <c r="B404" s="192"/>
      <c r="D404" s="193" t="s">
        <v>198</v>
      </c>
      <c r="E404" s="194" t="s">
        <v>5</v>
      </c>
      <c r="F404" s="195" t="s">
        <v>1625</v>
      </c>
      <c r="H404" s="196">
        <v>60.9</v>
      </c>
      <c r="I404" s="197"/>
      <c r="L404" s="192"/>
      <c r="M404" s="198"/>
      <c r="N404" s="199"/>
      <c r="O404" s="199"/>
      <c r="P404" s="199"/>
      <c r="Q404" s="199"/>
      <c r="R404" s="199"/>
      <c r="S404" s="199"/>
      <c r="T404" s="200"/>
      <c r="AT404" s="194" t="s">
        <v>198</v>
      </c>
      <c r="AU404" s="194" t="s">
        <v>84</v>
      </c>
      <c r="AV404" s="12" t="s">
        <v>84</v>
      </c>
      <c r="AW404" s="12" t="s">
        <v>38</v>
      </c>
      <c r="AX404" s="12" t="s">
        <v>82</v>
      </c>
      <c r="AY404" s="194" t="s">
        <v>189</v>
      </c>
    </row>
    <row r="405" spans="2:65" s="1" customFormat="1" ht="38.25" customHeight="1">
      <c r="B405" s="179"/>
      <c r="C405" s="180" t="s">
        <v>1913</v>
      </c>
      <c r="D405" s="180" t="s">
        <v>191</v>
      </c>
      <c r="E405" s="181" t="s">
        <v>781</v>
      </c>
      <c r="F405" s="182" t="s">
        <v>782</v>
      </c>
      <c r="G405" s="183" t="s">
        <v>621</v>
      </c>
      <c r="H405" s="219"/>
      <c r="I405" s="185"/>
      <c r="J405" s="186">
        <f>ROUND(I405*H405,2)</f>
        <v>0</v>
      </c>
      <c r="K405" s="182" t="s">
        <v>376</v>
      </c>
      <c r="L405" s="40"/>
      <c r="M405" s="187" t="s">
        <v>5</v>
      </c>
      <c r="N405" s="188" t="s">
        <v>46</v>
      </c>
      <c r="O405" s="41"/>
      <c r="P405" s="189">
        <f>O405*H405</f>
        <v>0</v>
      </c>
      <c r="Q405" s="189">
        <v>0</v>
      </c>
      <c r="R405" s="189">
        <f>Q405*H405</f>
        <v>0</v>
      </c>
      <c r="S405" s="189">
        <v>0</v>
      </c>
      <c r="T405" s="190">
        <f>S405*H405</f>
        <v>0</v>
      </c>
      <c r="AR405" s="23" t="s">
        <v>272</v>
      </c>
      <c r="AT405" s="23" t="s">
        <v>191</v>
      </c>
      <c r="AU405" s="23" t="s">
        <v>84</v>
      </c>
      <c r="AY405" s="23" t="s">
        <v>189</v>
      </c>
      <c r="BE405" s="191">
        <f>IF(N405="základní",J405,0)</f>
        <v>0</v>
      </c>
      <c r="BF405" s="191">
        <f>IF(N405="snížená",J405,0)</f>
        <v>0</v>
      </c>
      <c r="BG405" s="191">
        <f>IF(N405="zákl. přenesená",J405,0)</f>
        <v>0</v>
      </c>
      <c r="BH405" s="191">
        <f>IF(N405="sníž. přenesená",J405,0)</f>
        <v>0</v>
      </c>
      <c r="BI405" s="191">
        <f>IF(N405="nulová",J405,0)</f>
        <v>0</v>
      </c>
      <c r="BJ405" s="23" t="s">
        <v>82</v>
      </c>
      <c r="BK405" s="191">
        <f>ROUND(I405*H405,2)</f>
        <v>0</v>
      </c>
      <c r="BL405" s="23" t="s">
        <v>272</v>
      </c>
      <c r="BM405" s="23" t="s">
        <v>1914</v>
      </c>
    </row>
    <row r="406" spans="2:63" s="11" customFormat="1" ht="29.85" customHeight="1">
      <c r="B406" s="166"/>
      <c r="D406" s="167" t="s">
        <v>74</v>
      </c>
      <c r="E406" s="177" t="s">
        <v>784</v>
      </c>
      <c r="F406" s="177" t="s">
        <v>785</v>
      </c>
      <c r="I406" s="169"/>
      <c r="J406" s="178">
        <f>BK406</f>
        <v>0</v>
      </c>
      <c r="L406" s="166"/>
      <c r="M406" s="171"/>
      <c r="N406" s="172"/>
      <c r="O406" s="172"/>
      <c r="P406" s="173">
        <f>SUM(P407:P415)</f>
        <v>0</v>
      </c>
      <c r="Q406" s="172"/>
      <c r="R406" s="173">
        <f>SUM(R407:R415)</f>
        <v>0</v>
      </c>
      <c r="S406" s="172"/>
      <c r="T406" s="174">
        <f>SUM(T407:T415)</f>
        <v>1.12275</v>
      </c>
      <c r="AR406" s="167" t="s">
        <v>84</v>
      </c>
      <c r="AT406" s="175" t="s">
        <v>74</v>
      </c>
      <c r="AU406" s="175" t="s">
        <v>82</v>
      </c>
      <c r="AY406" s="167" t="s">
        <v>189</v>
      </c>
      <c r="BK406" s="176">
        <f>SUM(BK407:BK415)</f>
        <v>0</v>
      </c>
    </row>
    <row r="407" spans="2:65" s="1" customFormat="1" ht="16.5" customHeight="1">
      <c r="B407" s="179"/>
      <c r="C407" s="180" t="s">
        <v>1915</v>
      </c>
      <c r="D407" s="180" t="s">
        <v>191</v>
      </c>
      <c r="E407" s="181" t="s">
        <v>1916</v>
      </c>
      <c r="F407" s="182" t="s">
        <v>1917</v>
      </c>
      <c r="G407" s="183" t="s">
        <v>194</v>
      </c>
      <c r="H407" s="184">
        <v>48.3</v>
      </c>
      <c r="I407" s="185"/>
      <c r="J407" s="186">
        <f>ROUND(I407*H407,2)</f>
        <v>0</v>
      </c>
      <c r="K407" s="182" t="s">
        <v>5</v>
      </c>
      <c r="L407" s="40"/>
      <c r="M407" s="187" t="s">
        <v>5</v>
      </c>
      <c r="N407" s="188" t="s">
        <v>46</v>
      </c>
      <c r="O407" s="41"/>
      <c r="P407" s="189">
        <f>O407*H407</f>
        <v>0</v>
      </c>
      <c r="Q407" s="189">
        <v>0</v>
      </c>
      <c r="R407" s="189">
        <f>Q407*H407</f>
        <v>0</v>
      </c>
      <c r="S407" s="189">
        <v>0.019</v>
      </c>
      <c r="T407" s="190">
        <f>S407*H407</f>
        <v>0.9177</v>
      </c>
      <c r="AR407" s="23" t="s">
        <v>196</v>
      </c>
      <c r="AT407" s="23" t="s">
        <v>191</v>
      </c>
      <c r="AU407" s="23" t="s">
        <v>84</v>
      </c>
      <c r="AY407" s="23" t="s">
        <v>189</v>
      </c>
      <c r="BE407" s="191">
        <f>IF(N407="základní",J407,0)</f>
        <v>0</v>
      </c>
      <c r="BF407" s="191">
        <f>IF(N407="snížená",J407,0)</f>
        <v>0</v>
      </c>
      <c r="BG407" s="191">
        <f>IF(N407="zákl. přenesená",J407,0)</f>
        <v>0</v>
      </c>
      <c r="BH407" s="191">
        <f>IF(N407="sníž. přenesená",J407,0)</f>
        <v>0</v>
      </c>
      <c r="BI407" s="191">
        <f>IF(N407="nulová",J407,0)</f>
        <v>0</v>
      </c>
      <c r="BJ407" s="23" t="s">
        <v>82</v>
      </c>
      <c r="BK407" s="191">
        <f>ROUND(I407*H407,2)</f>
        <v>0</v>
      </c>
      <c r="BL407" s="23" t="s">
        <v>196</v>
      </c>
      <c r="BM407" s="23" t="s">
        <v>1918</v>
      </c>
    </row>
    <row r="408" spans="2:51" s="12" customFormat="1" ht="13.5">
      <c r="B408" s="192"/>
      <c r="D408" s="193" t="s">
        <v>198</v>
      </c>
      <c r="E408" s="194" t="s">
        <v>5</v>
      </c>
      <c r="F408" s="195" t="s">
        <v>1919</v>
      </c>
      <c r="H408" s="196">
        <v>48.3</v>
      </c>
      <c r="I408" s="197"/>
      <c r="L408" s="192"/>
      <c r="M408" s="198"/>
      <c r="N408" s="199"/>
      <c r="O408" s="199"/>
      <c r="P408" s="199"/>
      <c r="Q408" s="199"/>
      <c r="R408" s="199"/>
      <c r="S408" s="199"/>
      <c r="T408" s="200"/>
      <c r="AT408" s="194" t="s">
        <v>198</v>
      </c>
      <c r="AU408" s="194" t="s">
        <v>84</v>
      </c>
      <c r="AV408" s="12" t="s">
        <v>84</v>
      </c>
      <c r="AW408" s="12" t="s">
        <v>38</v>
      </c>
      <c r="AX408" s="12" t="s">
        <v>82</v>
      </c>
      <c r="AY408" s="194" t="s">
        <v>189</v>
      </c>
    </row>
    <row r="409" spans="2:65" s="1" customFormat="1" ht="25.5" customHeight="1">
      <c r="B409" s="179"/>
      <c r="C409" s="180" t="s">
        <v>1920</v>
      </c>
      <c r="D409" s="180" t="s">
        <v>191</v>
      </c>
      <c r="E409" s="181" t="s">
        <v>787</v>
      </c>
      <c r="F409" s="182" t="s">
        <v>1921</v>
      </c>
      <c r="G409" s="183" t="s">
        <v>322</v>
      </c>
      <c r="H409" s="184">
        <v>1</v>
      </c>
      <c r="I409" s="185"/>
      <c r="J409" s="186">
        <f>ROUND(I409*H409,2)</f>
        <v>0</v>
      </c>
      <c r="K409" s="182" t="s">
        <v>5</v>
      </c>
      <c r="L409" s="40"/>
      <c r="M409" s="187" t="s">
        <v>5</v>
      </c>
      <c r="N409" s="188" t="s">
        <v>46</v>
      </c>
      <c r="O409" s="41"/>
      <c r="P409" s="189">
        <f>O409*H409</f>
        <v>0</v>
      </c>
      <c r="Q409" s="189">
        <v>0</v>
      </c>
      <c r="R409" s="189">
        <f>Q409*H409</f>
        <v>0</v>
      </c>
      <c r="S409" s="189">
        <v>0</v>
      </c>
      <c r="T409" s="190">
        <f>S409*H409</f>
        <v>0</v>
      </c>
      <c r="AR409" s="23" t="s">
        <v>196</v>
      </c>
      <c r="AT409" s="23" t="s">
        <v>191</v>
      </c>
      <c r="AU409" s="23" t="s">
        <v>84</v>
      </c>
      <c r="AY409" s="23" t="s">
        <v>189</v>
      </c>
      <c r="BE409" s="191">
        <f>IF(N409="základní",J409,0)</f>
        <v>0</v>
      </c>
      <c r="BF409" s="191">
        <f>IF(N409="snížená",J409,0)</f>
        <v>0</v>
      </c>
      <c r="BG409" s="191">
        <f>IF(N409="zákl. přenesená",J409,0)</f>
        <v>0</v>
      </c>
      <c r="BH409" s="191">
        <f>IF(N409="sníž. přenesená",J409,0)</f>
        <v>0</v>
      </c>
      <c r="BI409" s="191">
        <f>IF(N409="nulová",J409,0)</f>
        <v>0</v>
      </c>
      <c r="BJ409" s="23" t="s">
        <v>82</v>
      </c>
      <c r="BK409" s="191">
        <f>ROUND(I409*H409,2)</f>
        <v>0</v>
      </c>
      <c r="BL409" s="23" t="s">
        <v>196</v>
      </c>
      <c r="BM409" s="23" t="s">
        <v>1922</v>
      </c>
    </row>
    <row r="410" spans="2:65" s="1" customFormat="1" ht="25.5" customHeight="1">
      <c r="B410" s="179"/>
      <c r="C410" s="180" t="s">
        <v>1923</v>
      </c>
      <c r="D410" s="180" t="s">
        <v>191</v>
      </c>
      <c r="E410" s="181" t="s">
        <v>1924</v>
      </c>
      <c r="F410" s="182" t="s">
        <v>1925</v>
      </c>
      <c r="G410" s="183" t="s">
        <v>322</v>
      </c>
      <c r="H410" s="184">
        <v>1</v>
      </c>
      <c r="I410" s="185"/>
      <c r="J410" s="186">
        <f>ROUND(I410*H410,2)</f>
        <v>0</v>
      </c>
      <c r="K410" s="182" t="s">
        <v>5</v>
      </c>
      <c r="L410" s="40"/>
      <c r="M410" s="187" t="s">
        <v>5</v>
      </c>
      <c r="N410" s="188" t="s">
        <v>46</v>
      </c>
      <c r="O410" s="41"/>
      <c r="P410" s="189">
        <f>O410*H410</f>
        <v>0</v>
      </c>
      <c r="Q410" s="189">
        <v>0</v>
      </c>
      <c r="R410" s="189">
        <f>Q410*H410</f>
        <v>0</v>
      </c>
      <c r="S410" s="189">
        <v>0</v>
      </c>
      <c r="T410" s="190">
        <f>S410*H410</f>
        <v>0</v>
      </c>
      <c r="AR410" s="23" t="s">
        <v>272</v>
      </c>
      <c r="AT410" s="23" t="s">
        <v>191</v>
      </c>
      <c r="AU410" s="23" t="s">
        <v>84</v>
      </c>
      <c r="AY410" s="23" t="s">
        <v>189</v>
      </c>
      <c r="BE410" s="191">
        <f>IF(N410="základní",J410,0)</f>
        <v>0</v>
      </c>
      <c r="BF410" s="191">
        <f>IF(N410="snížená",J410,0)</f>
        <v>0</v>
      </c>
      <c r="BG410" s="191">
        <f>IF(N410="zákl. přenesená",J410,0)</f>
        <v>0</v>
      </c>
      <c r="BH410" s="191">
        <f>IF(N410="sníž. přenesená",J410,0)</f>
        <v>0</v>
      </c>
      <c r="BI410" s="191">
        <f>IF(N410="nulová",J410,0)</f>
        <v>0</v>
      </c>
      <c r="BJ410" s="23" t="s">
        <v>82</v>
      </c>
      <c r="BK410" s="191">
        <f>ROUND(I410*H410,2)</f>
        <v>0</v>
      </c>
      <c r="BL410" s="23" t="s">
        <v>272</v>
      </c>
      <c r="BM410" s="23" t="s">
        <v>1926</v>
      </c>
    </row>
    <row r="411" spans="2:65" s="1" customFormat="1" ht="25.5" customHeight="1">
      <c r="B411" s="179"/>
      <c r="C411" s="180" t="s">
        <v>1927</v>
      </c>
      <c r="D411" s="180" t="s">
        <v>191</v>
      </c>
      <c r="E411" s="181" t="s">
        <v>1928</v>
      </c>
      <c r="F411" s="182" t="s">
        <v>1929</v>
      </c>
      <c r="G411" s="183" t="s">
        <v>322</v>
      </c>
      <c r="H411" s="184">
        <v>1</v>
      </c>
      <c r="I411" s="185"/>
      <c r="J411" s="186">
        <f>ROUND(I411*H411,2)</f>
        <v>0</v>
      </c>
      <c r="K411" s="182" t="s">
        <v>5</v>
      </c>
      <c r="L411" s="40"/>
      <c r="M411" s="187" t="s">
        <v>5</v>
      </c>
      <c r="N411" s="188" t="s">
        <v>46</v>
      </c>
      <c r="O411" s="41"/>
      <c r="P411" s="189">
        <f>O411*H411</f>
        <v>0</v>
      </c>
      <c r="Q411" s="189">
        <v>0</v>
      </c>
      <c r="R411" s="189">
        <f>Q411*H411</f>
        <v>0</v>
      </c>
      <c r="S411" s="189">
        <v>0</v>
      </c>
      <c r="T411" s="190">
        <f>S411*H411</f>
        <v>0</v>
      </c>
      <c r="AR411" s="23" t="s">
        <v>272</v>
      </c>
      <c r="AT411" s="23" t="s">
        <v>191</v>
      </c>
      <c r="AU411" s="23" t="s">
        <v>84</v>
      </c>
      <c r="AY411" s="23" t="s">
        <v>189</v>
      </c>
      <c r="BE411" s="191">
        <f>IF(N411="základní",J411,0)</f>
        <v>0</v>
      </c>
      <c r="BF411" s="191">
        <f>IF(N411="snížená",J411,0)</f>
        <v>0</v>
      </c>
      <c r="BG411" s="191">
        <f>IF(N411="zákl. přenesená",J411,0)</f>
        <v>0</v>
      </c>
      <c r="BH411" s="191">
        <f>IF(N411="sníž. přenesená",J411,0)</f>
        <v>0</v>
      </c>
      <c r="BI411" s="191">
        <f>IF(N411="nulová",J411,0)</f>
        <v>0</v>
      </c>
      <c r="BJ411" s="23" t="s">
        <v>82</v>
      </c>
      <c r="BK411" s="191">
        <f>ROUND(I411*H411,2)</f>
        <v>0</v>
      </c>
      <c r="BL411" s="23" t="s">
        <v>272</v>
      </c>
      <c r="BM411" s="23" t="s">
        <v>1930</v>
      </c>
    </row>
    <row r="412" spans="2:65" s="1" customFormat="1" ht="16.5" customHeight="1">
      <c r="B412" s="179"/>
      <c r="C412" s="180" t="s">
        <v>1931</v>
      </c>
      <c r="D412" s="180" t="s">
        <v>191</v>
      </c>
      <c r="E412" s="181" t="s">
        <v>1932</v>
      </c>
      <c r="F412" s="182" t="s">
        <v>1933</v>
      </c>
      <c r="G412" s="183" t="s">
        <v>194</v>
      </c>
      <c r="H412" s="184">
        <v>20.15</v>
      </c>
      <c r="I412" s="185"/>
      <c r="J412" s="186">
        <f>ROUND(I412*H412,2)</f>
        <v>0</v>
      </c>
      <c r="K412" s="182" t="s">
        <v>202</v>
      </c>
      <c r="L412" s="40"/>
      <c r="M412" s="187" t="s">
        <v>5</v>
      </c>
      <c r="N412" s="188" t="s">
        <v>46</v>
      </c>
      <c r="O412" s="41"/>
      <c r="P412" s="189">
        <f>O412*H412</f>
        <v>0</v>
      </c>
      <c r="Q412" s="189">
        <v>0</v>
      </c>
      <c r="R412" s="189">
        <f>Q412*H412</f>
        <v>0</v>
      </c>
      <c r="S412" s="189">
        <v>0.007</v>
      </c>
      <c r="T412" s="190">
        <f>S412*H412</f>
        <v>0.14104999999999998</v>
      </c>
      <c r="AR412" s="23" t="s">
        <v>272</v>
      </c>
      <c r="AT412" s="23" t="s">
        <v>191</v>
      </c>
      <c r="AU412" s="23" t="s">
        <v>84</v>
      </c>
      <c r="AY412" s="23" t="s">
        <v>189</v>
      </c>
      <c r="BE412" s="191">
        <f>IF(N412="základní",J412,0)</f>
        <v>0</v>
      </c>
      <c r="BF412" s="191">
        <f>IF(N412="snížená",J412,0)</f>
        <v>0</v>
      </c>
      <c r="BG412" s="191">
        <f>IF(N412="zákl. přenesená",J412,0)</f>
        <v>0</v>
      </c>
      <c r="BH412" s="191">
        <f>IF(N412="sníž. přenesená",J412,0)</f>
        <v>0</v>
      </c>
      <c r="BI412" s="191">
        <f>IF(N412="nulová",J412,0)</f>
        <v>0</v>
      </c>
      <c r="BJ412" s="23" t="s">
        <v>82</v>
      </c>
      <c r="BK412" s="191">
        <f>ROUND(I412*H412,2)</f>
        <v>0</v>
      </c>
      <c r="BL412" s="23" t="s">
        <v>272</v>
      </c>
      <c r="BM412" s="23" t="s">
        <v>1934</v>
      </c>
    </row>
    <row r="413" spans="2:51" s="12" customFormat="1" ht="13.5">
      <c r="B413" s="192"/>
      <c r="D413" s="193" t="s">
        <v>198</v>
      </c>
      <c r="E413" s="194" t="s">
        <v>5</v>
      </c>
      <c r="F413" s="195" t="s">
        <v>1935</v>
      </c>
      <c r="H413" s="196">
        <v>20.15</v>
      </c>
      <c r="I413" s="197"/>
      <c r="L413" s="192"/>
      <c r="M413" s="198"/>
      <c r="N413" s="199"/>
      <c r="O413" s="199"/>
      <c r="P413" s="199"/>
      <c r="Q413" s="199"/>
      <c r="R413" s="199"/>
      <c r="S413" s="199"/>
      <c r="T413" s="200"/>
      <c r="AT413" s="194" t="s">
        <v>198</v>
      </c>
      <c r="AU413" s="194" t="s">
        <v>84</v>
      </c>
      <c r="AV413" s="12" t="s">
        <v>84</v>
      </c>
      <c r="AW413" s="12" t="s">
        <v>38</v>
      </c>
      <c r="AX413" s="12" t="s">
        <v>82</v>
      </c>
      <c r="AY413" s="194" t="s">
        <v>189</v>
      </c>
    </row>
    <row r="414" spans="2:65" s="1" customFormat="1" ht="25.5" customHeight="1">
      <c r="B414" s="179"/>
      <c r="C414" s="180" t="s">
        <v>1936</v>
      </c>
      <c r="D414" s="180" t="s">
        <v>191</v>
      </c>
      <c r="E414" s="181" t="s">
        <v>799</v>
      </c>
      <c r="F414" s="182" t="s">
        <v>800</v>
      </c>
      <c r="G414" s="183" t="s">
        <v>801</v>
      </c>
      <c r="H414" s="184">
        <v>64</v>
      </c>
      <c r="I414" s="185"/>
      <c r="J414" s="186">
        <f>ROUND(I414*H414,2)</f>
        <v>0</v>
      </c>
      <c r="K414" s="182" t="s">
        <v>202</v>
      </c>
      <c r="L414" s="40"/>
      <c r="M414" s="187" t="s">
        <v>5</v>
      </c>
      <c r="N414" s="188" t="s">
        <v>46</v>
      </c>
      <c r="O414" s="41"/>
      <c r="P414" s="189">
        <f>O414*H414</f>
        <v>0</v>
      </c>
      <c r="Q414" s="189">
        <v>0</v>
      </c>
      <c r="R414" s="189">
        <f>Q414*H414</f>
        <v>0</v>
      </c>
      <c r="S414" s="189">
        <v>0.001</v>
      </c>
      <c r="T414" s="190">
        <f>S414*H414</f>
        <v>0.064</v>
      </c>
      <c r="AR414" s="23" t="s">
        <v>272</v>
      </c>
      <c r="AT414" s="23" t="s">
        <v>191</v>
      </c>
      <c r="AU414" s="23" t="s">
        <v>84</v>
      </c>
      <c r="AY414" s="23" t="s">
        <v>189</v>
      </c>
      <c r="BE414" s="191">
        <f>IF(N414="základní",J414,0)</f>
        <v>0</v>
      </c>
      <c r="BF414" s="191">
        <f>IF(N414="snížená",J414,0)</f>
        <v>0</v>
      </c>
      <c r="BG414" s="191">
        <f>IF(N414="zákl. přenesená",J414,0)</f>
        <v>0</v>
      </c>
      <c r="BH414" s="191">
        <f>IF(N414="sníž. přenesená",J414,0)</f>
        <v>0</v>
      </c>
      <c r="BI414" s="191">
        <f>IF(N414="nulová",J414,0)</f>
        <v>0</v>
      </c>
      <c r="BJ414" s="23" t="s">
        <v>82</v>
      </c>
      <c r="BK414" s="191">
        <f>ROUND(I414*H414,2)</f>
        <v>0</v>
      </c>
      <c r="BL414" s="23" t="s">
        <v>272</v>
      </c>
      <c r="BM414" s="23" t="s">
        <v>1937</v>
      </c>
    </row>
    <row r="415" spans="2:65" s="1" customFormat="1" ht="38.25" customHeight="1">
      <c r="B415" s="179"/>
      <c r="C415" s="180" t="s">
        <v>1938</v>
      </c>
      <c r="D415" s="180" t="s">
        <v>191</v>
      </c>
      <c r="E415" s="181" t="s">
        <v>804</v>
      </c>
      <c r="F415" s="182" t="s">
        <v>805</v>
      </c>
      <c r="G415" s="183" t="s">
        <v>621</v>
      </c>
      <c r="H415" s="219"/>
      <c r="I415" s="185"/>
      <c r="J415" s="186">
        <f>ROUND(I415*H415,2)</f>
        <v>0</v>
      </c>
      <c r="K415" s="182" t="s">
        <v>287</v>
      </c>
      <c r="L415" s="40"/>
      <c r="M415" s="187" t="s">
        <v>5</v>
      </c>
      <c r="N415" s="188" t="s">
        <v>46</v>
      </c>
      <c r="O415" s="41"/>
      <c r="P415" s="189">
        <f>O415*H415</f>
        <v>0</v>
      </c>
      <c r="Q415" s="189">
        <v>0</v>
      </c>
      <c r="R415" s="189">
        <f>Q415*H415</f>
        <v>0</v>
      </c>
      <c r="S415" s="189">
        <v>0</v>
      </c>
      <c r="T415" s="190">
        <f>S415*H415</f>
        <v>0</v>
      </c>
      <c r="AR415" s="23" t="s">
        <v>272</v>
      </c>
      <c r="AT415" s="23" t="s">
        <v>191</v>
      </c>
      <c r="AU415" s="23" t="s">
        <v>84</v>
      </c>
      <c r="AY415" s="23" t="s">
        <v>189</v>
      </c>
      <c r="BE415" s="191">
        <f>IF(N415="základní",J415,0)</f>
        <v>0</v>
      </c>
      <c r="BF415" s="191">
        <f>IF(N415="snížená",J415,0)</f>
        <v>0</v>
      </c>
      <c r="BG415" s="191">
        <f>IF(N415="zákl. přenesená",J415,0)</f>
        <v>0</v>
      </c>
      <c r="BH415" s="191">
        <f>IF(N415="sníž. přenesená",J415,0)</f>
        <v>0</v>
      </c>
      <c r="BI415" s="191">
        <f>IF(N415="nulová",J415,0)</f>
        <v>0</v>
      </c>
      <c r="BJ415" s="23" t="s">
        <v>82</v>
      </c>
      <c r="BK415" s="191">
        <f>ROUND(I415*H415,2)</f>
        <v>0</v>
      </c>
      <c r="BL415" s="23" t="s">
        <v>272</v>
      </c>
      <c r="BM415" s="23" t="s">
        <v>1939</v>
      </c>
    </row>
    <row r="416" spans="2:63" s="11" customFormat="1" ht="29.85" customHeight="1">
      <c r="B416" s="166"/>
      <c r="D416" s="167" t="s">
        <v>74</v>
      </c>
      <c r="E416" s="177" t="s">
        <v>807</v>
      </c>
      <c r="F416" s="177" t="s">
        <v>808</v>
      </c>
      <c r="I416" s="169"/>
      <c r="J416" s="178">
        <f>BK416</f>
        <v>0</v>
      </c>
      <c r="L416" s="166"/>
      <c r="M416" s="171"/>
      <c r="N416" s="172"/>
      <c r="O416" s="172"/>
      <c r="P416" s="173">
        <f>SUM(P417:P418)</f>
        <v>0</v>
      </c>
      <c r="Q416" s="172"/>
      <c r="R416" s="173">
        <f>SUM(R417:R418)</f>
        <v>0.01553088</v>
      </c>
      <c r="S416" s="172"/>
      <c r="T416" s="174">
        <f>SUM(T417:T418)</f>
        <v>0</v>
      </c>
      <c r="AR416" s="167" t="s">
        <v>84</v>
      </c>
      <c r="AT416" s="175" t="s">
        <v>74</v>
      </c>
      <c r="AU416" s="175" t="s">
        <v>82</v>
      </c>
      <c r="AY416" s="167" t="s">
        <v>189</v>
      </c>
      <c r="BK416" s="176">
        <f>SUM(BK417:BK418)</f>
        <v>0</v>
      </c>
    </row>
    <row r="417" spans="2:65" s="1" customFormat="1" ht="25.5" customHeight="1">
      <c r="B417" s="179"/>
      <c r="C417" s="180" t="s">
        <v>1940</v>
      </c>
      <c r="D417" s="180" t="s">
        <v>191</v>
      </c>
      <c r="E417" s="181" t="s">
        <v>819</v>
      </c>
      <c r="F417" s="182" t="s">
        <v>820</v>
      </c>
      <c r="G417" s="183" t="s">
        <v>194</v>
      </c>
      <c r="H417" s="184">
        <v>517.696</v>
      </c>
      <c r="I417" s="185"/>
      <c r="J417" s="186">
        <f>ROUND(I417*H417,2)</f>
        <v>0</v>
      </c>
      <c r="K417" s="182" t="s">
        <v>202</v>
      </c>
      <c r="L417" s="40"/>
      <c r="M417" s="187" t="s">
        <v>5</v>
      </c>
      <c r="N417" s="188" t="s">
        <v>46</v>
      </c>
      <c r="O417" s="41"/>
      <c r="P417" s="189">
        <f>O417*H417</f>
        <v>0</v>
      </c>
      <c r="Q417" s="189">
        <v>3E-05</v>
      </c>
      <c r="R417" s="189">
        <f>Q417*H417</f>
        <v>0.01553088</v>
      </c>
      <c r="S417" s="189">
        <v>0</v>
      </c>
      <c r="T417" s="190">
        <f>S417*H417</f>
        <v>0</v>
      </c>
      <c r="AR417" s="23" t="s">
        <v>272</v>
      </c>
      <c r="AT417" s="23" t="s">
        <v>191</v>
      </c>
      <c r="AU417" s="23" t="s">
        <v>84</v>
      </c>
      <c r="AY417" s="23" t="s">
        <v>189</v>
      </c>
      <c r="BE417" s="191">
        <f>IF(N417="základní",J417,0)</f>
        <v>0</v>
      </c>
      <c r="BF417" s="191">
        <f>IF(N417="snížená",J417,0)</f>
        <v>0</v>
      </c>
      <c r="BG417" s="191">
        <f>IF(N417="zákl. přenesená",J417,0)</f>
        <v>0</v>
      </c>
      <c r="BH417" s="191">
        <f>IF(N417="sníž. přenesená",J417,0)</f>
        <v>0</v>
      </c>
      <c r="BI417" s="191">
        <f>IF(N417="nulová",J417,0)</f>
        <v>0</v>
      </c>
      <c r="BJ417" s="23" t="s">
        <v>82</v>
      </c>
      <c r="BK417" s="191">
        <f>ROUND(I417*H417,2)</f>
        <v>0</v>
      </c>
      <c r="BL417" s="23" t="s">
        <v>272</v>
      </c>
      <c r="BM417" s="23" t="s">
        <v>1941</v>
      </c>
    </row>
    <row r="418" spans="2:51" s="12" customFormat="1" ht="13.5">
      <c r="B418" s="192"/>
      <c r="D418" s="193" t="s">
        <v>198</v>
      </c>
      <c r="E418" s="194" t="s">
        <v>5</v>
      </c>
      <c r="F418" s="195" t="s">
        <v>1942</v>
      </c>
      <c r="H418" s="196">
        <v>517.696</v>
      </c>
      <c r="I418" s="197"/>
      <c r="L418" s="192"/>
      <c r="M418" s="198"/>
      <c r="N418" s="199"/>
      <c r="O418" s="199"/>
      <c r="P418" s="199"/>
      <c r="Q418" s="199"/>
      <c r="R418" s="199"/>
      <c r="S418" s="199"/>
      <c r="T418" s="200"/>
      <c r="AT418" s="194" t="s">
        <v>198</v>
      </c>
      <c r="AU418" s="194" t="s">
        <v>84</v>
      </c>
      <c r="AV418" s="12" t="s">
        <v>84</v>
      </c>
      <c r="AW418" s="12" t="s">
        <v>38</v>
      </c>
      <c r="AX418" s="12" t="s">
        <v>82</v>
      </c>
      <c r="AY418" s="194" t="s">
        <v>189</v>
      </c>
    </row>
    <row r="419" spans="2:63" s="11" customFormat="1" ht="29.85" customHeight="1">
      <c r="B419" s="166"/>
      <c r="D419" s="167" t="s">
        <v>74</v>
      </c>
      <c r="E419" s="177" t="s">
        <v>823</v>
      </c>
      <c r="F419" s="177" t="s">
        <v>824</v>
      </c>
      <c r="I419" s="169"/>
      <c r="J419" s="178">
        <f>BK419</f>
        <v>0</v>
      </c>
      <c r="L419" s="166"/>
      <c r="M419" s="171"/>
      <c r="N419" s="172"/>
      <c r="O419" s="172"/>
      <c r="P419" s="173">
        <f>SUM(P420:P427)</f>
        <v>0</v>
      </c>
      <c r="Q419" s="172"/>
      <c r="R419" s="173">
        <f>SUM(R420:R427)</f>
        <v>0.0797094</v>
      </c>
      <c r="S419" s="172"/>
      <c r="T419" s="174">
        <f>SUM(T420:T427)</f>
        <v>0</v>
      </c>
      <c r="AR419" s="167" t="s">
        <v>84</v>
      </c>
      <c r="AT419" s="175" t="s">
        <v>74</v>
      </c>
      <c r="AU419" s="175" t="s">
        <v>82</v>
      </c>
      <c r="AY419" s="167" t="s">
        <v>189</v>
      </c>
      <c r="BK419" s="176">
        <f>SUM(BK420:BK427)</f>
        <v>0</v>
      </c>
    </row>
    <row r="420" spans="2:65" s="1" customFormat="1" ht="25.5" customHeight="1">
      <c r="B420" s="179"/>
      <c r="C420" s="180" t="s">
        <v>1943</v>
      </c>
      <c r="D420" s="180" t="s">
        <v>191</v>
      </c>
      <c r="E420" s="181" t="s">
        <v>826</v>
      </c>
      <c r="F420" s="182" t="s">
        <v>827</v>
      </c>
      <c r="G420" s="183" t="s">
        <v>194</v>
      </c>
      <c r="H420" s="184">
        <v>116.465</v>
      </c>
      <c r="I420" s="185"/>
      <c r="J420" s="186">
        <f>ROUND(I420*H420,2)</f>
        <v>0</v>
      </c>
      <c r="K420" s="182" t="s">
        <v>202</v>
      </c>
      <c r="L420" s="40"/>
      <c r="M420" s="187" t="s">
        <v>5</v>
      </c>
      <c r="N420" s="188" t="s">
        <v>46</v>
      </c>
      <c r="O420" s="41"/>
      <c r="P420" s="189">
        <f>O420*H420</f>
        <v>0</v>
      </c>
      <c r="Q420" s="189">
        <v>0</v>
      </c>
      <c r="R420" s="189">
        <f>Q420*H420</f>
        <v>0</v>
      </c>
      <c r="S420" s="189">
        <v>0</v>
      </c>
      <c r="T420" s="190">
        <f>S420*H420</f>
        <v>0</v>
      </c>
      <c r="AR420" s="23" t="s">
        <v>272</v>
      </c>
      <c r="AT420" s="23" t="s">
        <v>191</v>
      </c>
      <c r="AU420" s="23" t="s">
        <v>84</v>
      </c>
      <c r="AY420" s="23" t="s">
        <v>189</v>
      </c>
      <c r="BE420" s="191">
        <f>IF(N420="základní",J420,0)</f>
        <v>0</v>
      </c>
      <c r="BF420" s="191">
        <f>IF(N420="snížená",J420,0)</f>
        <v>0</v>
      </c>
      <c r="BG420" s="191">
        <f>IF(N420="zákl. přenesená",J420,0)</f>
        <v>0</v>
      </c>
      <c r="BH420" s="191">
        <f>IF(N420="sníž. přenesená",J420,0)</f>
        <v>0</v>
      </c>
      <c r="BI420" s="191">
        <f>IF(N420="nulová",J420,0)</f>
        <v>0</v>
      </c>
      <c r="BJ420" s="23" t="s">
        <v>82</v>
      </c>
      <c r="BK420" s="191">
        <f>ROUND(I420*H420,2)</f>
        <v>0</v>
      </c>
      <c r="BL420" s="23" t="s">
        <v>272</v>
      </c>
      <c r="BM420" s="23" t="s">
        <v>1944</v>
      </c>
    </row>
    <row r="421" spans="2:51" s="12" customFormat="1" ht="13.5">
      <c r="B421" s="192"/>
      <c r="D421" s="193" t="s">
        <v>198</v>
      </c>
      <c r="E421" s="194" t="s">
        <v>5</v>
      </c>
      <c r="F421" s="195" t="s">
        <v>1945</v>
      </c>
      <c r="H421" s="196">
        <v>116.465</v>
      </c>
      <c r="I421" s="197"/>
      <c r="L421" s="192"/>
      <c r="M421" s="198"/>
      <c r="N421" s="199"/>
      <c r="O421" s="199"/>
      <c r="P421" s="199"/>
      <c r="Q421" s="199"/>
      <c r="R421" s="199"/>
      <c r="S421" s="199"/>
      <c r="T421" s="200"/>
      <c r="AT421" s="194" t="s">
        <v>198</v>
      </c>
      <c r="AU421" s="194" t="s">
        <v>84</v>
      </c>
      <c r="AV421" s="12" t="s">
        <v>84</v>
      </c>
      <c r="AW421" s="12" t="s">
        <v>38</v>
      </c>
      <c r="AX421" s="12" t="s">
        <v>82</v>
      </c>
      <c r="AY421" s="194" t="s">
        <v>189</v>
      </c>
    </row>
    <row r="422" spans="2:65" s="1" customFormat="1" ht="38.25" customHeight="1">
      <c r="B422" s="179"/>
      <c r="C422" s="209" t="s">
        <v>1946</v>
      </c>
      <c r="D422" s="209" t="s">
        <v>291</v>
      </c>
      <c r="E422" s="210" t="s">
        <v>830</v>
      </c>
      <c r="F422" s="211" t="s">
        <v>831</v>
      </c>
      <c r="G422" s="212" t="s">
        <v>194</v>
      </c>
      <c r="H422" s="213">
        <v>122.288</v>
      </c>
      <c r="I422" s="214"/>
      <c r="J422" s="215">
        <f>ROUND(I422*H422,2)</f>
        <v>0</v>
      </c>
      <c r="K422" s="211" t="s">
        <v>202</v>
      </c>
      <c r="L422" s="216"/>
      <c r="M422" s="217" t="s">
        <v>5</v>
      </c>
      <c r="N422" s="218" t="s">
        <v>46</v>
      </c>
      <c r="O422" s="41"/>
      <c r="P422" s="189">
        <f>O422*H422</f>
        <v>0</v>
      </c>
      <c r="Q422" s="189">
        <v>0</v>
      </c>
      <c r="R422" s="189">
        <f>Q422*H422</f>
        <v>0</v>
      </c>
      <c r="S422" s="189">
        <v>0</v>
      </c>
      <c r="T422" s="190">
        <f>S422*H422</f>
        <v>0</v>
      </c>
      <c r="AR422" s="23" t="s">
        <v>358</v>
      </c>
      <c r="AT422" s="23" t="s">
        <v>291</v>
      </c>
      <c r="AU422" s="23" t="s">
        <v>84</v>
      </c>
      <c r="AY422" s="23" t="s">
        <v>189</v>
      </c>
      <c r="BE422" s="191">
        <f>IF(N422="základní",J422,0)</f>
        <v>0</v>
      </c>
      <c r="BF422" s="191">
        <f>IF(N422="snížená",J422,0)</f>
        <v>0</v>
      </c>
      <c r="BG422" s="191">
        <f>IF(N422="zákl. přenesená",J422,0)</f>
        <v>0</v>
      </c>
      <c r="BH422" s="191">
        <f>IF(N422="sníž. přenesená",J422,0)</f>
        <v>0</v>
      </c>
      <c r="BI422" s="191">
        <f>IF(N422="nulová",J422,0)</f>
        <v>0</v>
      </c>
      <c r="BJ422" s="23" t="s">
        <v>82</v>
      </c>
      <c r="BK422" s="191">
        <f>ROUND(I422*H422,2)</f>
        <v>0</v>
      </c>
      <c r="BL422" s="23" t="s">
        <v>272</v>
      </c>
      <c r="BM422" s="23" t="s">
        <v>1947</v>
      </c>
    </row>
    <row r="423" spans="2:51" s="12" customFormat="1" ht="13.5">
      <c r="B423" s="192"/>
      <c r="D423" s="193" t="s">
        <v>198</v>
      </c>
      <c r="F423" s="195" t="s">
        <v>1948</v>
      </c>
      <c r="H423" s="196">
        <v>122.288</v>
      </c>
      <c r="I423" s="197"/>
      <c r="L423" s="192"/>
      <c r="M423" s="198"/>
      <c r="N423" s="199"/>
      <c r="O423" s="199"/>
      <c r="P423" s="199"/>
      <c r="Q423" s="199"/>
      <c r="R423" s="199"/>
      <c r="S423" s="199"/>
      <c r="T423" s="200"/>
      <c r="AT423" s="194" t="s">
        <v>198</v>
      </c>
      <c r="AU423" s="194" t="s">
        <v>84</v>
      </c>
      <c r="AV423" s="12" t="s">
        <v>84</v>
      </c>
      <c r="AW423" s="12" t="s">
        <v>6</v>
      </c>
      <c r="AX423" s="12" t="s">
        <v>82</v>
      </c>
      <c r="AY423" s="194" t="s">
        <v>189</v>
      </c>
    </row>
    <row r="424" spans="2:65" s="1" customFormat="1" ht="25.5" customHeight="1">
      <c r="B424" s="179"/>
      <c r="C424" s="180" t="s">
        <v>1949</v>
      </c>
      <c r="D424" s="180" t="s">
        <v>191</v>
      </c>
      <c r="E424" s="181" t="s">
        <v>835</v>
      </c>
      <c r="F424" s="182" t="s">
        <v>836</v>
      </c>
      <c r="G424" s="183" t="s">
        <v>194</v>
      </c>
      <c r="H424" s="184">
        <v>274.86</v>
      </c>
      <c r="I424" s="185"/>
      <c r="J424" s="186">
        <f>ROUND(I424*H424,2)</f>
        <v>0</v>
      </c>
      <c r="K424" s="182" t="s">
        <v>202</v>
      </c>
      <c r="L424" s="40"/>
      <c r="M424" s="187" t="s">
        <v>5</v>
      </c>
      <c r="N424" s="188" t="s">
        <v>46</v>
      </c>
      <c r="O424" s="41"/>
      <c r="P424" s="189">
        <f>O424*H424</f>
        <v>0</v>
      </c>
      <c r="Q424" s="189">
        <v>0.00029</v>
      </c>
      <c r="R424" s="189">
        <f>Q424*H424</f>
        <v>0.0797094</v>
      </c>
      <c r="S424" s="189">
        <v>0</v>
      </c>
      <c r="T424" s="190">
        <f>S424*H424</f>
        <v>0</v>
      </c>
      <c r="AR424" s="23" t="s">
        <v>272</v>
      </c>
      <c r="AT424" s="23" t="s">
        <v>191</v>
      </c>
      <c r="AU424" s="23" t="s">
        <v>84</v>
      </c>
      <c r="AY424" s="23" t="s">
        <v>189</v>
      </c>
      <c r="BE424" s="191">
        <f>IF(N424="základní",J424,0)</f>
        <v>0</v>
      </c>
      <c r="BF424" s="191">
        <f>IF(N424="snížená",J424,0)</f>
        <v>0</v>
      </c>
      <c r="BG424" s="191">
        <f>IF(N424="zákl. přenesená",J424,0)</f>
        <v>0</v>
      </c>
      <c r="BH424" s="191">
        <f>IF(N424="sníž. přenesená",J424,0)</f>
        <v>0</v>
      </c>
      <c r="BI424" s="191">
        <f>IF(N424="nulová",J424,0)</f>
        <v>0</v>
      </c>
      <c r="BJ424" s="23" t="s">
        <v>82</v>
      </c>
      <c r="BK424" s="191">
        <f>ROUND(I424*H424,2)</f>
        <v>0</v>
      </c>
      <c r="BL424" s="23" t="s">
        <v>272</v>
      </c>
      <c r="BM424" s="23" t="s">
        <v>1950</v>
      </c>
    </row>
    <row r="425" spans="2:51" s="12" customFormat="1" ht="13.5">
      <c r="B425" s="192"/>
      <c r="D425" s="193" t="s">
        <v>198</v>
      </c>
      <c r="E425" s="194" t="s">
        <v>5</v>
      </c>
      <c r="F425" s="195" t="s">
        <v>1951</v>
      </c>
      <c r="H425" s="196">
        <v>110.16</v>
      </c>
      <c r="I425" s="197"/>
      <c r="L425" s="192"/>
      <c r="M425" s="198"/>
      <c r="N425" s="199"/>
      <c r="O425" s="199"/>
      <c r="P425" s="199"/>
      <c r="Q425" s="199"/>
      <c r="R425" s="199"/>
      <c r="S425" s="199"/>
      <c r="T425" s="200"/>
      <c r="AT425" s="194" t="s">
        <v>198</v>
      </c>
      <c r="AU425" s="194" t="s">
        <v>84</v>
      </c>
      <c r="AV425" s="12" t="s">
        <v>84</v>
      </c>
      <c r="AW425" s="12" t="s">
        <v>38</v>
      </c>
      <c r="AX425" s="12" t="s">
        <v>75</v>
      </c>
      <c r="AY425" s="194" t="s">
        <v>189</v>
      </c>
    </row>
    <row r="426" spans="2:51" s="12" customFormat="1" ht="13.5">
      <c r="B426" s="192"/>
      <c r="D426" s="193" t="s">
        <v>198</v>
      </c>
      <c r="E426" s="194" t="s">
        <v>5</v>
      </c>
      <c r="F426" s="195" t="s">
        <v>1952</v>
      </c>
      <c r="H426" s="196">
        <v>164.7</v>
      </c>
      <c r="I426" s="197"/>
      <c r="L426" s="192"/>
      <c r="M426" s="198"/>
      <c r="N426" s="199"/>
      <c r="O426" s="199"/>
      <c r="P426" s="199"/>
      <c r="Q426" s="199"/>
      <c r="R426" s="199"/>
      <c r="S426" s="199"/>
      <c r="T426" s="200"/>
      <c r="AT426" s="194" t="s">
        <v>198</v>
      </c>
      <c r="AU426" s="194" t="s">
        <v>84</v>
      </c>
      <c r="AV426" s="12" t="s">
        <v>84</v>
      </c>
      <c r="AW426" s="12" t="s">
        <v>38</v>
      </c>
      <c r="AX426" s="12" t="s">
        <v>75</v>
      </c>
      <c r="AY426" s="194" t="s">
        <v>189</v>
      </c>
    </row>
    <row r="427" spans="2:51" s="13" customFormat="1" ht="13.5">
      <c r="B427" s="201"/>
      <c r="D427" s="193" t="s">
        <v>198</v>
      </c>
      <c r="E427" s="202" t="s">
        <v>5</v>
      </c>
      <c r="F427" s="203" t="s">
        <v>216</v>
      </c>
      <c r="H427" s="204">
        <v>274.86</v>
      </c>
      <c r="I427" s="205"/>
      <c r="L427" s="201"/>
      <c r="M427" s="220"/>
      <c r="N427" s="221"/>
      <c r="O427" s="221"/>
      <c r="P427" s="221"/>
      <c r="Q427" s="221"/>
      <c r="R427" s="221"/>
      <c r="S427" s="221"/>
      <c r="T427" s="222"/>
      <c r="AT427" s="202" t="s">
        <v>198</v>
      </c>
      <c r="AU427" s="202" t="s">
        <v>84</v>
      </c>
      <c r="AV427" s="13" t="s">
        <v>196</v>
      </c>
      <c r="AW427" s="13" t="s">
        <v>38</v>
      </c>
      <c r="AX427" s="13" t="s">
        <v>82</v>
      </c>
      <c r="AY427" s="202" t="s">
        <v>189</v>
      </c>
    </row>
    <row r="428" spans="2:12" s="1" customFormat="1" ht="6.95" customHeight="1">
      <c r="B428" s="55"/>
      <c r="C428" s="56"/>
      <c r="D428" s="56"/>
      <c r="E428" s="56"/>
      <c r="F428" s="56"/>
      <c r="G428" s="56"/>
      <c r="H428" s="56"/>
      <c r="I428" s="133"/>
      <c r="J428" s="56"/>
      <c r="K428" s="56"/>
      <c r="L428" s="40"/>
    </row>
  </sheetData>
  <autoFilter ref="C105:K427"/>
  <mergeCells count="13">
    <mergeCell ref="E98:H98"/>
    <mergeCell ref="G1:H1"/>
    <mergeCell ref="L2:V2"/>
    <mergeCell ref="E49:H49"/>
    <mergeCell ref="E51:H51"/>
    <mergeCell ref="J55:J56"/>
    <mergeCell ref="E94:H94"/>
    <mergeCell ref="E96:H9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0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0"/>
  <sheetViews>
    <sheetView showGridLines="0" workbookViewId="0" topLeftCell="A1">
      <pane ySplit="1" topLeftCell="A175" activePane="bottomLeft" state="frozen"/>
      <selection pane="bottomLeft" activeCell="F167" sqref="F1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141</v>
      </c>
      <c r="G1" s="356" t="s">
        <v>142</v>
      </c>
      <c r="H1" s="356"/>
      <c r="I1" s="109"/>
      <c r="J1" s="108" t="s">
        <v>143</v>
      </c>
      <c r="K1" s="107" t="s">
        <v>144</v>
      </c>
      <c r="L1" s="108" t="s">
        <v>145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109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84</v>
      </c>
    </row>
    <row r="4" spans="2:46" ht="36.95" customHeight="1">
      <c r="B4" s="27"/>
      <c r="C4" s="28"/>
      <c r="D4" s="29" t="s">
        <v>146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7" t="str">
        <f>'Rekapitulace stavby'!K6</f>
        <v>Zateplení budovy SOŠ a SOU dopravní Čáslav (22.6.)</v>
      </c>
      <c r="F7" s="363"/>
      <c r="G7" s="363"/>
      <c r="H7" s="363"/>
      <c r="I7" s="111"/>
      <c r="J7" s="28"/>
      <c r="K7" s="30"/>
    </row>
    <row r="8" spans="2:11" ht="15">
      <c r="B8" s="27"/>
      <c r="C8" s="28"/>
      <c r="D8" s="36" t="s">
        <v>147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7" t="s">
        <v>1496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149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9" t="s">
        <v>1953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21</v>
      </c>
      <c r="E13" s="41"/>
      <c r="F13" s="34" t="s">
        <v>5</v>
      </c>
      <c r="G13" s="41"/>
      <c r="H13" s="41"/>
      <c r="I13" s="113" t="s">
        <v>22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24</v>
      </c>
      <c r="G14" s="41"/>
      <c r="H14" s="41"/>
      <c r="I14" s="113" t="s">
        <v>25</v>
      </c>
      <c r="J14" s="114" t="str">
        <f>'Rekapitulace stavby'!AN8</f>
        <v>16. 3. 2017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13" t="s">
        <v>28</v>
      </c>
      <c r="J16" s="34" t="s">
        <v>29</v>
      </c>
      <c r="K16" s="44"/>
    </row>
    <row r="17" spans="2:11" s="1" customFormat="1" ht="18" customHeight="1">
      <c r="B17" s="40"/>
      <c r="C17" s="41"/>
      <c r="D17" s="41"/>
      <c r="E17" s="34" t="s">
        <v>30</v>
      </c>
      <c r="F17" s="41"/>
      <c r="G17" s="41"/>
      <c r="H17" s="41"/>
      <c r="I17" s="113" t="s">
        <v>31</v>
      </c>
      <c r="J17" s="34" t="s">
        <v>5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32</v>
      </c>
      <c r="E19" s="41"/>
      <c r="F19" s="41"/>
      <c r="G19" s="41"/>
      <c r="H19" s="41"/>
      <c r="I19" s="113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31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34</v>
      </c>
      <c r="E22" s="41"/>
      <c r="F22" s="41"/>
      <c r="G22" s="41"/>
      <c r="H22" s="41"/>
      <c r="I22" s="113" t="s">
        <v>28</v>
      </c>
      <c r="J22" s="34" t="s">
        <v>35</v>
      </c>
      <c r="K22" s="44"/>
    </row>
    <row r="23" spans="2:11" s="1" customFormat="1" ht="18" customHeight="1">
      <c r="B23" s="40"/>
      <c r="C23" s="41"/>
      <c r="D23" s="41"/>
      <c r="E23" s="34" t="s">
        <v>36</v>
      </c>
      <c r="F23" s="41"/>
      <c r="G23" s="41"/>
      <c r="H23" s="41"/>
      <c r="I23" s="113" t="s">
        <v>31</v>
      </c>
      <c r="J23" s="34" t="s">
        <v>37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39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48" t="s">
        <v>5</v>
      </c>
      <c r="F26" s="348"/>
      <c r="G26" s="348"/>
      <c r="H26" s="348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41</v>
      </c>
      <c r="E29" s="41"/>
      <c r="F29" s="41"/>
      <c r="G29" s="41"/>
      <c r="H29" s="41"/>
      <c r="I29" s="112"/>
      <c r="J29" s="122">
        <f>ROUND(J94,2)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43</v>
      </c>
      <c r="G31" s="41"/>
      <c r="H31" s="41"/>
      <c r="I31" s="123" t="s">
        <v>42</v>
      </c>
      <c r="J31" s="45" t="s">
        <v>44</v>
      </c>
      <c r="K31" s="44"/>
    </row>
    <row r="32" spans="2:11" s="1" customFormat="1" ht="14.45" customHeight="1">
      <c r="B32" s="40"/>
      <c r="C32" s="41"/>
      <c r="D32" s="48" t="s">
        <v>45</v>
      </c>
      <c r="E32" s="48" t="s">
        <v>46</v>
      </c>
      <c r="F32" s="124">
        <f>ROUND(SUM(BE94:BE179),2)</f>
        <v>0</v>
      </c>
      <c r="G32" s="41"/>
      <c r="H32" s="41"/>
      <c r="I32" s="125">
        <v>0.21</v>
      </c>
      <c r="J32" s="124">
        <f>ROUND(ROUND((SUM(BE94:BE179)),2)*I32,2)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47</v>
      </c>
      <c r="F33" s="124">
        <f>ROUND(SUM(BF94:BF179),2)</f>
        <v>0</v>
      </c>
      <c r="G33" s="41"/>
      <c r="H33" s="41"/>
      <c r="I33" s="125">
        <v>0.15</v>
      </c>
      <c r="J33" s="124">
        <f>ROUND(ROUND((SUM(BF94:BF179)),2)*I33,2)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4">
        <f>ROUND(SUM(BG94:BG179),2)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49</v>
      </c>
      <c r="F35" s="124">
        <f>ROUND(SUM(BH94:BH179),2)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50</v>
      </c>
      <c r="F36" s="124">
        <f>ROUND(SUM(BI94:BI179),2)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51</v>
      </c>
      <c r="E38" s="70"/>
      <c r="F38" s="70"/>
      <c r="G38" s="128" t="s">
        <v>52</v>
      </c>
      <c r="H38" s="129" t="s">
        <v>53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151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7" t="str">
        <f>E7</f>
        <v>Zateplení budovy SOŠ a SOU dopravní Čáslav (22.6.)</v>
      </c>
      <c r="F47" s="363"/>
      <c r="G47" s="363"/>
      <c r="H47" s="363"/>
      <c r="I47" s="112"/>
      <c r="J47" s="41"/>
      <c r="K47" s="44"/>
    </row>
    <row r="48" spans="2:11" ht="15">
      <c r="B48" s="27"/>
      <c r="C48" s="36" t="s">
        <v>147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7" t="s">
        <v>1496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149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9" t="str">
        <f>E11</f>
        <v>1715d2 - Přípomoce vytápění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>Čáslav, Aug. Sedláčka 1145</v>
      </c>
      <c r="G53" s="41"/>
      <c r="H53" s="41"/>
      <c r="I53" s="113" t="s">
        <v>25</v>
      </c>
      <c r="J53" s="114" t="str">
        <f>IF(J14="","",J14)</f>
        <v>16. 3. 2017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SOŠ a SOU doprav. Čáslav, A. Sedláčka 1145,Čáslav</v>
      </c>
      <c r="G55" s="41"/>
      <c r="H55" s="41"/>
      <c r="I55" s="113" t="s">
        <v>34</v>
      </c>
      <c r="J55" s="348" t="str">
        <f>E23</f>
        <v>AZ PROJECT spol. s r.o., Plynárenská 830, Kolín</v>
      </c>
      <c r="K55" s="44"/>
    </row>
    <row r="56" spans="2:11" s="1" customFormat="1" ht="14.45" customHeight="1">
      <c r="B56" s="40"/>
      <c r="C56" s="36" t="s">
        <v>32</v>
      </c>
      <c r="D56" s="41"/>
      <c r="E56" s="41"/>
      <c r="F56" s="34" t="str">
        <f>IF(E20="","",E20)</f>
        <v/>
      </c>
      <c r="G56" s="41"/>
      <c r="H56" s="41"/>
      <c r="I56" s="112"/>
      <c r="J56" s="36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152</v>
      </c>
      <c r="D58" s="126"/>
      <c r="E58" s="126"/>
      <c r="F58" s="126"/>
      <c r="G58" s="126"/>
      <c r="H58" s="126"/>
      <c r="I58" s="137"/>
      <c r="J58" s="138" t="s">
        <v>153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154</v>
      </c>
      <c r="D60" s="41"/>
      <c r="E60" s="41"/>
      <c r="F60" s="41"/>
      <c r="G60" s="41"/>
      <c r="H60" s="41"/>
      <c r="I60" s="112"/>
      <c r="J60" s="122">
        <f>J94</f>
        <v>0</v>
      </c>
      <c r="K60" s="44"/>
      <c r="AU60" s="23" t="s">
        <v>155</v>
      </c>
    </row>
    <row r="61" spans="2:11" s="8" customFormat="1" ht="24.95" customHeight="1">
      <c r="B61" s="141"/>
      <c r="C61" s="142"/>
      <c r="D61" s="143" t="s">
        <v>156</v>
      </c>
      <c r="E61" s="144"/>
      <c r="F61" s="144"/>
      <c r="G61" s="144"/>
      <c r="H61" s="144"/>
      <c r="I61" s="145"/>
      <c r="J61" s="146">
        <f>J95</f>
        <v>0</v>
      </c>
      <c r="K61" s="147"/>
    </row>
    <row r="62" spans="2:11" s="9" customFormat="1" ht="19.9" customHeight="1">
      <c r="B62" s="148"/>
      <c r="C62" s="149"/>
      <c r="D62" s="150" t="s">
        <v>841</v>
      </c>
      <c r="E62" s="151"/>
      <c r="F62" s="151"/>
      <c r="G62" s="151"/>
      <c r="H62" s="151"/>
      <c r="I62" s="152"/>
      <c r="J62" s="153">
        <f>J96</f>
        <v>0</v>
      </c>
      <c r="K62" s="154"/>
    </row>
    <row r="63" spans="2:11" s="9" customFormat="1" ht="19.9" customHeight="1">
      <c r="B63" s="148"/>
      <c r="C63" s="149"/>
      <c r="D63" s="150" t="s">
        <v>1125</v>
      </c>
      <c r="E63" s="151"/>
      <c r="F63" s="151"/>
      <c r="G63" s="151"/>
      <c r="H63" s="151"/>
      <c r="I63" s="152"/>
      <c r="J63" s="153">
        <f>J110</f>
        <v>0</v>
      </c>
      <c r="K63" s="154"/>
    </row>
    <row r="64" spans="2:11" s="9" customFormat="1" ht="19.9" customHeight="1">
      <c r="B64" s="148"/>
      <c r="C64" s="149"/>
      <c r="D64" s="150" t="s">
        <v>159</v>
      </c>
      <c r="E64" s="151"/>
      <c r="F64" s="151"/>
      <c r="G64" s="151"/>
      <c r="H64" s="151"/>
      <c r="I64" s="152"/>
      <c r="J64" s="153">
        <f>J115</f>
        <v>0</v>
      </c>
      <c r="K64" s="154"/>
    </row>
    <row r="65" spans="2:11" s="9" customFormat="1" ht="19.9" customHeight="1">
      <c r="B65" s="148"/>
      <c r="C65" s="149"/>
      <c r="D65" s="150" t="s">
        <v>842</v>
      </c>
      <c r="E65" s="151"/>
      <c r="F65" s="151"/>
      <c r="G65" s="151"/>
      <c r="H65" s="151"/>
      <c r="I65" s="152"/>
      <c r="J65" s="153">
        <f>J123</f>
        <v>0</v>
      </c>
      <c r="K65" s="154"/>
    </row>
    <row r="66" spans="2:11" s="9" customFormat="1" ht="19.9" customHeight="1">
      <c r="B66" s="148"/>
      <c r="C66" s="149"/>
      <c r="D66" s="150" t="s">
        <v>161</v>
      </c>
      <c r="E66" s="151"/>
      <c r="F66" s="151"/>
      <c r="G66" s="151"/>
      <c r="H66" s="151"/>
      <c r="I66" s="152"/>
      <c r="J66" s="153">
        <f>J137</f>
        <v>0</v>
      </c>
      <c r="K66" s="154"/>
    </row>
    <row r="67" spans="2:11" s="9" customFormat="1" ht="19.9" customHeight="1">
      <c r="B67" s="148"/>
      <c r="C67" s="149"/>
      <c r="D67" s="150" t="s">
        <v>162</v>
      </c>
      <c r="E67" s="151"/>
      <c r="F67" s="151"/>
      <c r="G67" s="151"/>
      <c r="H67" s="151"/>
      <c r="I67" s="152"/>
      <c r="J67" s="153">
        <f>J145</f>
        <v>0</v>
      </c>
      <c r="K67" s="154"/>
    </row>
    <row r="68" spans="2:11" s="8" customFormat="1" ht="24.95" customHeight="1">
      <c r="B68" s="141"/>
      <c r="C68" s="142"/>
      <c r="D68" s="143" t="s">
        <v>163</v>
      </c>
      <c r="E68" s="144"/>
      <c r="F68" s="144"/>
      <c r="G68" s="144"/>
      <c r="H68" s="144"/>
      <c r="I68" s="145"/>
      <c r="J68" s="146">
        <f>J147</f>
        <v>0</v>
      </c>
      <c r="K68" s="147"/>
    </row>
    <row r="69" spans="2:11" s="9" customFormat="1" ht="19.9" customHeight="1">
      <c r="B69" s="148"/>
      <c r="C69" s="149"/>
      <c r="D69" s="150" t="s">
        <v>1126</v>
      </c>
      <c r="E69" s="151"/>
      <c r="F69" s="151"/>
      <c r="G69" s="151"/>
      <c r="H69" s="151"/>
      <c r="I69" s="152"/>
      <c r="J69" s="153">
        <f>J148</f>
        <v>0</v>
      </c>
      <c r="K69" s="154"/>
    </row>
    <row r="70" spans="2:11" s="9" customFormat="1" ht="19.9" customHeight="1">
      <c r="B70" s="148"/>
      <c r="C70" s="149"/>
      <c r="D70" s="150" t="s">
        <v>843</v>
      </c>
      <c r="E70" s="151"/>
      <c r="F70" s="151"/>
      <c r="G70" s="151"/>
      <c r="H70" s="151"/>
      <c r="I70" s="152"/>
      <c r="J70" s="153">
        <f>J166</f>
        <v>0</v>
      </c>
      <c r="K70" s="154"/>
    </row>
    <row r="71" spans="2:11" s="9" customFormat="1" ht="19.9" customHeight="1">
      <c r="B71" s="148"/>
      <c r="C71" s="149"/>
      <c r="D71" s="150" t="s">
        <v>170</v>
      </c>
      <c r="E71" s="151"/>
      <c r="F71" s="151"/>
      <c r="G71" s="151"/>
      <c r="H71" s="151"/>
      <c r="I71" s="152"/>
      <c r="J71" s="153">
        <f>J169</f>
        <v>0</v>
      </c>
      <c r="K71" s="154"/>
    </row>
    <row r="72" spans="2:11" s="9" customFormat="1" ht="19.9" customHeight="1">
      <c r="B72" s="148"/>
      <c r="C72" s="149"/>
      <c r="D72" s="150" t="s">
        <v>1127</v>
      </c>
      <c r="E72" s="151"/>
      <c r="F72" s="151"/>
      <c r="G72" s="151"/>
      <c r="H72" s="151"/>
      <c r="I72" s="152"/>
      <c r="J72" s="153">
        <f>J175</f>
        <v>0</v>
      </c>
      <c r="K72" s="154"/>
    </row>
    <row r="73" spans="2:11" s="1" customFormat="1" ht="21.75" customHeight="1">
      <c r="B73" s="40"/>
      <c r="C73" s="41"/>
      <c r="D73" s="41"/>
      <c r="E73" s="41"/>
      <c r="F73" s="41"/>
      <c r="G73" s="41"/>
      <c r="H73" s="41"/>
      <c r="I73" s="112"/>
      <c r="J73" s="41"/>
      <c r="K73" s="44"/>
    </row>
    <row r="74" spans="2:11" s="1" customFormat="1" ht="6.95" customHeight="1">
      <c r="B74" s="55"/>
      <c r="C74" s="56"/>
      <c r="D74" s="56"/>
      <c r="E74" s="56"/>
      <c r="F74" s="56"/>
      <c r="G74" s="56"/>
      <c r="H74" s="56"/>
      <c r="I74" s="133"/>
      <c r="J74" s="56"/>
      <c r="K74" s="57"/>
    </row>
    <row r="78" spans="2:12" s="1" customFormat="1" ht="6.95" customHeight="1">
      <c r="B78" s="58"/>
      <c r="C78" s="59"/>
      <c r="D78" s="59"/>
      <c r="E78" s="59"/>
      <c r="F78" s="59"/>
      <c r="G78" s="59"/>
      <c r="H78" s="59"/>
      <c r="I78" s="134"/>
      <c r="J78" s="59"/>
      <c r="K78" s="59"/>
      <c r="L78" s="40"/>
    </row>
    <row r="79" spans="2:12" s="1" customFormat="1" ht="36.95" customHeight="1">
      <c r="B79" s="40"/>
      <c r="C79" s="60" t="s">
        <v>173</v>
      </c>
      <c r="L79" s="40"/>
    </row>
    <row r="80" spans="2:12" s="1" customFormat="1" ht="6.95" customHeight="1">
      <c r="B80" s="40"/>
      <c r="L80" s="40"/>
    </row>
    <row r="81" spans="2:12" s="1" customFormat="1" ht="14.45" customHeight="1">
      <c r="B81" s="40"/>
      <c r="C81" s="62" t="s">
        <v>19</v>
      </c>
      <c r="L81" s="40"/>
    </row>
    <row r="82" spans="2:12" s="1" customFormat="1" ht="16.5" customHeight="1">
      <c r="B82" s="40"/>
      <c r="E82" s="361" t="str">
        <f>E7</f>
        <v>Zateplení budovy SOŠ a SOU dopravní Čáslav (22.6.)</v>
      </c>
      <c r="F82" s="362"/>
      <c r="G82" s="362"/>
      <c r="H82" s="362"/>
      <c r="L82" s="40"/>
    </row>
    <row r="83" spans="2:12" ht="15">
      <c r="B83" s="27"/>
      <c r="C83" s="62" t="s">
        <v>147</v>
      </c>
      <c r="L83" s="27"/>
    </row>
    <row r="84" spans="2:12" s="1" customFormat="1" ht="16.5" customHeight="1">
      <c r="B84" s="40"/>
      <c r="E84" s="361" t="s">
        <v>1496</v>
      </c>
      <c r="F84" s="355"/>
      <c r="G84" s="355"/>
      <c r="H84" s="355"/>
      <c r="L84" s="40"/>
    </row>
    <row r="85" spans="2:12" s="1" customFormat="1" ht="14.45" customHeight="1">
      <c r="B85" s="40"/>
      <c r="C85" s="62" t="s">
        <v>149</v>
      </c>
      <c r="L85" s="40"/>
    </row>
    <row r="86" spans="2:12" s="1" customFormat="1" ht="17.25" customHeight="1">
      <c r="B86" s="40"/>
      <c r="E86" s="329" t="str">
        <f>E11</f>
        <v>1715d2 - Přípomoce vytápění</v>
      </c>
      <c r="F86" s="355"/>
      <c r="G86" s="355"/>
      <c r="H86" s="355"/>
      <c r="L86" s="40"/>
    </row>
    <row r="87" spans="2:12" s="1" customFormat="1" ht="6.95" customHeight="1">
      <c r="B87" s="40"/>
      <c r="L87" s="40"/>
    </row>
    <row r="88" spans="2:12" s="1" customFormat="1" ht="18" customHeight="1">
      <c r="B88" s="40"/>
      <c r="C88" s="62" t="s">
        <v>23</v>
      </c>
      <c r="F88" s="155" t="str">
        <f>F14</f>
        <v>Čáslav, Aug. Sedláčka 1145</v>
      </c>
      <c r="I88" s="156" t="s">
        <v>25</v>
      </c>
      <c r="J88" s="66" t="str">
        <f>IF(J14="","",J14)</f>
        <v>16. 3. 2017</v>
      </c>
      <c r="L88" s="40"/>
    </row>
    <row r="89" spans="2:12" s="1" customFormat="1" ht="6.95" customHeight="1">
      <c r="B89" s="40"/>
      <c r="L89" s="40"/>
    </row>
    <row r="90" spans="2:12" s="1" customFormat="1" ht="15">
      <c r="B90" s="40"/>
      <c r="C90" s="62" t="s">
        <v>27</v>
      </c>
      <c r="F90" s="155" t="str">
        <f>E17</f>
        <v>SOŠ a SOU doprav. Čáslav, A. Sedláčka 1145,Čáslav</v>
      </c>
      <c r="I90" s="156" t="s">
        <v>34</v>
      </c>
      <c r="J90" s="155" t="str">
        <f>E23</f>
        <v>AZ PROJECT spol. s r.o., Plynárenská 830, Kolín</v>
      </c>
      <c r="L90" s="40"/>
    </row>
    <row r="91" spans="2:12" s="1" customFormat="1" ht="14.45" customHeight="1">
      <c r="B91" s="40"/>
      <c r="C91" s="62" t="s">
        <v>32</v>
      </c>
      <c r="F91" s="155" t="str">
        <f>IF(E20="","",E20)</f>
        <v/>
      </c>
      <c r="L91" s="40"/>
    </row>
    <row r="92" spans="2:12" s="1" customFormat="1" ht="10.35" customHeight="1">
      <c r="B92" s="40"/>
      <c r="L92" s="40"/>
    </row>
    <row r="93" spans="2:20" s="10" customFormat="1" ht="29.25" customHeight="1">
      <c r="B93" s="157"/>
      <c r="C93" s="158" t="s">
        <v>174</v>
      </c>
      <c r="D93" s="159" t="s">
        <v>60</v>
      </c>
      <c r="E93" s="159" t="s">
        <v>56</v>
      </c>
      <c r="F93" s="159" t="s">
        <v>175</v>
      </c>
      <c r="G93" s="159" t="s">
        <v>176</v>
      </c>
      <c r="H93" s="159" t="s">
        <v>177</v>
      </c>
      <c r="I93" s="160" t="s">
        <v>178</v>
      </c>
      <c r="J93" s="159" t="s">
        <v>153</v>
      </c>
      <c r="K93" s="161" t="s">
        <v>179</v>
      </c>
      <c r="L93" s="157"/>
      <c r="M93" s="72" t="s">
        <v>180</v>
      </c>
      <c r="N93" s="73" t="s">
        <v>45</v>
      </c>
      <c r="O93" s="73" t="s">
        <v>181</v>
      </c>
      <c r="P93" s="73" t="s">
        <v>182</v>
      </c>
      <c r="Q93" s="73" t="s">
        <v>183</v>
      </c>
      <c r="R93" s="73" t="s">
        <v>184</v>
      </c>
      <c r="S93" s="73" t="s">
        <v>185</v>
      </c>
      <c r="T93" s="74" t="s">
        <v>186</v>
      </c>
    </row>
    <row r="94" spans="2:63" s="1" customFormat="1" ht="29.25" customHeight="1">
      <c r="B94" s="40"/>
      <c r="C94" s="76" t="s">
        <v>154</v>
      </c>
      <c r="J94" s="162">
        <f>BK94</f>
        <v>0</v>
      </c>
      <c r="L94" s="40"/>
      <c r="M94" s="75"/>
      <c r="N94" s="67"/>
      <c r="O94" s="67"/>
      <c r="P94" s="163">
        <f>P95+P147</f>
        <v>0</v>
      </c>
      <c r="Q94" s="67"/>
      <c r="R94" s="163">
        <f>R95+R147</f>
        <v>130.82153444656637</v>
      </c>
      <c r="S94" s="67"/>
      <c r="T94" s="164">
        <f>T95+T147</f>
        <v>129.110227</v>
      </c>
      <c r="AT94" s="23" t="s">
        <v>74</v>
      </c>
      <c r="AU94" s="23" t="s">
        <v>155</v>
      </c>
      <c r="BK94" s="165">
        <f>BK95+BK147</f>
        <v>0</v>
      </c>
    </row>
    <row r="95" spans="2:63" s="11" customFormat="1" ht="37.35" customHeight="1">
      <c r="B95" s="166"/>
      <c r="D95" s="167" t="s">
        <v>74</v>
      </c>
      <c r="E95" s="168" t="s">
        <v>187</v>
      </c>
      <c r="F95" s="168" t="s">
        <v>188</v>
      </c>
      <c r="I95" s="169"/>
      <c r="J95" s="170">
        <f>BK95</f>
        <v>0</v>
      </c>
      <c r="L95" s="166"/>
      <c r="M95" s="171"/>
      <c r="N95" s="172"/>
      <c r="O95" s="172"/>
      <c r="P95" s="173">
        <f>P96+P110+P115+P123+P137+P145</f>
        <v>0</v>
      </c>
      <c r="Q95" s="172"/>
      <c r="R95" s="173">
        <f>R96+R110+R115+R123+R137+R145</f>
        <v>127.21840106656639</v>
      </c>
      <c r="S95" s="172"/>
      <c r="T95" s="174">
        <f>T96+T110+T115+T123+T137+T145</f>
        <v>129.110227</v>
      </c>
      <c r="AR95" s="167" t="s">
        <v>82</v>
      </c>
      <c r="AT95" s="175" t="s">
        <v>74</v>
      </c>
      <c r="AU95" s="175" t="s">
        <v>75</v>
      </c>
      <c r="AY95" s="167" t="s">
        <v>189</v>
      </c>
      <c r="BK95" s="176">
        <f>BK96+BK110+BK115+BK123+BK137+BK145</f>
        <v>0</v>
      </c>
    </row>
    <row r="96" spans="2:63" s="11" customFormat="1" ht="19.9" customHeight="1">
      <c r="B96" s="166"/>
      <c r="D96" s="167" t="s">
        <v>74</v>
      </c>
      <c r="E96" s="177" t="s">
        <v>84</v>
      </c>
      <c r="F96" s="177" t="s">
        <v>844</v>
      </c>
      <c r="I96" s="169"/>
      <c r="J96" s="178">
        <f>BK96</f>
        <v>0</v>
      </c>
      <c r="L96" s="166"/>
      <c r="M96" s="171"/>
      <c r="N96" s="172"/>
      <c r="O96" s="172"/>
      <c r="P96" s="173">
        <f>SUM(P97:P109)</f>
        <v>0</v>
      </c>
      <c r="Q96" s="172"/>
      <c r="R96" s="173">
        <f>SUM(R97:R109)</f>
        <v>62.38486456656639</v>
      </c>
      <c r="S96" s="172"/>
      <c r="T96" s="174">
        <f>SUM(T97:T109)</f>
        <v>0</v>
      </c>
      <c r="AR96" s="167" t="s">
        <v>82</v>
      </c>
      <c r="AT96" s="175" t="s">
        <v>74</v>
      </c>
      <c r="AU96" s="175" t="s">
        <v>82</v>
      </c>
      <c r="AY96" s="167" t="s">
        <v>189</v>
      </c>
      <c r="BK96" s="176">
        <f>SUM(BK97:BK109)</f>
        <v>0</v>
      </c>
    </row>
    <row r="97" spans="2:65" s="1" customFormat="1" ht="25.5" customHeight="1">
      <c r="B97" s="179"/>
      <c r="C97" s="180" t="s">
        <v>82</v>
      </c>
      <c r="D97" s="180" t="s">
        <v>191</v>
      </c>
      <c r="E97" s="181" t="s">
        <v>1128</v>
      </c>
      <c r="F97" s="182" t="s">
        <v>1129</v>
      </c>
      <c r="G97" s="183" t="s">
        <v>208</v>
      </c>
      <c r="H97" s="184">
        <v>12.32</v>
      </c>
      <c r="I97" s="185"/>
      <c r="J97" s="186">
        <f>ROUND(I97*H97,2)</f>
        <v>0</v>
      </c>
      <c r="K97" s="182" t="s">
        <v>287</v>
      </c>
      <c r="L97" s="40"/>
      <c r="M97" s="187" t="s">
        <v>5</v>
      </c>
      <c r="N97" s="188" t="s">
        <v>46</v>
      </c>
      <c r="O97" s="41"/>
      <c r="P97" s="189">
        <f>O97*H97</f>
        <v>0</v>
      </c>
      <c r="Q97" s="189">
        <v>1.98</v>
      </c>
      <c r="R97" s="189">
        <f>Q97*H97</f>
        <v>24.3936</v>
      </c>
      <c r="S97" s="189">
        <v>0</v>
      </c>
      <c r="T97" s="190">
        <f>S97*H97</f>
        <v>0</v>
      </c>
      <c r="AR97" s="23" t="s">
        <v>196</v>
      </c>
      <c r="AT97" s="23" t="s">
        <v>191</v>
      </c>
      <c r="AU97" s="23" t="s">
        <v>84</v>
      </c>
      <c r="AY97" s="23" t="s">
        <v>189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82</v>
      </c>
      <c r="BK97" s="191">
        <f>ROUND(I97*H97,2)</f>
        <v>0</v>
      </c>
      <c r="BL97" s="23" t="s">
        <v>196</v>
      </c>
      <c r="BM97" s="23" t="s">
        <v>1954</v>
      </c>
    </row>
    <row r="98" spans="2:51" s="12" customFormat="1" ht="13.5">
      <c r="B98" s="192"/>
      <c r="D98" s="193" t="s">
        <v>198</v>
      </c>
      <c r="E98" s="194" t="s">
        <v>5</v>
      </c>
      <c r="F98" s="195" t="s">
        <v>1955</v>
      </c>
      <c r="H98" s="196">
        <v>12.32</v>
      </c>
      <c r="I98" s="197"/>
      <c r="L98" s="192"/>
      <c r="M98" s="198"/>
      <c r="N98" s="199"/>
      <c r="O98" s="199"/>
      <c r="P98" s="199"/>
      <c r="Q98" s="199"/>
      <c r="R98" s="199"/>
      <c r="S98" s="199"/>
      <c r="T98" s="200"/>
      <c r="AT98" s="194" t="s">
        <v>198</v>
      </c>
      <c r="AU98" s="194" t="s">
        <v>84</v>
      </c>
      <c r="AV98" s="12" t="s">
        <v>84</v>
      </c>
      <c r="AW98" s="12" t="s">
        <v>38</v>
      </c>
      <c r="AX98" s="12" t="s">
        <v>82</v>
      </c>
      <c r="AY98" s="194" t="s">
        <v>189</v>
      </c>
    </row>
    <row r="99" spans="2:65" s="1" customFormat="1" ht="16.5" customHeight="1">
      <c r="B99" s="179"/>
      <c r="C99" s="180" t="s">
        <v>84</v>
      </c>
      <c r="D99" s="180" t="s">
        <v>191</v>
      </c>
      <c r="E99" s="181" t="s">
        <v>845</v>
      </c>
      <c r="F99" s="182" t="s">
        <v>1132</v>
      </c>
      <c r="G99" s="183" t="s">
        <v>312</v>
      </c>
      <c r="H99" s="184">
        <v>2.2</v>
      </c>
      <c r="I99" s="185"/>
      <c r="J99" s="186">
        <f>ROUND(I99*H99,2)</f>
        <v>0</v>
      </c>
      <c r="K99" s="182" t="s">
        <v>5</v>
      </c>
      <c r="L99" s="40"/>
      <c r="M99" s="187" t="s">
        <v>5</v>
      </c>
      <c r="N99" s="188" t="s">
        <v>46</v>
      </c>
      <c r="O99" s="41"/>
      <c r="P99" s="189">
        <f>O99*H99</f>
        <v>0</v>
      </c>
      <c r="Q99" s="189">
        <v>0.0004</v>
      </c>
      <c r="R99" s="189">
        <f>Q99*H99</f>
        <v>0.0008800000000000001</v>
      </c>
      <c r="S99" s="189">
        <v>0</v>
      </c>
      <c r="T99" s="190">
        <f>S99*H99</f>
        <v>0</v>
      </c>
      <c r="AR99" s="23" t="s">
        <v>196</v>
      </c>
      <c r="AT99" s="23" t="s">
        <v>191</v>
      </c>
      <c r="AU99" s="23" t="s">
        <v>84</v>
      </c>
      <c r="AY99" s="23" t="s">
        <v>189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82</v>
      </c>
      <c r="BK99" s="191">
        <f>ROUND(I99*H99,2)</f>
        <v>0</v>
      </c>
      <c r="BL99" s="23" t="s">
        <v>196</v>
      </c>
      <c r="BM99" s="23" t="s">
        <v>1956</v>
      </c>
    </row>
    <row r="100" spans="2:51" s="12" customFormat="1" ht="13.5">
      <c r="B100" s="192"/>
      <c r="D100" s="193" t="s">
        <v>198</v>
      </c>
      <c r="E100" s="194" t="s">
        <v>5</v>
      </c>
      <c r="F100" s="195" t="s">
        <v>1957</v>
      </c>
      <c r="H100" s="196">
        <v>2.2</v>
      </c>
      <c r="I100" s="197"/>
      <c r="L100" s="192"/>
      <c r="M100" s="198"/>
      <c r="N100" s="199"/>
      <c r="O100" s="199"/>
      <c r="P100" s="199"/>
      <c r="Q100" s="199"/>
      <c r="R100" s="199"/>
      <c r="S100" s="199"/>
      <c r="T100" s="200"/>
      <c r="AT100" s="194" t="s">
        <v>198</v>
      </c>
      <c r="AU100" s="194" t="s">
        <v>84</v>
      </c>
      <c r="AV100" s="12" t="s">
        <v>84</v>
      </c>
      <c r="AW100" s="12" t="s">
        <v>38</v>
      </c>
      <c r="AX100" s="12" t="s">
        <v>82</v>
      </c>
      <c r="AY100" s="194" t="s">
        <v>189</v>
      </c>
    </row>
    <row r="101" spans="2:65" s="1" customFormat="1" ht="25.5" customHeight="1">
      <c r="B101" s="179"/>
      <c r="C101" s="180" t="s">
        <v>205</v>
      </c>
      <c r="D101" s="180" t="s">
        <v>191</v>
      </c>
      <c r="E101" s="181" t="s">
        <v>1135</v>
      </c>
      <c r="F101" s="182" t="s">
        <v>1136</v>
      </c>
      <c r="G101" s="183" t="s">
        <v>208</v>
      </c>
      <c r="H101" s="184">
        <v>5.4</v>
      </c>
      <c r="I101" s="185"/>
      <c r="J101" s="186">
        <f>ROUND(I101*H101,2)</f>
        <v>0</v>
      </c>
      <c r="K101" s="182" t="s">
        <v>287</v>
      </c>
      <c r="L101" s="40"/>
      <c r="M101" s="187" t="s">
        <v>5</v>
      </c>
      <c r="N101" s="188" t="s">
        <v>46</v>
      </c>
      <c r="O101" s="41"/>
      <c r="P101" s="189">
        <f>O101*H101</f>
        <v>0</v>
      </c>
      <c r="Q101" s="189">
        <v>2.25634</v>
      </c>
      <c r="R101" s="189">
        <f>Q101*H101</f>
        <v>12.184236</v>
      </c>
      <c r="S101" s="189">
        <v>0</v>
      </c>
      <c r="T101" s="190">
        <f>S101*H101</f>
        <v>0</v>
      </c>
      <c r="AR101" s="23" t="s">
        <v>196</v>
      </c>
      <c r="AT101" s="23" t="s">
        <v>191</v>
      </c>
      <c r="AU101" s="23" t="s">
        <v>84</v>
      </c>
      <c r="AY101" s="23" t="s">
        <v>189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82</v>
      </c>
      <c r="BK101" s="191">
        <f>ROUND(I101*H101,2)</f>
        <v>0</v>
      </c>
      <c r="BL101" s="23" t="s">
        <v>196</v>
      </c>
      <c r="BM101" s="23" t="s">
        <v>1958</v>
      </c>
    </row>
    <row r="102" spans="2:51" s="12" customFormat="1" ht="13.5">
      <c r="B102" s="192"/>
      <c r="D102" s="193" t="s">
        <v>198</v>
      </c>
      <c r="E102" s="194" t="s">
        <v>5</v>
      </c>
      <c r="F102" s="195" t="s">
        <v>1959</v>
      </c>
      <c r="H102" s="196">
        <v>5.4</v>
      </c>
      <c r="I102" s="197"/>
      <c r="L102" s="192"/>
      <c r="M102" s="198"/>
      <c r="N102" s="199"/>
      <c r="O102" s="199"/>
      <c r="P102" s="199"/>
      <c r="Q102" s="199"/>
      <c r="R102" s="199"/>
      <c r="S102" s="199"/>
      <c r="T102" s="200"/>
      <c r="AT102" s="194" t="s">
        <v>198</v>
      </c>
      <c r="AU102" s="194" t="s">
        <v>84</v>
      </c>
      <c r="AV102" s="12" t="s">
        <v>84</v>
      </c>
      <c r="AW102" s="12" t="s">
        <v>38</v>
      </c>
      <c r="AX102" s="12" t="s">
        <v>82</v>
      </c>
      <c r="AY102" s="194" t="s">
        <v>189</v>
      </c>
    </row>
    <row r="103" spans="2:65" s="1" customFormat="1" ht="25.5" customHeight="1">
      <c r="B103" s="179"/>
      <c r="C103" s="180" t="s">
        <v>196</v>
      </c>
      <c r="D103" s="180" t="s">
        <v>191</v>
      </c>
      <c r="E103" s="181" t="s">
        <v>1139</v>
      </c>
      <c r="F103" s="182" t="s">
        <v>1140</v>
      </c>
      <c r="G103" s="183" t="s">
        <v>208</v>
      </c>
      <c r="H103" s="184">
        <v>11.27</v>
      </c>
      <c r="I103" s="185"/>
      <c r="J103" s="186">
        <f>ROUND(I103*H103,2)</f>
        <v>0</v>
      </c>
      <c r="K103" s="182" t="s">
        <v>1141</v>
      </c>
      <c r="L103" s="40"/>
      <c r="M103" s="187" t="s">
        <v>5</v>
      </c>
      <c r="N103" s="188" t="s">
        <v>46</v>
      </c>
      <c r="O103" s="41"/>
      <c r="P103" s="189">
        <f>O103*H103</f>
        <v>0</v>
      </c>
      <c r="Q103" s="189">
        <v>2.256342204</v>
      </c>
      <c r="R103" s="189">
        <f>Q103*H103</f>
        <v>25.42897663908</v>
      </c>
      <c r="S103" s="189">
        <v>0</v>
      </c>
      <c r="T103" s="190">
        <f>S103*H103</f>
        <v>0</v>
      </c>
      <c r="AR103" s="23" t="s">
        <v>196</v>
      </c>
      <c r="AT103" s="23" t="s">
        <v>191</v>
      </c>
      <c r="AU103" s="23" t="s">
        <v>84</v>
      </c>
      <c r="AY103" s="23" t="s">
        <v>189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23" t="s">
        <v>82</v>
      </c>
      <c r="BK103" s="191">
        <f>ROUND(I103*H103,2)</f>
        <v>0</v>
      </c>
      <c r="BL103" s="23" t="s">
        <v>196</v>
      </c>
      <c r="BM103" s="23" t="s">
        <v>1960</v>
      </c>
    </row>
    <row r="104" spans="2:51" s="12" customFormat="1" ht="13.5">
      <c r="B104" s="192"/>
      <c r="D104" s="193" t="s">
        <v>198</v>
      </c>
      <c r="E104" s="194" t="s">
        <v>5</v>
      </c>
      <c r="F104" s="195" t="s">
        <v>1961</v>
      </c>
      <c r="H104" s="196">
        <v>11.27</v>
      </c>
      <c r="I104" s="197"/>
      <c r="L104" s="192"/>
      <c r="M104" s="198"/>
      <c r="N104" s="199"/>
      <c r="O104" s="199"/>
      <c r="P104" s="199"/>
      <c r="Q104" s="199"/>
      <c r="R104" s="199"/>
      <c r="S104" s="199"/>
      <c r="T104" s="200"/>
      <c r="AT104" s="194" t="s">
        <v>198</v>
      </c>
      <c r="AU104" s="194" t="s">
        <v>84</v>
      </c>
      <c r="AV104" s="12" t="s">
        <v>84</v>
      </c>
      <c r="AW104" s="12" t="s">
        <v>38</v>
      </c>
      <c r="AX104" s="12" t="s">
        <v>82</v>
      </c>
      <c r="AY104" s="194" t="s">
        <v>189</v>
      </c>
    </row>
    <row r="105" spans="2:65" s="1" customFormat="1" ht="38.25" customHeight="1">
      <c r="B105" s="179"/>
      <c r="C105" s="180" t="s">
        <v>217</v>
      </c>
      <c r="D105" s="180" t="s">
        <v>191</v>
      </c>
      <c r="E105" s="181" t="s">
        <v>1144</v>
      </c>
      <c r="F105" s="182" t="s">
        <v>1145</v>
      </c>
      <c r="G105" s="183" t="s">
        <v>194</v>
      </c>
      <c r="H105" s="184">
        <v>1.2</v>
      </c>
      <c r="I105" s="185"/>
      <c r="J105" s="186">
        <f>ROUND(I105*H105,2)</f>
        <v>0</v>
      </c>
      <c r="K105" s="182" t="s">
        <v>1141</v>
      </c>
      <c r="L105" s="40"/>
      <c r="M105" s="187" t="s">
        <v>5</v>
      </c>
      <c r="N105" s="188" t="s">
        <v>46</v>
      </c>
      <c r="O105" s="41"/>
      <c r="P105" s="189">
        <f>O105*H105</f>
        <v>0</v>
      </c>
      <c r="Q105" s="189">
        <v>0.0010259</v>
      </c>
      <c r="R105" s="189">
        <f>Q105*H105</f>
        <v>0.0012310799999999998</v>
      </c>
      <c r="S105" s="189">
        <v>0</v>
      </c>
      <c r="T105" s="190">
        <f>S105*H105</f>
        <v>0</v>
      </c>
      <c r="AR105" s="23" t="s">
        <v>196</v>
      </c>
      <c r="AT105" s="23" t="s">
        <v>191</v>
      </c>
      <c r="AU105" s="23" t="s">
        <v>84</v>
      </c>
      <c r="AY105" s="23" t="s">
        <v>189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82</v>
      </c>
      <c r="BK105" s="191">
        <f>ROUND(I105*H105,2)</f>
        <v>0</v>
      </c>
      <c r="BL105" s="23" t="s">
        <v>196</v>
      </c>
      <c r="BM105" s="23" t="s">
        <v>1962</v>
      </c>
    </row>
    <row r="106" spans="2:51" s="12" customFormat="1" ht="13.5">
      <c r="B106" s="192"/>
      <c r="D106" s="193" t="s">
        <v>198</v>
      </c>
      <c r="E106" s="194" t="s">
        <v>5</v>
      </c>
      <c r="F106" s="195" t="s">
        <v>1963</v>
      </c>
      <c r="H106" s="196">
        <v>1.2</v>
      </c>
      <c r="I106" s="197"/>
      <c r="L106" s="192"/>
      <c r="M106" s="198"/>
      <c r="N106" s="199"/>
      <c r="O106" s="199"/>
      <c r="P106" s="199"/>
      <c r="Q106" s="199"/>
      <c r="R106" s="199"/>
      <c r="S106" s="199"/>
      <c r="T106" s="200"/>
      <c r="AT106" s="194" t="s">
        <v>198</v>
      </c>
      <c r="AU106" s="194" t="s">
        <v>84</v>
      </c>
      <c r="AV106" s="12" t="s">
        <v>84</v>
      </c>
      <c r="AW106" s="12" t="s">
        <v>38</v>
      </c>
      <c r="AX106" s="12" t="s">
        <v>82</v>
      </c>
      <c r="AY106" s="194" t="s">
        <v>189</v>
      </c>
    </row>
    <row r="107" spans="2:65" s="1" customFormat="1" ht="38.25" customHeight="1">
      <c r="B107" s="179"/>
      <c r="C107" s="180" t="s">
        <v>221</v>
      </c>
      <c r="D107" s="180" t="s">
        <v>191</v>
      </c>
      <c r="E107" s="181" t="s">
        <v>1148</v>
      </c>
      <c r="F107" s="182" t="s">
        <v>1149</v>
      </c>
      <c r="G107" s="183" t="s">
        <v>194</v>
      </c>
      <c r="H107" s="184">
        <v>1.2</v>
      </c>
      <c r="I107" s="185"/>
      <c r="J107" s="186">
        <f>ROUND(I107*H107,2)</f>
        <v>0</v>
      </c>
      <c r="K107" s="182" t="s">
        <v>1141</v>
      </c>
      <c r="L107" s="40"/>
      <c r="M107" s="187" t="s">
        <v>5</v>
      </c>
      <c r="N107" s="188" t="s">
        <v>46</v>
      </c>
      <c r="O107" s="41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23" t="s">
        <v>196</v>
      </c>
      <c r="AT107" s="23" t="s">
        <v>191</v>
      </c>
      <c r="AU107" s="23" t="s">
        <v>84</v>
      </c>
      <c r="AY107" s="23" t="s">
        <v>189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82</v>
      </c>
      <c r="BK107" s="191">
        <f>ROUND(I107*H107,2)</f>
        <v>0</v>
      </c>
      <c r="BL107" s="23" t="s">
        <v>196</v>
      </c>
      <c r="BM107" s="23" t="s">
        <v>1964</v>
      </c>
    </row>
    <row r="108" spans="2:65" s="1" customFormat="1" ht="16.5" customHeight="1">
      <c r="B108" s="179"/>
      <c r="C108" s="180" t="s">
        <v>225</v>
      </c>
      <c r="D108" s="180" t="s">
        <v>191</v>
      </c>
      <c r="E108" s="181" t="s">
        <v>1151</v>
      </c>
      <c r="F108" s="182" t="s">
        <v>1152</v>
      </c>
      <c r="G108" s="183" t="s">
        <v>232</v>
      </c>
      <c r="H108" s="184">
        <v>0.357</v>
      </c>
      <c r="I108" s="185"/>
      <c r="J108" s="186">
        <f>ROUND(I108*H108,2)</f>
        <v>0</v>
      </c>
      <c r="K108" s="182" t="s">
        <v>1141</v>
      </c>
      <c r="L108" s="40"/>
      <c r="M108" s="187" t="s">
        <v>5</v>
      </c>
      <c r="N108" s="188" t="s">
        <v>46</v>
      </c>
      <c r="O108" s="41"/>
      <c r="P108" s="189">
        <f>O108*H108</f>
        <v>0</v>
      </c>
      <c r="Q108" s="189">
        <v>1.0530555952</v>
      </c>
      <c r="R108" s="189">
        <f>Q108*H108</f>
        <v>0.3759408474864</v>
      </c>
      <c r="S108" s="189">
        <v>0</v>
      </c>
      <c r="T108" s="190">
        <f>S108*H108</f>
        <v>0</v>
      </c>
      <c r="AR108" s="23" t="s">
        <v>196</v>
      </c>
      <c r="AT108" s="23" t="s">
        <v>191</v>
      </c>
      <c r="AU108" s="23" t="s">
        <v>84</v>
      </c>
      <c r="AY108" s="23" t="s">
        <v>189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82</v>
      </c>
      <c r="BK108" s="191">
        <f>ROUND(I108*H108,2)</f>
        <v>0</v>
      </c>
      <c r="BL108" s="23" t="s">
        <v>196</v>
      </c>
      <c r="BM108" s="23" t="s">
        <v>1965</v>
      </c>
    </row>
    <row r="109" spans="2:51" s="12" customFormat="1" ht="13.5">
      <c r="B109" s="192"/>
      <c r="D109" s="193" t="s">
        <v>198</v>
      </c>
      <c r="E109" s="194" t="s">
        <v>5</v>
      </c>
      <c r="F109" s="195" t="s">
        <v>1966</v>
      </c>
      <c r="H109" s="196">
        <v>0.357</v>
      </c>
      <c r="I109" s="197"/>
      <c r="L109" s="192"/>
      <c r="M109" s="198"/>
      <c r="N109" s="199"/>
      <c r="O109" s="199"/>
      <c r="P109" s="199"/>
      <c r="Q109" s="199"/>
      <c r="R109" s="199"/>
      <c r="S109" s="199"/>
      <c r="T109" s="200"/>
      <c r="AT109" s="194" t="s">
        <v>198</v>
      </c>
      <c r="AU109" s="194" t="s">
        <v>84</v>
      </c>
      <c r="AV109" s="12" t="s">
        <v>84</v>
      </c>
      <c r="AW109" s="12" t="s">
        <v>38</v>
      </c>
      <c r="AX109" s="12" t="s">
        <v>82</v>
      </c>
      <c r="AY109" s="194" t="s">
        <v>189</v>
      </c>
    </row>
    <row r="110" spans="2:63" s="11" customFormat="1" ht="29.85" customHeight="1">
      <c r="B110" s="166"/>
      <c r="D110" s="167" t="s">
        <v>74</v>
      </c>
      <c r="E110" s="177" t="s">
        <v>205</v>
      </c>
      <c r="F110" s="177" t="s">
        <v>1155</v>
      </c>
      <c r="I110" s="169"/>
      <c r="J110" s="178">
        <f>BK110</f>
        <v>0</v>
      </c>
      <c r="L110" s="166"/>
      <c r="M110" s="171"/>
      <c r="N110" s="172"/>
      <c r="O110" s="172"/>
      <c r="P110" s="173">
        <f>SUM(P111:P114)</f>
        <v>0</v>
      </c>
      <c r="Q110" s="172"/>
      <c r="R110" s="173">
        <f>SUM(R111:R114)</f>
        <v>44.31672</v>
      </c>
      <c r="S110" s="172"/>
      <c r="T110" s="174">
        <f>SUM(T111:T114)</f>
        <v>0</v>
      </c>
      <c r="AR110" s="167" t="s">
        <v>82</v>
      </c>
      <c r="AT110" s="175" t="s">
        <v>74</v>
      </c>
      <c r="AU110" s="175" t="s">
        <v>82</v>
      </c>
      <c r="AY110" s="167" t="s">
        <v>189</v>
      </c>
      <c r="BK110" s="176">
        <f>SUM(BK111:BK114)</f>
        <v>0</v>
      </c>
    </row>
    <row r="111" spans="2:65" s="1" customFormat="1" ht="25.5" customHeight="1">
      <c r="B111" s="179"/>
      <c r="C111" s="180" t="s">
        <v>229</v>
      </c>
      <c r="D111" s="180" t="s">
        <v>191</v>
      </c>
      <c r="E111" s="181" t="s">
        <v>1156</v>
      </c>
      <c r="F111" s="182" t="s">
        <v>1157</v>
      </c>
      <c r="G111" s="183" t="s">
        <v>322</v>
      </c>
      <c r="H111" s="184">
        <v>56</v>
      </c>
      <c r="I111" s="185"/>
      <c r="J111" s="186">
        <f>ROUND(I111*H111,2)</f>
        <v>0</v>
      </c>
      <c r="K111" s="182" t="s">
        <v>287</v>
      </c>
      <c r="L111" s="40"/>
      <c r="M111" s="187" t="s">
        <v>5</v>
      </c>
      <c r="N111" s="188" t="s">
        <v>46</v>
      </c>
      <c r="O111" s="41"/>
      <c r="P111" s="189">
        <f>O111*H111</f>
        <v>0</v>
      </c>
      <c r="Q111" s="189">
        <v>0.14737</v>
      </c>
      <c r="R111" s="189">
        <f>Q111*H111</f>
        <v>8.25272</v>
      </c>
      <c r="S111" s="189">
        <v>0</v>
      </c>
      <c r="T111" s="190">
        <f>S111*H111</f>
        <v>0</v>
      </c>
      <c r="AR111" s="23" t="s">
        <v>196</v>
      </c>
      <c r="AT111" s="23" t="s">
        <v>191</v>
      </c>
      <c r="AU111" s="23" t="s">
        <v>84</v>
      </c>
      <c r="AY111" s="23" t="s">
        <v>189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82</v>
      </c>
      <c r="BK111" s="191">
        <f>ROUND(I111*H111,2)</f>
        <v>0</v>
      </c>
      <c r="BL111" s="23" t="s">
        <v>196</v>
      </c>
      <c r="BM111" s="23" t="s">
        <v>1967</v>
      </c>
    </row>
    <row r="112" spans="2:51" s="12" customFormat="1" ht="13.5">
      <c r="B112" s="192"/>
      <c r="D112" s="193" t="s">
        <v>198</v>
      </c>
      <c r="E112" s="194" t="s">
        <v>5</v>
      </c>
      <c r="F112" s="195" t="s">
        <v>1968</v>
      </c>
      <c r="H112" s="196">
        <v>56</v>
      </c>
      <c r="I112" s="197"/>
      <c r="L112" s="192"/>
      <c r="M112" s="198"/>
      <c r="N112" s="199"/>
      <c r="O112" s="199"/>
      <c r="P112" s="199"/>
      <c r="Q112" s="199"/>
      <c r="R112" s="199"/>
      <c r="S112" s="199"/>
      <c r="T112" s="200"/>
      <c r="AT112" s="194" t="s">
        <v>198</v>
      </c>
      <c r="AU112" s="194" t="s">
        <v>84</v>
      </c>
      <c r="AV112" s="12" t="s">
        <v>84</v>
      </c>
      <c r="AW112" s="12" t="s">
        <v>38</v>
      </c>
      <c r="AX112" s="12" t="s">
        <v>82</v>
      </c>
      <c r="AY112" s="194" t="s">
        <v>189</v>
      </c>
    </row>
    <row r="113" spans="2:65" s="1" customFormat="1" ht="16.5" customHeight="1">
      <c r="B113" s="179"/>
      <c r="C113" s="209" t="s">
        <v>235</v>
      </c>
      <c r="D113" s="209" t="s">
        <v>291</v>
      </c>
      <c r="E113" s="210" t="s">
        <v>1160</v>
      </c>
      <c r="F113" s="211" t="s">
        <v>1161</v>
      </c>
      <c r="G113" s="212" t="s">
        <v>322</v>
      </c>
      <c r="H113" s="213">
        <v>56</v>
      </c>
      <c r="I113" s="214"/>
      <c r="J113" s="215">
        <f>ROUND(I113*H113,2)</f>
        <v>0</v>
      </c>
      <c r="K113" s="211" t="s">
        <v>287</v>
      </c>
      <c r="L113" s="216"/>
      <c r="M113" s="217" t="s">
        <v>5</v>
      </c>
      <c r="N113" s="218" t="s">
        <v>46</v>
      </c>
      <c r="O113" s="41"/>
      <c r="P113" s="189">
        <f>O113*H113</f>
        <v>0</v>
      </c>
      <c r="Q113" s="189">
        <v>0.451</v>
      </c>
      <c r="R113" s="189">
        <f>Q113*H113</f>
        <v>25.256</v>
      </c>
      <c r="S113" s="189">
        <v>0</v>
      </c>
      <c r="T113" s="190">
        <f>S113*H113</f>
        <v>0</v>
      </c>
      <c r="AR113" s="23" t="s">
        <v>229</v>
      </c>
      <c r="AT113" s="23" t="s">
        <v>291</v>
      </c>
      <c r="AU113" s="23" t="s">
        <v>84</v>
      </c>
      <c r="AY113" s="23" t="s">
        <v>189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82</v>
      </c>
      <c r="BK113" s="191">
        <f>ROUND(I113*H113,2)</f>
        <v>0</v>
      </c>
      <c r="BL113" s="23" t="s">
        <v>196</v>
      </c>
      <c r="BM113" s="23" t="s">
        <v>1969</v>
      </c>
    </row>
    <row r="114" spans="2:65" s="1" customFormat="1" ht="16.5" customHeight="1">
      <c r="B114" s="179"/>
      <c r="C114" s="209" t="s">
        <v>240</v>
      </c>
      <c r="D114" s="209" t="s">
        <v>291</v>
      </c>
      <c r="E114" s="210" t="s">
        <v>1163</v>
      </c>
      <c r="F114" s="211" t="s">
        <v>1164</v>
      </c>
      <c r="G114" s="212" t="s">
        <v>322</v>
      </c>
      <c r="H114" s="213">
        <v>56</v>
      </c>
      <c r="I114" s="214"/>
      <c r="J114" s="215">
        <f>ROUND(I114*H114,2)</f>
        <v>0</v>
      </c>
      <c r="K114" s="211" t="s">
        <v>287</v>
      </c>
      <c r="L114" s="216"/>
      <c r="M114" s="217" t="s">
        <v>5</v>
      </c>
      <c r="N114" s="218" t="s">
        <v>46</v>
      </c>
      <c r="O114" s="41"/>
      <c r="P114" s="189">
        <f>O114*H114</f>
        <v>0</v>
      </c>
      <c r="Q114" s="189">
        <v>0.193</v>
      </c>
      <c r="R114" s="189">
        <f>Q114*H114</f>
        <v>10.808</v>
      </c>
      <c r="S114" s="189">
        <v>0</v>
      </c>
      <c r="T114" s="190">
        <f>S114*H114</f>
        <v>0</v>
      </c>
      <c r="AR114" s="23" t="s">
        <v>229</v>
      </c>
      <c r="AT114" s="23" t="s">
        <v>291</v>
      </c>
      <c r="AU114" s="23" t="s">
        <v>84</v>
      </c>
      <c r="AY114" s="23" t="s">
        <v>189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82</v>
      </c>
      <c r="BK114" s="191">
        <f>ROUND(I114*H114,2)</f>
        <v>0</v>
      </c>
      <c r="BL114" s="23" t="s">
        <v>196</v>
      </c>
      <c r="BM114" s="23" t="s">
        <v>1970</v>
      </c>
    </row>
    <row r="115" spans="2:63" s="11" customFormat="1" ht="29.85" customHeight="1">
      <c r="B115" s="166"/>
      <c r="D115" s="167" t="s">
        <v>74</v>
      </c>
      <c r="E115" s="177" t="s">
        <v>221</v>
      </c>
      <c r="F115" s="177" t="s">
        <v>256</v>
      </c>
      <c r="I115" s="169"/>
      <c r="J115" s="178">
        <f>BK115</f>
        <v>0</v>
      </c>
      <c r="L115" s="166"/>
      <c r="M115" s="171"/>
      <c r="N115" s="172"/>
      <c r="O115" s="172"/>
      <c r="P115" s="173">
        <f>SUM(P116:P122)</f>
        <v>0</v>
      </c>
      <c r="Q115" s="172"/>
      <c r="R115" s="173">
        <f>SUM(R116:R122)</f>
        <v>20.2540325</v>
      </c>
      <c r="S115" s="172"/>
      <c r="T115" s="174">
        <f>SUM(T116:T122)</f>
        <v>0</v>
      </c>
      <c r="AR115" s="167" t="s">
        <v>82</v>
      </c>
      <c r="AT115" s="175" t="s">
        <v>74</v>
      </c>
      <c r="AU115" s="175" t="s">
        <v>82</v>
      </c>
      <c r="AY115" s="167" t="s">
        <v>189</v>
      </c>
      <c r="BK115" s="176">
        <f>SUM(BK116:BK122)</f>
        <v>0</v>
      </c>
    </row>
    <row r="116" spans="2:65" s="1" customFormat="1" ht="25.5" customHeight="1">
      <c r="B116" s="179"/>
      <c r="C116" s="180" t="s">
        <v>246</v>
      </c>
      <c r="D116" s="180" t="s">
        <v>191</v>
      </c>
      <c r="E116" s="181" t="s">
        <v>849</v>
      </c>
      <c r="F116" s="182" t="s">
        <v>850</v>
      </c>
      <c r="G116" s="183" t="s">
        <v>322</v>
      </c>
      <c r="H116" s="184">
        <v>11</v>
      </c>
      <c r="I116" s="185"/>
      <c r="J116" s="186">
        <f>ROUND(I116*H116,2)</f>
        <v>0</v>
      </c>
      <c r="K116" s="182" t="s">
        <v>287</v>
      </c>
      <c r="L116" s="40"/>
      <c r="M116" s="187" t="s">
        <v>5</v>
      </c>
      <c r="N116" s="188" t="s">
        <v>46</v>
      </c>
      <c r="O116" s="41"/>
      <c r="P116" s="189">
        <f>O116*H116</f>
        <v>0</v>
      </c>
      <c r="Q116" s="189">
        <v>0.0037</v>
      </c>
      <c r="R116" s="189">
        <f>Q116*H116</f>
        <v>0.0407</v>
      </c>
      <c r="S116" s="189">
        <v>0</v>
      </c>
      <c r="T116" s="190">
        <f>S116*H116</f>
        <v>0</v>
      </c>
      <c r="AR116" s="23" t="s">
        <v>196</v>
      </c>
      <c r="AT116" s="23" t="s">
        <v>191</v>
      </c>
      <c r="AU116" s="23" t="s">
        <v>84</v>
      </c>
      <c r="AY116" s="23" t="s">
        <v>189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82</v>
      </c>
      <c r="BK116" s="191">
        <f>ROUND(I116*H116,2)</f>
        <v>0</v>
      </c>
      <c r="BL116" s="23" t="s">
        <v>196</v>
      </c>
      <c r="BM116" s="23" t="s">
        <v>1971</v>
      </c>
    </row>
    <row r="117" spans="2:65" s="1" customFormat="1" ht="25.5" customHeight="1">
      <c r="B117" s="179"/>
      <c r="C117" s="180" t="s">
        <v>251</v>
      </c>
      <c r="D117" s="180" t="s">
        <v>191</v>
      </c>
      <c r="E117" s="181" t="s">
        <v>852</v>
      </c>
      <c r="F117" s="182" t="s">
        <v>853</v>
      </c>
      <c r="G117" s="183" t="s">
        <v>194</v>
      </c>
      <c r="H117" s="184">
        <v>2.093</v>
      </c>
      <c r="I117" s="185"/>
      <c r="J117" s="186">
        <f>ROUND(I117*H117,2)</f>
        <v>0</v>
      </c>
      <c r="K117" s="182" t="s">
        <v>287</v>
      </c>
      <c r="L117" s="40"/>
      <c r="M117" s="187" t="s">
        <v>5</v>
      </c>
      <c r="N117" s="188" t="s">
        <v>46</v>
      </c>
      <c r="O117" s="41"/>
      <c r="P117" s="189">
        <f>O117*H117</f>
        <v>0</v>
      </c>
      <c r="Q117" s="189">
        <v>0.04153</v>
      </c>
      <c r="R117" s="189">
        <f>Q117*H117</f>
        <v>0.08692229</v>
      </c>
      <c r="S117" s="189">
        <v>0</v>
      </c>
      <c r="T117" s="190">
        <f>S117*H117</f>
        <v>0</v>
      </c>
      <c r="AR117" s="23" t="s">
        <v>196</v>
      </c>
      <c r="AT117" s="23" t="s">
        <v>191</v>
      </c>
      <c r="AU117" s="23" t="s">
        <v>84</v>
      </c>
      <c r="AY117" s="23" t="s">
        <v>189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82</v>
      </c>
      <c r="BK117" s="191">
        <f>ROUND(I117*H117,2)</f>
        <v>0</v>
      </c>
      <c r="BL117" s="23" t="s">
        <v>196</v>
      </c>
      <c r="BM117" s="23" t="s">
        <v>1972</v>
      </c>
    </row>
    <row r="118" spans="2:51" s="12" customFormat="1" ht="13.5">
      <c r="B118" s="192"/>
      <c r="D118" s="193" t="s">
        <v>198</v>
      </c>
      <c r="E118" s="194" t="s">
        <v>5</v>
      </c>
      <c r="F118" s="195" t="s">
        <v>1973</v>
      </c>
      <c r="H118" s="196">
        <v>2.093</v>
      </c>
      <c r="I118" s="197"/>
      <c r="L118" s="192"/>
      <c r="M118" s="198"/>
      <c r="N118" s="199"/>
      <c r="O118" s="199"/>
      <c r="P118" s="199"/>
      <c r="Q118" s="199"/>
      <c r="R118" s="199"/>
      <c r="S118" s="199"/>
      <c r="T118" s="200"/>
      <c r="AT118" s="194" t="s">
        <v>198</v>
      </c>
      <c r="AU118" s="194" t="s">
        <v>84</v>
      </c>
      <c r="AV118" s="12" t="s">
        <v>84</v>
      </c>
      <c r="AW118" s="12" t="s">
        <v>38</v>
      </c>
      <c r="AX118" s="12" t="s">
        <v>82</v>
      </c>
      <c r="AY118" s="194" t="s">
        <v>189</v>
      </c>
    </row>
    <row r="119" spans="2:65" s="1" customFormat="1" ht="25.5" customHeight="1">
      <c r="B119" s="179"/>
      <c r="C119" s="180" t="s">
        <v>257</v>
      </c>
      <c r="D119" s="180" t="s">
        <v>191</v>
      </c>
      <c r="E119" s="181" t="s">
        <v>1170</v>
      </c>
      <c r="F119" s="182" t="s">
        <v>1171</v>
      </c>
      <c r="G119" s="183" t="s">
        <v>208</v>
      </c>
      <c r="H119" s="184">
        <v>6.713</v>
      </c>
      <c r="I119" s="185"/>
      <c r="J119" s="186">
        <f>ROUND(I119*H119,2)</f>
        <v>0</v>
      </c>
      <c r="K119" s="182" t="s">
        <v>287</v>
      </c>
      <c r="L119" s="40"/>
      <c r="M119" s="187" t="s">
        <v>5</v>
      </c>
      <c r="N119" s="188" t="s">
        <v>46</v>
      </c>
      <c r="O119" s="41"/>
      <c r="P119" s="189">
        <f>O119*H119</f>
        <v>0</v>
      </c>
      <c r="Q119" s="189">
        <v>2.45329</v>
      </c>
      <c r="R119" s="189">
        <f>Q119*H119</f>
        <v>16.46893577</v>
      </c>
      <c r="S119" s="189">
        <v>0</v>
      </c>
      <c r="T119" s="190">
        <f>S119*H119</f>
        <v>0</v>
      </c>
      <c r="AR119" s="23" t="s">
        <v>196</v>
      </c>
      <c r="AT119" s="23" t="s">
        <v>191</v>
      </c>
      <c r="AU119" s="23" t="s">
        <v>84</v>
      </c>
      <c r="AY119" s="23" t="s">
        <v>189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82</v>
      </c>
      <c r="BK119" s="191">
        <f>ROUND(I119*H119,2)</f>
        <v>0</v>
      </c>
      <c r="BL119" s="23" t="s">
        <v>196</v>
      </c>
      <c r="BM119" s="23" t="s">
        <v>1974</v>
      </c>
    </row>
    <row r="120" spans="2:51" s="12" customFormat="1" ht="13.5">
      <c r="B120" s="192"/>
      <c r="D120" s="193" t="s">
        <v>198</v>
      </c>
      <c r="E120" s="194" t="s">
        <v>5</v>
      </c>
      <c r="F120" s="195" t="s">
        <v>1975</v>
      </c>
      <c r="H120" s="196">
        <v>6.713</v>
      </c>
      <c r="I120" s="197"/>
      <c r="L120" s="192"/>
      <c r="M120" s="198"/>
      <c r="N120" s="199"/>
      <c r="O120" s="199"/>
      <c r="P120" s="199"/>
      <c r="Q120" s="199"/>
      <c r="R120" s="199"/>
      <c r="S120" s="199"/>
      <c r="T120" s="200"/>
      <c r="AT120" s="194" t="s">
        <v>198</v>
      </c>
      <c r="AU120" s="194" t="s">
        <v>84</v>
      </c>
      <c r="AV120" s="12" t="s">
        <v>84</v>
      </c>
      <c r="AW120" s="12" t="s">
        <v>38</v>
      </c>
      <c r="AX120" s="12" t="s">
        <v>82</v>
      </c>
      <c r="AY120" s="194" t="s">
        <v>189</v>
      </c>
    </row>
    <row r="121" spans="2:65" s="1" customFormat="1" ht="25.5" customHeight="1">
      <c r="B121" s="179"/>
      <c r="C121" s="180" t="s">
        <v>262</v>
      </c>
      <c r="D121" s="180" t="s">
        <v>191</v>
      </c>
      <c r="E121" s="181" t="s">
        <v>1174</v>
      </c>
      <c r="F121" s="182" t="s">
        <v>1175</v>
      </c>
      <c r="G121" s="183" t="s">
        <v>208</v>
      </c>
      <c r="H121" s="184">
        <v>6.713</v>
      </c>
      <c r="I121" s="185"/>
      <c r="J121" s="186">
        <f>ROUND(I121*H121,2)</f>
        <v>0</v>
      </c>
      <c r="K121" s="182" t="s">
        <v>287</v>
      </c>
      <c r="L121" s="40"/>
      <c r="M121" s="187" t="s">
        <v>5</v>
      </c>
      <c r="N121" s="188" t="s">
        <v>46</v>
      </c>
      <c r="O121" s="41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3" t="s">
        <v>196</v>
      </c>
      <c r="AT121" s="23" t="s">
        <v>191</v>
      </c>
      <c r="AU121" s="23" t="s">
        <v>84</v>
      </c>
      <c r="AY121" s="23" t="s">
        <v>189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82</v>
      </c>
      <c r="BK121" s="191">
        <f>ROUND(I121*H121,2)</f>
        <v>0</v>
      </c>
      <c r="BL121" s="23" t="s">
        <v>196</v>
      </c>
      <c r="BM121" s="23" t="s">
        <v>1976</v>
      </c>
    </row>
    <row r="122" spans="2:65" s="1" customFormat="1" ht="38.25" customHeight="1">
      <c r="B122" s="179"/>
      <c r="C122" s="180" t="s">
        <v>11</v>
      </c>
      <c r="D122" s="180" t="s">
        <v>191</v>
      </c>
      <c r="E122" s="181" t="s">
        <v>1177</v>
      </c>
      <c r="F122" s="182" t="s">
        <v>1178</v>
      </c>
      <c r="G122" s="183" t="s">
        <v>194</v>
      </c>
      <c r="H122" s="184">
        <v>75.133</v>
      </c>
      <c r="I122" s="185"/>
      <c r="J122" s="186">
        <f>ROUND(I122*H122,2)</f>
        <v>0</v>
      </c>
      <c r="K122" s="182" t="s">
        <v>287</v>
      </c>
      <c r="L122" s="40"/>
      <c r="M122" s="187" t="s">
        <v>5</v>
      </c>
      <c r="N122" s="188" t="s">
        <v>46</v>
      </c>
      <c r="O122" s="41"/>
      <c r="P122" s="189">
        <f>O122*H122</f>
        <v>0</v>
      </c>
      <c r="Q122" s="189">
        <v>0.04868</v>
      </c>
      <c r="R122" s="189">
        <f>Q122*H122</f>
        <v>3.6574744399999997</v>
      </c>
      <c r="S122" s="189">
        <v>0</v>
      </c>
      <c r="T122" s="190">
        <f>S122*H122</f>
        <v>0</v>
      </c>
      <c r="AR122" s="23" t="s">
        <v>196</v>
      </c>
      <c r="AT122" s="23" t="s">
        <v>191</v>
      </c>
      <c r="AU122" s="23" t="s">
        <v>84</v>
      </c>
      <c r="AY122" s="23" t="s">
        <v>189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3" t="s">
        <v>82</v>
      </c>
      <c r="BK122" s="191">
        <f>ROUND(I122*H122,2)</f>
        <v>0</v>
      </c>
      <c r="BL122" s="23" t="s">
        <v>196</v>
      </c>
      <c r="BM122" s="23" t="s">
        <v>1977</v>
      </c>
    </row>
    <row r="123" spans="2:63" s="11" customFormat="1" ht="29.85" customHeight="1">
      <c r="B123" s="166"/>
      <c r="D123" s="167" t="s">
        <v>74</v>
      </c>
      <c r="E123" s="177" t="s">
        <v>235</v>
      </c>
      <c r="F123" s="177" t="s">
        <v>859</v>
      </c>
      <c r="I123" s="169"/>
      <c r="J123" s="178">
        <f>BK123</f>
        <v>0</v>
      </c>
      <c r="L123" s="166"/>
      <c r="M123" s="171"/>
      <c r="N123" s="172"/>
      <c r="O123" s="172"/>
      <c r="P123" s="173">
        <f>SUM(P124:P136)</f>
        <v>0</v>
      </c>
      <c r="Q123" s="172"/>
      <c r="R123" s="173">
        <f>SUM(R124:R136)</f>
        <v>0.262784</v>
      </c>
      <c r="S123" s="172"/>
      <c r="T123" s="174">
        <f>SUM(T124:T136)</f>
        <v>129.110227</v>
      </c>
      <c r="AR123" s="167" t="s">
        <v>82</v>
      </c>
      <c r="AT123" s="175" t="s">
        <v>74</v>
      </c>
      <c r="AU123" s="175" t="s">
        <v>82</v>
      </c>
      <c r="AY123" s="167" t="s">
        <v>189</v>
      </c>
      <c r="BK123" s="176">
        <f>SUM(BK124:BK136)</f>
        <v>0</v>
      </c>
    </row>
    <row r="124" spans="2:65" s="1" customFormat="1" ht="25.5" customHeight="1">
      <c r="B124" s="179"/>
      <c r="C124" s="180" t="s">
        <v>272</v>
      </c>
      <c r="D124" s="180" t="s">
        <v>191</v>
      </c>
      <c r="E124" s="181" t="s">
        <v>1180</v>
      </c>
      <c r="F124" s="182" t="s">
        <v>1181</v>
      </c>
      <c r="G124" s="183" t="s">
        <v>312</v>
      </c>
      <c r="H124" s="184">
        <v>63.6</v>
      </c>
      <c r="I124" s="185"/>
      <c r="J124" s="186">
        <f>ROUND(I124*H124,2)</f>
        <v>0</v>
      </c>
      <c r="K124" s="182" t="s">
        <v>287</v>
      </c>
      <c r="L124" s="40"/>
      <c r="M124" s="187" t="s">
        <v>5</v>
      </c>
      <c r="N124" s="188" t="s">
        <v>46</v>
      </c>
      <c r="O124" s="41"/>
      <c r="P124" s="189">
        <f>O124*H124</f>
        <v>0</v>
      </c>
      <c r="Q124" s="189">
        <v>0.00014</v>
      </c>
      <c r="R124" s="189">
        <f>Q124*H124</f>
        <v>0.008903999999999999</v>
      </c>
      <c r="S124" s="189">
        <v>0</v>
      </c>
      <c r="T124" s="190">
        <f>S124*H124</f>
        <v>0</v>
      </c>
      <c r="AR124" s="23" t="s">
        <v>196</v>
      </c>
      <c r="AT124" s="23" t="s">
        <v>191</v>
      </c>
      <c r="AU124" s="23" t="s">
        <v>84</v>
      </c>
      <c r="AY124" s="23" t="s">
        <v>189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82</v>
      </c>
      <c r="BK124" s="191">
        <f>ROUND(I124*H124,2)</f>
        <v>0</v>
      </c>
      <c r="BL124" s="23" t="s">
        <v>196</v>
      </c>
      <c r="BM124" s="23" t="s">
        <v>1978</v>
      </c>
    </row>
    <row r="125" spans="2:51" s="12" customFormat="1" ht="13.5">
      <c r="B125" s="192"/>
      <c r="D125" s="193" t="s">
        <v>198</v>
      </c>
      <c r="E125" s="194" t="s">
        <v>5</v>
      </c>
      <c r="F125" s="195" t="s">
        <v>1979</v>
      </c>
      <c r="H125" s="196">
        <v>63.6</v>
      </c>
      <c r="I125" s="197"/>
      <c r="L125" s="192"/>
      <c r="M125" s="198"/>
      <c r="N125" s="199"/>
      <c r="O125" s="199"/>
      <c r="P125" s="199"/>
      <c r="Q125" s="199"/>
      <c r="R125" s="199"/>
      <c r="S125" s="199"/>
      <c r="T125" s="200"/>
      <c r="AT125" s="194" t="s">
        <v>198</v>
      </c>
      <c r="AU125" s="194" t="s">
        <v>84</v>
      </c>
      <c r="AV125" s="12" t="s">
        <v>84</v>
      </c>
      <c r="AW125" s="12" t="s">
        <v>38</v>
      </c>
      <c r="AX125" s="12" t="s">
        <v>82</v>
      </c>
      <c r="AY125" s="194" t="s">
        <v>189</v>
      </c>
    </row>
    <row r="126" spans="2:65" s="1" customFormat="1" ht="38.25" customHeight="1">
      <c r="B126" s="179"/>
      <c r="C126" s="180" t="s">
        <v>279</v>
      </c>
      <c r="D126" s="180" t="s">
        <v>191</v>
      </c>
      <c r="E126" s="181" t="s">
        <v>1184</v>
      </c>
      <c r="F126" s="182" t="s">
        <v>1185</v>
      </c>
      <c r="G126" s="183" t="s">
        <v>322</v>
      </c>
      <c r="H126" s="184">
        <v>4</v>
      </c>
      <c r="I126" s="185"/>
      <c r="J126" s="186">
        <f>ROUND(I126*H126,2)</f>
        <v>0</v>
      </c>
      <c r="K126" s="182" t="s">
        <v>287</v>
      </c>
      <c r="L126" s="40"/>
      <c r="M126" s="187" t="s">
        <v>5</v>
      </c>
      <c r="N126" s="188" t="s">
        <v>46</v>
      </c>
      <c r="O126" s="41"/>
      <c r="P126" s="189">
        <f>O126*H126</f>
        <v>0</v>
      </c>
      <c r="Q126" s="189">
        <v>0.04597</v>
      </c>
      <c r="R126" s="189">
        <f>Q126*H126</f>
        <v>0.18388</v>
      </c>
      <c r="S126" s="189">
        <v>0</v>
      </c>
      <c r="T126" s="190">
        <f>S126*H126</f>
        <v>0</v>
      </c>
      <c r="AR126" s="23" t="s">
        <v>196</v>
      </c>
      <c r="AT126" s="23" t="s">
        <v>191</v>
      </c>
      <c r="AU126" s="23" t="s">
        <v>84</v>
      </c>
      <c r="AY126" s="23" t="s">
        <v>189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82</v>
      </c>
      <c r="BK126" s="191">
        <f>ROUND(I126*H126,2)</f>
        <v>0</v>
      </c>
      <c r="BL126" s="23" t="s">
        <v>196</v>
      </c>
      <c r="BM126" s="23" t="s">
        <v>1980</v>
      </c>
    </row>
    <row r="127" spans="2:65" s="1" customFormat="1" ht="16.5" customHeight="1">
      <c r="B127" s="179"/>
      <c r="C127" s="209" t="s">
        <v>284</v>
      </c>
      <c r="D127" s="209" t="s">
        <v>291</v>
      </c>
      <c r="E127" s="210" t="s">
        <v>1187</v>
      </c>
      <c r="F127" s="211" t="s">
        <v>1981</v>
      </c>
      <c r="G127" s="212" t="s">
        <v>322</v>
      </c>
      <c r="H127" s="213">
        <v>4</v>
      </c>
      <c r="I127" s="214"/>
      <c r="J127" s="215">
        <f>ROUND(I127*H127,2)</f>
        <v>0</v>
      </c>
      <c r="K127" s="211" t="s">
        <v>5</v>
      </c>
      <c r="L127" s="216"/>
      <c r="M127" s="217" t="s">
        <v>5</v>
      </c>
      <c r="N127" s="218" t="s">
        <v>46</v>
      </c>
      <c r="O127" s="41"/>
      <c r="P127" s="189">
        <f>O127*H127</f>
        <v>0</v>
      </c>
      <c r="Q127" s="189">
        <v>0.0175</v>
      </c>
      <c r="R127" s="189">
        <f>Q127*H127</f>
        <v>0.07</v>
      </c>
      <c r="S127" s="189">
        <v>0</v>
      </c>
      <c r="T127" s="190">
        <f>S127*H127</f>
        <v>0</v>
      </c>
      <c r="AR127" s="23" t="s">
        <v>229</v>
      </c>
      <c r="AT127" s="23" t="s">
        <v>291</v>
      </c>
      <c r="AU127" s="23" t="s">
        <v>84</v>
      </c>
      <c r="AY127" s="23" t="s">
        <v>189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23" t="s">
        <v>82</v>
      </c>
      <c r="BK127" s="191">
        <f>ROUND(I127*H127,2)</f>
        <v>0</v>
      </c>
      <c r="BL127" s="23" t="s">
        <v>196</v>
      </c>
      <c r="BM127" s="23" t="s">
        <v>1982</v>
      </c>
    </row>
    <row r="128" spans="2:65" s="1" customFormat="1" ht="25.5" customHeight="1">
      <c r="B128" s="179"/>
      <c r="C128" s="180" t="s">
        <v>290</v>
      </c>
      <c r="D128" s="180" t="s">
        <v>191</v>
      </c>
      <c r="E128" s="181" t="s">
        <v>1190</v>
      </c>
      <c r="F128" s="182" t="s">
        <v>1191</v>
      </c>
      <c r="G128" s="183" t="s">
        <v>208</v>
      </c>
      <c r="H128" s="184">
        <v>18.783</v>
      </c>
      <c r="I128" s="185"/>
      <c r="J128" s="186">
        <f>ROUND(I128*H128,2)</f>
        <v>0</v>
      </c>
      <c r="K128" s="182" t="s">
        <v>287</v>
      </c>
      <c r="L128" s="40"/>
      <c r="M128" s="187" t="s">
        <v>5</v>
      </c>
      <c r="N128" s="188" t="s">
        <v>46</v>
      </c>
      <c r="O128" s="41"/>
      <c r="P128" s="189">
        <f>O128*H128</f>
        <v>0</v>
      </c>
      <c r="Q128" s="189">
        <v>0</v>
      </c>
      <c r="R128" s="189">
        <f>Q128*H128</f>
        <v>0</v>
      </c>
      <c r="S128" s="189">
        <v>2.2</v>
      </c>
      <c r="T128" s="190">
        <f>S128*H128</f>
        <v>41.32260000000001</v>
      </c>
      <c r="AR128" s="23" t="s">
        <v>196</v>
      </c>
      <c r="AT128" s="23" t="s">
        <v>191</v>
      </c>
      <c r="AU128" s="23" t="s">
        <v>84</v>
      </c>
      <c r="AY128" s="23" t="s">
        <v>189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3" t="s">
        <v>82</v>
      </c>
      <c r="BK128" s="191">
        <f>ROUND(I128*H128,2)</f>
        <v>0</v>
      </c>
      <c r="BL128" s="23" t="s">
        <v>196</v>
      </c>
      <c r="BM128" s="23" t="s">
        <v>1983</v>
      </c>
    </row>
    <row r="129" spans="2:51" s="12" customFormat="1" ht="13.5">
      <c r="B129" s="192"/>
      <c r="D129" s="193" t="s">
        <v>198</v>
      </c>
      <c r="E129" s="194" t="s">
        <v>5</v>
      </c>
      <c r="F129" s="195" t="s">
        <v>1984</v>
      </c>
      <c r="H129" s="196">
        <v>18.783</v>
      </c>
      <c r="I129" s="197"/>
      <c r="L129" s="192"/>
      <c r="M129" s="198"/>
      <c r="N129" s="199"/>
      <c r="O129" s="199"/>
      <c r="P129" s="199"/>
      <c r="Q129" s="199"/>
      <c r="R129" s="199"/>
      <c r="S129" s="199"/>
      <c r="T129" s="200"/>
      <c r="AT129" s="194" t="s">
        <v>198</v>
      </c>
      <c r="AU129" s="194" t="s">
        <v>84</v>
      </c>
      <c r="AV129" s="12" t="s">
        <v>84</v>
      </c>
      <c r="AW129" s="12" t="s">
        <v>38</v>
      </c>
      <c r="AX129" s="12" t="s">
        <v>82</v>
      </c>
      <c r="AY129" s="194" t="s">
        <v>189</v>
      </c>
    </row>
    <row r="130" spans="2:65" s="1" customFormat="1" ht="25.5" customHeight="1">
      <c r="B130" s="179"/>
      <c r="C130" s="180" t="s">
        <v>296</v>
      </c>
      <c r="D130" s="180" t="s">
        <v>191</v>
      </c>
      <c r="E130" s="181" t="s">
        <v>1194</v>
      </c>
      <c r="F130" s="182" t="s">
        <v>1195</v>
      </c>
      <c r="G130" s="183" t="s">
        <v>208</v>
      </c>
      <c r="H130" s="184">
        <v>18.783</v>
      </c>
      <c r="I130" s="185"/>
      <c r="J130" s="186">
        <f>ROUND(I130*H130,2)</f>
        <v>0</v>
      </c>
      <c r="K130" s="182" t="s">
        <v>287</v>
      </c>
      <c r="L130" s="40"/>
      <c r="M130" s="187" t="s">
        <v>5</v>
      </c>
      <c r="N130" s="188" t="s">
        <v>46</v>
      </c>
      <c r="O130" s="41"/>
      <c r="P130" s="189">
        <f>O130*H130</f>
        <v>0</v>
      </c>
      <c r="Q130" s="189">
        <v>0</v>
      </c>
      <c r="R130" s="189">
        <f>Q130*H130</f>
        <v>0</v>
      </c>
      <c r="S130" s="189">
        <v>0.029</v>
      </c>
      <c r="T130" s="190">
        <f>S130*H130</f>
        <v>0.544707</v>
      </c>
      <c r="AR130" s="23" t="s">
        <v>196</v>
      </c>
      <c r="AT130" s="23" t="s">
        <v>191</v>
      </c>
      <c r="AU130" s="23" t="s">
        <v>84</v>
      </c>
      <c r="AY130" s="23" t="s">
        <v>189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23" t="s">
        <v>82</v>
      </c>
      <c r="BK130" s="191">
        <f>ROUND(I130*H130,2)</f>
        <v>0</v>
      </c>
      <c r="BL130" s="23" t="s">
        <v>196</v>
      </c>
      <c r="BM130" s="23" t="s">
        <v>1985</v>
      </c>
    </row>
    <row r="131" spans="2:65" s="1" customFormat="1" ht="25.5" customHeight="1">
      <c r="B131" s="179"/>
      <c r="C131" s="180" t="s">
        <v>10</v>
      </c>
      <c r="D131" s="180" t="s">
        <v>191</v>
      </c>
      <c r="E131" s="181" t="s">
        <v>1197</v>
      </c>
      <c r="F131" s="182" t="s">
        <v>1198</v>
      </c>
      <c r="G131" s="183" t="s">
        <v>208</v>
      </c>
      <c r="H131" s="184">
        <v>61.133</v>
      </c>
      <c r="I131" s="185"/>
      <c r="J131" s="186">
        <f>ROUND(I131*H131,2)</f>
        <v>0</v>
      </c>
      <c r="K131" s="182" t="s">
        <v>287</v>
      </c>
      <c r="L131" s="40"/>
      <c r="M131" s="187" t="s">
        <v>5</v>
      </c>
      <c r="N131" s="188" t="s">
        <v>46</v>
      </c>
      <c r="O131" s="41"/>
      <c r="P131" s="189">
        <f>O131*H131</f>
        <v>0</v>
      </c>
      <c r="Q131" s="189">
        <v>0</v>
      </c>
      <c r="R131" s="189">
        <f>Q131*H131</f>
        <v>0</v>
      </c>
      <c r="S131" s="189">
        <v>1.4</v>
      </c>
      <c r="T131" s="190">
        <f>S131*H131</f>
        <v>85.5862</v>
      </c>
      <c r="AR131" s="23" t="s">
        <v>196</v>
      </c>
      <c r="AT131" s="23" t="s">
        <v>191</v>
      </c>
      <c r="AU131" s="23" t="s">
        <v>84</v>
      </c>
      <c r="AY131" s="23" t="s">
        <v>189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23" t="s">
        <v>82</v>
      </c>
      <c r="BK131" s="191">
        <f>ROUND(I131*H131,2)</f>
        <v>0</v>
      </c>
      <c r="BL131" s="23" t="s">
        <v>196</v>
      </c>
      <c r="BM131" s="23" t="s">
        <v>1986</v>
      </c>
    </row>
    <row r="132" spans="2:51" s="12" customFormat="1" ht="13.5">
      <c r="B132" s="192"/>
      <c r="D132" s="193" t="s">
        <v>198</v>
      </c>
      <c r="E132" s="194" t="s">
        <v>5</v>
      </c>
      <c r="F132" s="195" t="s">
        <v>1987</v>
      </c>
      <c r="H132" s="196">
        <v>61.133</v>
      </c>
      <c r="I132" s="197"/>
      <c r="L132" s="192"/>
      <c r="M132" s="198"/>
      <c r="N132" s="199"/>
      <c r="O132" s="199"/>
      <c r="P132" s="199"/>
      <c r="Q132" s="199"/>
      <c r="R132" s="199"/>
      <c r="S132" s="199"/>
      <c r="T132" s="200"/>
      <c r="AT132" s="194" t="s">
        <v>198</v>
      </c>
      <c r="AU132" s="194" t="s">
        <v>84</v>
      </c>
      <c r="AV132" s="12" t="s">
        <v>84</v>
      </c>
      <c r="AW132" s="12" t="s">
        <v>38</v>
      </c>
      <c r="AX132" s="12" t="s">
        <v>82</v>
      </c>
      <c r="AY132" s="194" t="s">
        <v>189</v>
      </c>
    </row>
    <row r="133" spans="2:65" s="1" customFormat="1" ht="25.5" customHeight="1">
      <c r="B133" s="179"/>
      <c r="C133" s="180" t="s">
        <v>304</v>
      </c>
      <c r="D133" s="180" t="s">
        <v>191</v>
      </c>
      <c r="E133" s="181" t="s">
        <v>1988</v>
      </c>
      <c r="F133" s="182" t="s">
        <v>1989</v>
      </c>
      <c r="G133" s="183" t="s">
        <v>208</v>
      </c>
      <c r="H133" s="184">
        <v>0.715</v>
      </c>
      <c r="I133" s="185"/>
      <c r="J133" s="186">
        <f>ROUND(I133*H133,2)</f>
        <v>0</v>
      </c>
      <c r="K133" s="182" t="s">
        <v>287</v>
      </c>
      <c r="L133" s="40"/>
      <c r="M133" s="187" t="s">
        <v>5</v>
      </c>
      <c r="N133" s="188" t="s">
        <v>46</v>
      </c>
      <c r="O133" s="41"/>
      <c r="P133" s="189">
        <f>O133*H133</f>
        <v>0</v>
      </c>
      <c r="Q133" s="189">
        <v>0</v>
      </c>
      <c r="R133" s="189">
        <f>Q133*H133</f>
        <v>0</v>
      </c>
      <c r="S133" s="189">
        <v>2.2</v>
      </c>
      <c r="T133" s="190">
        <f>S133*H133</f>
        <v>1.573</v>
      </c>
      <c r="AR133" s="23" t="s">
        <v>196</v>
      </c>
      <c r="AT133" s="23" t="s">
        <v>191</v>
      </c>
      <c r="AU133" s="23" t="s">
        <v>84</v>
      </c>
      <c r="AY133" s="23" t="s">
        <v>189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82</v>
      </c>
      <c r="BK133" s="191">
        <f>ROUND(I133*H133,2)</f>
        <v>0</v>
      </c>
      <c r="BL133" s="23" t="s">
        <v>196</v>
      </c>
      <c r="BM133" s="23" t="s">
        <v>1990</v>
      </c>
    </row>
    <row r="134" spans="2:51" s="12" customFormat="1" ht="13.5">
      <c r="B134" s="192"/>
      <c r="D134" s="193" t="s">
        <v>198</v>
      </c>
      <c r="E134" s="194" t="s">
        <v>5</v>
      </c>
      <c r="F134" s="195" t="s">
        <v>1991</v>
      </c>
      <c r="H134" s="196">
        <v>0.715</v>
      </c>
      <c r="I134" s="197"/>
      <c r="L134" s="192"/>
      <c r="M134" s="198"/>
      <c r="N134" s="199"/>
      <c r="O134" s="199"/>
      <c r="P134" s="199"/>
      <c r="Q134" s="199"/>
      <c r="R134" s="199"/>
      <c r="S134" s="199"/>
      <c r="T134" s="200"/>
      <c r="AT134" s="194" t="s">
        <v>198</v>
      </c>
      <c r="AU134" s="194" t="s">
        <v>84</v>
      </c>
      <c r="AV134" s="12" t="s">
        <v>84</v>
      </c>
      <c r="AW134" s="12" t="s">
        <v>38</v>
      </c>
      <c r="AX134" s="12" t="s">
        <v>82</v>
      </c>
      <c r="AY134" s="194" t="s">
        <v>189</v>
      </c>
    </row>
    <row r="135" spans="2:65" s="1" customFormat="1" ht="25.5" customHeight="1">
      <c r="B135" s="179"/>
      <c r="C135" s="180" t="s">
        <v>309</v>
      </c>
      <c r="D135" s="180" t="s">
        <v>191</v>
      </c>
      <c r="E135" s="181" t="s">
        <v>874</v>
      </c>
      <c r="F135" s="182" t="s">
        <v>875</v>
      </c>
      <c r="G135" s="183" t="s">
        <v>312</v>
      </c>
      <c r="H135" s="184">
        <v>2.093</v>
      </c>
      <c r="I135" s="185"/>
      <c r="J135" s="186">
        <f>ROUND(I135*H135,2)</f>
        <v>0</v>
      </c>
      <c r="K135" s="182" t="s">
        <v>287</v>
      </c>
      <c r="L135" s="40"/>
      <c r="M135" s="187" t="s">
        <v>5</v>
      </c>
      <c r="N135" s="188" t="s">
        <v>46</v>
      </c>
      <c r="O135" s="41"/>
      <c r="P135" s="189">
        <f>O135*H135</f>
        <v>0</v>
      </c>
      <c r="Q135" s="189">
        <v>0</v>
      </c>
      <c r="R135" s="189">
        <f>Q135*H135</f>
        <v>0</v>
      </c>
      <c r="S135" s="189">
        <v>0.04</v>
      </c>
      <c r="T135" s="190">
        <f>S135*H135</f>
        <v>0.08372</v>
      </c>
      <c r="AR135" s="23" t="s">
        <v>196</v>
      </c>
      <c r="AT135" s="23" t="s">
        <v>191</v>
      </c>
      <c r="AU135" s="23" t="s">
        <v>84</v>
      </c>
      <c r="AY135" s="23" t="s">
        <v>189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82</v>
      </c>
      <c r="BK135" s="191">
        <f>ROUND(I135*H135,2)</f>
        <v>0</v>
      </c>
      <c r="BL135" s="23" t="s">
        <v>196</v>
      </c>
      <c r="BM135" s="23" t="s">
        <v>1992</v>
      </c>
    </row>
    <row r="136" spans="2:51" s="12" customFormat="1" ht="13.5">
      <c r="B136" s="192"/>
      <c r="D136" s="193" t="s">
        <v>198</v>
      </c>
      <c r="E136" s="194" t="s">
        <v>5</v>
      </c>
      <c r="F136" s="195" t="s">
        <v>1993</v>
      </c>
      <c r="H136" s="196">
        <v>2.093</v>
      </c>
      <c r="I136" s="197"/>
      <c r="L136" s="192"/>
      <c r="M136" s="198"/>
      <c r="N136" s="199"/>
      <c r="O136" s="199"/>
      <c r="P136" s="199"/>
      <c r="Q136" s="199"/>
      <c r="R136" s="199"/>
      <c r="S136" s="199"/>
      <c r="T136" s="200"/>
      <c r="AT136" s="194" t="s">
        <v>198</v>
      </c>
      <c r="AU136" s="194" t="s">
        <v>84</v>
      </c>
      <c r="AV136" s="12" t="s">
        <v>84</v>
      </c>
      <c r="AW136" s="12" t="s">
        <v>38</v>
      </c>
      <c r="AX136" s="12" t="s">
        <v>82</v>
      </c>
      <c r="AY136" s="194" t="s">
        <v>189</v>
      </c>
    </row>
    <row r="137" spans="2:63" s="11" customFormat="1" ht="29.85" customHeight="1">
      <c r="B137" s="166"/>
      <c r="D137" s="167" t="s">
        <v>74</v>
      </c>
      <c r="E137" s="177" t="s">
        <v>547</v>
      </c>
      <c r="F137" s="177" t="s">
        <v>548</v>
      </c>
      <c r="I137" s="169"/>
      <c r="J137" s="178">
        <f>BK137</f>
        <v>0</v>
      </c>
      <c r="L137" s="166"/>
      <c r="M137" s="171"/>
      <c r="N137" s="172"/>
      <c r="O137" s="172"/>
      <c r="P137" s="173">
        <f>SUM(P138:P144)</f>
        <v>0</v>
      </c>
      <c r="Q137" s="172"/>
      <c r="R137" s="173">
        <f>SUM(R138:R144)</f>
        <v>0</v>
      </c>
      <c r="S137" s="172"/>
      <c r="T137" s="174">
        <f>SUM(T138:T144)</f>
        <v>0</v>
      </c>
      <c r="AR137" s="167" t="s">
        <v>82</v>
      </c>
      <c r="AT137" s="175" t="s">
        <v>74</v>
      </c>
      <c r="AU137" s="175" t="s">
        <v>82</v>
      </c>
      <c r="AY137" s="167" t="s">
        <v>189</v>
      </c>
      <c r="BK137" s="176">
        <f>SUM(BK138:BK144)</f>
        <v>0</v>
      </c>
    </row>
    <row r="138" spans="2:65" s="1" customFormat="1" ht="25.5" customHeight="1">
      <c r="B138" s="179"/>
      <c r="C138" s="180" t="s">
        <v>314</v>
      </c>
      <c r="D138" s="180" t="s">
        <v>191</v>
      </c>
      <c r="E138" s="181" t="s">
        <v>550</v>
      </c>
      <c r="F138" s="182" t="s">
        <v>551</v>
      </c>
      <c r="G138" s="183" t="s">
        <v>232</v>
      </c>
      <c r="H138" s="184">
        <v>129.198</v>
      </c>
      <c r="I138" s="185"/>
      <c r="J138" s="186">
        <f>ROUND(I138*H138,2)</f>
        <v>0</v>
      </c>
      <c r="K138" s="182" t="s">
        <v>482</v>
      </c>
      <c r="L138" s="40"/>
      <c r="M138" s="187" t="s">
        <v>5</v>
      </c>
      <c r="N138" s="188" t="s">
        <v>46</v>
      </c>
      <c r="O138" s="41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AR138" s="23" t="s">
        <v>196</v>
      </c>
      <c r="AT138" s="23" t="s">
        <v>191</v>
      </c>
      <c r="AU138" s="23" t="s">
        <v>84</v>
      </c>
      <c r="AY138" s="23" t="s">
        <v>189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3" t="s">
        <v>82</v>
      </c>
      <c r="BK138" s="191">
        <f>ROUND(I138*H138,2)</f>
        <v>0</v>
      </c>
      <c r="BL138" s="23" t="s">
        <v>196</v>
      </c>
      <c r="BM138" s="23" t="s">
        <v>1994</v>
      </c>
    </row>
    <row r="139" spans="2:51" s="12" customFormat="1" ht="13.5">
      <c r="B139" s="192"/>
      <c r="D139" s="193" t="s">
        <v>198</v>
      </c>
      <c r="E139" s="194" t="s">
        <v>5</v>
      </c>
      <c r="F139" s="195" t="s">
        <v>1995</v>
      </c>
      <c r="H139" s="196">
        <v>129.198</v>
      </c>
      <c r="I139" s="197"/>
      <c r="L139" s="192"/>
      <c r="M139" s="198"/>
      <c r="N139" s="199"/>
      <c r="O139" s="199"/>
      <c r="P139" s="199"/>
      <c r="Q139" s="199"/>
      <c r="R139" s="199"/>
      <c r="S139" s="199"/>
      <c r="T139" s="200"/>
      <c r="AT139" s="194" t="s">
        <v>198</v>
      </c>
      <c r="AU139" s="194" t="s">
        <v>84</v>
      </c>
      <c r="AV139" s="12" t="s">
        <v>84</v>
      </c>
      <c r="AW139" s="12" t="s">
        <v>38</v>
      </c>
      <c r="AX139" s="12" t="s">
        <v>82</v>
      </c>
      <c r="AY139" s="194" t="s">
        <v>189</v>
      </c>
    </row>
    <row r="140" spans="2:65" s="1" customFormat="1" ht="25.5" customHeight="1">
      <c r="B140" s="179"/>
      <c r="C140" s="180" t="s">
        <v>319</v>
      </c>
      <c r="D140" s="180" t="s">
        <v>191</v>
      </c>
      <c r="E140" s="181" t="s">
        <v>555</v>
      </c>
      <c r="F140" s="182" t="s">
        <v>556</v>
      </c>
      <c r="G140" s="183" t="s">
        <v>232</v>
      </c>
      <c r="H140" s="184">
        <v>129.198</v>
      </c>
      <c r="I140" s="185"/>
      <c r="J140" s="186">
        <f>ROUND(I140*H140,2)</f>
        <v>0</v>
      </c>
      <c r="K140" s="182" t="s">
        <v>482</v>
      </c>
      <c r="L140" s="40"/>
      <c r="M140" s="187" t="s">
        <v>5</v>
      </c>
      <c r="N140" s="188" t="s">
        <v>46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196</v>
      </c>
      <c r="AT140" s="23" t="s">
        <v>191</v>
      </c>
      <c r="AU140" s="23" t="s">
        <v>84</v>
      </c>
      <c r="AY140" s="23" t="s">
        <v>189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82</v>
      </c>
      <c r="BK140" s="191">
        <f>ROUND(I140*H140,2)</f>
        <v>0</v>
      </c>
      <c r="BL140" s="23" t="s">
        <v>196</v>
      </c>
      <c r="BM140" s="23" t="s">
        <v>1996</v>
      </c>
    </row>
    <row r="141" spans="2:51" s="12" customFormat="1" ht="13.5">
      <c r="B141" s="192"/>
      <c r="D141" s="193" t="s">
        <v>198</v>
      </c>
      <c r="E141" s="194" t="s">
        <v>5</v>
      </c>
      <c r="F141" s="195" t="s">
        <v>1995</v>
      </c>
      <c r="H141" s="196">
        <v>129.198</v>
      </c>
      <c r="I141" s="197"/>
      <c r="L141" s="192"/>
      <c r="M141" s="198"/>
      <c r="N141" s="199"/>
      <c r="O141" s="199"/>
      <c r="P141" s="199"/>
      <c r="Q141" s="199"/>
      <c r="R141" s="199"/>
      <c r="S141" s="199"/>
      <c r="T141" s="200"/>
      <c r="AT141" s="194" t="s">
        <v>198</v>
      </c>
      <c r="AU141" s="194" t="s">
        <v>84</v>
      </c>
      <c r="AV141" s="12" t="s">
        <v>84</v>
      </c>
      <c r="AW141" s="12" t="s">
        <v>38</v>
      </c>
      <c r="AX141" s="12" t="s">
        <v>82</v>
      </c>
      <c r="AY141" s="194" t="s">
        <v>189</v>
      </c>
    </row>
    <row r="142" spans="2:65" s="1" customFormat="1" ht="25.5" customHeight="1">
      <c r="B142" s="179"/>
      <c r="C142" s="180" t="s">
        <v>325</v>
      </c>
      <c r="D142" s="180" t="s">
        <v>191</v>
      </c>
      <c r="E142" s="181" t="s">
        <v>559</v>
      </c>
      <c r="F142" s="182" t="s">
        <v>560</v>
      </c>
      <c r="G142" s="183" t="s">
        <v>232</v>
      </c>
      <c r="H142" s="184">
        <v>516.792</v>
      </c>
      <c r="I142" s="185"/>
      <c r="J142" s="186">
        <f>ROUND(I142*H142,2)</f>
        <v>0</v>
      </c>
      <c r="K142" s="182" t="s">
        <v>482</v>
      </c>
      <c r="L142" s="40"/>
      <c r="M142" s="187" t="s">
        <v>5</v>
      </c>
      <c r="N142" s="188" t="s">
        <v>46</v>
      </c>
      <c r="O142" s="41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23" t="s">
        <v>196</v>
      </c>
      <c r="AT142" s="23" t="s">
        <v>191</v>
      </c>
      <c r="AU142" s="23" t="s">
        <v>84</v>
      </c>
      <c r="AY142" s="23" t="s">
        <v>189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82</v>
      </c>
      <c r="BK142" s="191">
        <f>ROUND(I142*H142,2)</f>
        <v>0</v>
      </c>
      <c r="BL142" s="23" t="s">
        <v>196</v>
      </c>
      <c r="BM142" s="23" t="s">
        <v>1997</v>
      </c>
    </row>
    <row r="143" spans="2:51" s="12" customFormat="1" ht="13.5">
      <c r="B143" s="192"/>
      <c r="D143" s="193" t="s">
        <v>198</v>
      </c>
      <c r="E143" s="194" t="s">
        <v>5</v>
      </c>
      <c r="F143" s="195" t="s">
        <v>1998</v>
      </c>
      <c r="H143" s="196">
        <v>516.792</v>
      </c>
      <c r="I143" s="197"/>
      <c r="L143" s="192"/>
      <c r="M143" s="198"/>
      <c r="N143" s="199"/>
      <c r="O143" s="199"/>
      <c r="P143" s="199"/>
      <c r="Q143" s="199"/>
      <c r="R143" s="199"/>
      <c r="S143" s="199"/>
      <c r="T143" s="200"/>
      <c r="AT143" s="194" t="s">
        <v>198</v>
      </c>
      <c r="AU143" s="194" t="s">
        <v>84</v>
      </c>
      <c r="AV143" s="12" t="s">
        <v>84</v>
      </c>
      <c r="AW143" s="12" t="s">
        <v>38</v>
      </c>
      <c r="AX143" s="12" t="s">
        <v>82</v>
      </c>
      <c r="AY143" s="194" t="s">
        <v>189</v>
      </c>
    </row>
    <row r="144" spans="2:65" s="1" customFormat="1" ht="16.5" customHeight="1">
      <c r="B144" s="179"/>
      <c r="C144" s="180" t="s">
        <v>329</v>
      </c>
      <c r="D144" s="180" t="s">
        <v>191</v>
      </c>
      <c r="E144" s="181" t="s">
        <v>564</v>
      </c>
      <c r="F144" s="182" t="s">
        <v>565</v>
      </c>
      <c r="G144" s="183" t="s">
        <v>232</v>
      </c>
      <c r="H144" s="184">
        <v>129.11</v>
      </c>
      <c r="I144" s="185"/>
      <c r="J144" s="186">
        <f>ROUND(I144*H144,2)</f>
        <v>0</v>
      </c>
      <c r="K144" s="182" t="s">
        <v>209</v>
      </c>
      <c r="L144" s="40"/>
      <c r="M144" s="187" t="s">
        <v>5</v>
      </c>
      <c r="N144" s="188" t="s">
        <v>46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196</v>
      </c>
      <c r="AT144" s="23" t="s">
        <v>191</v>
      </c>
      <c r="AU144" s="23" t="s">
        <v>84</v>
      </c>
      <c r="AY144" s="23" t="s">
        <v>189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82</v>
      </c>
      <c r="BK144" s="191">
        <f>ROUND(I144*H144,2)</f>
        <v>0</v>
      </c>
      <c r="BL144" s="23" t="s">
        <v>196</v>
      </c>
      <c r="BM144" s="23" t="s">
        <v>1999</v>
      </c>
    </row>
    <row r="145" spans="2:63" s="11" customFormat="1" ht="29.85" customHeight="1">
      <c r="B145" s="166"/>
      <c r="D145" s="167" t="s">
        <v>74</v>
      </c>
      <c r="E145" s="177" t="s">
        <v>567</v>
      </c>
      <c r="F145" s="177" t="s">
        <v>568</v>
      </c>
      <c r="I145" s="169"/>
      <c r="J145" s="178">
        <f>BK145</f>
        <v>0</v>
      </c>
      <c r="L145" s="166"/>
      <c r="M145" s="171"/>
      <c r="N145" s="172"/>
      <c r="O145" s="172"/>
      <c r="P145" s="173">
        <f>P146</f>
        <v>0</v>
      </c>
      <c r="Q145" s="172"/>
      <c r="R145" s="173">
        <f>R146</f>
        <v>0</v>
      </c>
      <c r="S145" s="172"/>
      <c r="T145" s="174">
        <f>T146</f>
        <v>0</v>
      </c>
      <c r="AR145" s="167" t="s">
        <v>82</v>
      </c>
      <c r="AT145" s="175" t="s">
        <v>74</v>
      </c>
      <c r="AU145" s="175" t="s">
        <v>82</v>
      </c>
      <c r="AY145" s="167" t="s">
        <v>189</v>
      </c>
      <c r="BK145" s="176">
        <f>BK146</f>
        <v>0</v>
      </c>
    </row>
    <row r="146" spans="2:65" s="1" customFormat="1" ht="38.25" customHeight="1">
      <c r="B146" s="179"/>
      <c r="C146" s="180" t="s">
        <v>333</v>
      </c>
      <c r="D146" s="180" t="s">
        <v>191</v>
      </c>
      <c r="E146" s="181" t="s">
        <v>570</v>
      </c>
      <c r="F146" s="182" t="s">
        <v>571</v>
      </c>
      <c r="G146" s="183" t="s">
        <v>232</v>
      </c>
      <c r="H146" s="184">
        <v>127.218</v>
      </c>
      <c r="I146" s="185"/>
      <c r="J146" s="186">
        <f>ROUND(I146*H146,2)</f>
        <v>0</v>
      </c>
      <c r="K146" s="182" t="s">
        <v>287</v>
      </c>
      <c r="L146" s="40"/>
      <c r="M146" s="187" t="s">
        <v>5</v>
      </c>
      <c r="N146" s="188" t="s">
        <v>46</v>
      </c>
      <c r="O146" s="41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AR146" s="23" t="s">
        <v>196</v>
      </c>
      <c r="AT146" s="23" t="s">
        <v>191</v>
      </c>
      <c r="AU146" s="23" t="s">
        <v>84</v>
      </c>
      <c r="AY146" s="23" t="s">
        <v>189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3" t="s">
        <v>82</v>
      </c>
      <c r="BK146" s="191">
        <f>ROUND(I146*H146,2)</f>
        <v>0</v>
      </c>
      <c r="BL146" s="23" t="s">
        <v>196</v>
      </c>
      <c r="BM146" s="23" t="s">
        <v>2000</v>
      </c>
    </row>
    <row r="147" spans="2:63" s="11" customFormat="1" ht="37.35" customHeight="1">
      <c r="B147" s="166"/>
      <c r="D147" s="167" t="s">
        <v>74</v>
      </c>
      <c r="E147" s="168" t="s">
        <v>573</v>
      </c>
      <c r="F147" s="168" t="s">
        <v>574</v>
      </c>
      <c r="I147" s="169"/>
      <c r="J147" s="170">
        <f>BK147</f>
        <v>0</v>
      </c>
      <c r="L147" s="166"/>
      <c r="M147" s="171"/>
      <c r="N147" s="172"/>
      <c r="O147" s="172"/>
      <c r="P147" s="173">
        <f>P148+P166+P169+P175</f>
        <v>0</v>
      </c>
      <c r="Q147" s="172"/>
      <c r="R147" s="173">
        <f>R148+R166+R169+R175</f>
        <v>3.6031333799999996</v>
      </c>
      <c r="S147" s="172"/>
      <c r="T147" s="174">
        <f>T148+T166+T169+T175</f>
        <v>0</v>
      </c>
      <c r="AR147" s="167" t="s">
        <v>84</v>
      </c>
      <c r="AT147" s="175" t="s">
        <v>74</v>
      </c>
      <c r="AU147" s="175" t="s">
        <v>75</v>
      </c>
      <c r="AY147" s="167" t="s">
        <v>189</v>
      </c>
      <c r="BK147" s="176">
        <f>BK148+BK166+BK169+BK175</f>
        <v>0</v>
      </c>
    </row>
    <row r="148" spans="2:63" s="11" customFormat="1" ht="19.9" customHeight="1">
      <c r="B148" s="166"/>
      <c r="D148" s="167" t="s">
        <v>74</v>
      </c>
      <c r="E148" s="177" t="s">
        <v>1216</v>
      </c>
      <c r="F148" s="177" t="s">
        <v>1217</v>
      </c>
      <c r="I148" s="169"/>
      <c r="J148" s="178">
        <f>BK148</f>
        <v>0</v>
      </c>
      <c r="L148" s="166"/>
      <c r="M148" s="171"/>
      <c r="N148" s="172"/>
      <c r="O148" s="172"/>
      <c r="P148" s="173">
        <f>SUM(P149:P165)</f>
        <v>0</v>
      </c>
      <c r="Q148" s="172"/>
      <c r="R148" s="173">
        <f>SUM(R149:R165)</f>
        <v>3.0915348</v>
      </c>
      <c r="S148" s="172"/>
      <c r="T148" s="174">
        <f>SUM(T149:T165)</f>
        <v>0</v>
      </c>
      <c r="AR148" s="167" t="s">
        <v>84</v>
      </c>
      <c r="AT148" s="175" t="s">
        <v>74</v>
      </c>
      <c r="AU148" s="175" t="s">
        <v>82</v>
      </c>
      <c r="AY148" s="167" t="s">
        <v>189</v>
      </c>
      <c r="BK148" s="176">
        <f>SUM(BK149:BK165)</f>
        <v>0</v>
      </c>
    </row>
    <row r="149" spans="2:65" s="1" customFormat="1" ht="25.5" customHeight="1">
      <c r="B149" s="179"/>
      <c r="C149" s="180" t="s">
        <v>338</v>
      </c>
      <c r="D149" s="180" t="s">
        <v>191</v>
      </c>
      <c r="E149" s="181" t="s">
        <v>1218</v>
      </c>
      <c r="F149" s="182" t="s">
        <v>1219</v>
      </c>
      <c r="G149" s="183" t="s">
        <v>194</v>
      </c>
      <c r="H149" s="184">
        <v>177.84</v>
      </c>
      <c r="I149" s="185"/>
      <c r="J149" s="186">
        <f>ROUND(I149*H149,2)</f>
        <v>0</v>
      </c>
      <c r="K149" s="182" t="s">
        <v>287</v>
      </c>
      <c r="L149" s="40"/>
      <c r="M149" s="187" t="s">
        <v>5</v>
      </c>
      <c r="N149" s="188" t="s">
        <v>46</v>
      </c>
      <c r="O149" s="41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AR149" s="23" t="s">
        <v>272</v>
      </c>
      <c r="AT149" s="23" t="s">
        <v>191</v>
      </c>
      <c r="AU149" s="23" t="s">
        <v>84</v>
      </c>
      <c r="AY149" s="23" t="s">
        <v>189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23" t="s">
        <v>82</v>
      </c>
      <c r="BK149" s="191">
        <f>ROUND(I149*H149,2)</f>
        <v>0</v>
      </c>
      <c r="BL149" s="23" t="s">
        <v>272</v>
      </c>
      <c r="BM149" s="23" t="s">
        <v>2001</v>
      </c>
    </row>
    <row r="150" spans="2:51" s="12" customFormat="1" ht="13.5">
      <c r="B150" s="192"/>
      <c r="D150" s="193" t="s">
        <v>198</v>
      </c>
      <c r="E150" s="194" t="s">
        <v>5</v>
      </c>
      <c r="F150" s="195" t="s">
        <v>2002</v>
      </c>
      <c r="H150" s="196">
        <v>60.84</v>
      </c>
      <c r="I150" s="197"/>
      <c r="L150" s="192"/>
      <c r="M150" s="198"/>
      <c r="N150" s="199"/>
      <c r="O150" s="199"/>
      <c r="P150" s="199"/>
      <c r="Q150" s="199"/>
      <c r="R150" s="199"/>
      <c r="S150" s="199"/>
      <c r="T150" s="200"/>
      <c r="AT150" s="194" t="s">
        <v>198</v>
      </c>
      <c r="AU150" s="194" t="s">
        <v>84</v>
      </c>
      <c r="AV150" s="12" t="s">
        <v>84</v>
      </c>
      <c r="AW150" s="12" t="s">
        <v>38</v>
      </c>
      <c r="AX150" s="12" t="s">
        <v>75</v>
      </c>
      <c r="AY150" s="194" t="s">
        <v>189</v>
      </c>
    </row>
    <row r="151" spans="2:51" s="12" customFormat="1" ht="13.5">
      <c r="B151" s="192"/>
      <c r="D151" s="193" t="s">
        <v>198</v>
      </c>
      <c r="E151" s="194" t="s">
        <v>5</v>
      </c>
      <c r="F151" s="195" t="s">
        <v>2003</v>
      </c>
      <c r="H151" s="196">
        <v>117</v>
      </c>
      <c r="I151" s="197"/>
      <c r="L151" s="192"/>
      <c r="M151" s="198"/>
      <c r="N151" s="199"/>
      <c r="O151" s="199"/>
      <c r="P151" s="199"/>
      <c r="Q151" s="199"/>
      <c r="R151" s="199"/>
      <c r="S151" s="199"/>
      <c r="T151" s="200"/>
      <c r="AT151" s="194" t="s">
        <v>198</v>
      </c>
      <c r="AU151" s="194" t="s">
        <v>84</v>
      </c>
      <c r="AV151" s="12" t="s">
        <v>84</v>
      </c>
      <c r="AW151" s="12" t="s">
        <v>38</v>
      </c>
      <c r="AX151" s="12" t="s">
        <v>75</v>
      </c>
      <c r="AY151" s="194" t="s">
        <v>189</v>
      </c>
    </row>
    <row r="152" spans="2:51" s="13" customFormat="1" ht="13.5">
      <c r="B152" s="201"/>
      <c r="D152" s="193" t="s">
        <v>198</v>
      </c>
      <c r="E152" s="202" t="s">
        <v>5</v>
      </c>
      <c r="F152" s="203" t="s">
        <v>216</v>
      </c>
      <c r="H152" s="204">
        <v>177.84</v>
      </c>
      <c r="I152" s="205"/>
      <c r="L152" s="201"/>
      <c r="M152" s="206"/>
      <c r="N152" s="207"/>
      <c r="O152" s="207"/>
      <c r="P152" s="207"/>
      <c r="Q152" s="207"/>
      <c r="R152" s="207"/>
      <c r="S152" s="207"/>
      <c r="T152" s="208"/>
      <c r="AT152" s="202" t="s">
        <v>198</v>
      </c>
      <c r="AU152" s="202" t="s">
        <v>84</v>
      </c>
      <c r="AV152" s="13" t="s">
        <v>196</v>
      </c>
      <c r="AW152" s="13" t="s">
        <v>38</v>
      </c>
      <c r="AX152" s="13" t="s">
        <v>82</v>
      </c>
      <c r="AY152" s="202" t="s">
        <v>189</v>
      </c>
    </row>
    <row r="153" spans="2:65" s="1" customFormat="1" ht="16.5" customHeight="1">
      <c r="B153" s="179"/>
      <c r="C153" s="209" t="s">
        <v>346</v>
      </c>
      <c r="D153" s="209" t="s">
        <v>291</v>
      </c>
      <c r="E153" s="210" t="s">
        <v>1223</v>
      </c>
      <c r="F153" s="211" t="s">
        <v>1224</v>
      </c>
      <c r="G153" s="212" t="s">
        <v>232</v>
      </c>
      <c r="H153" s="213">
        <v>0.053</v>
      </c>
      <c r="I153" s="214"/>
      <c r="J153" s="215">
        <f>ROUND(I153*H153,2)</f>
        <v>0</v>
      </c>
      <c r="K153" s="211" t="s">
        <v>287</v>
      </c>
      <c r="L153" s="216"/>
      <c r="M153" s="217" t="s">
        <v>5</v>
      </c>
      <c r="N153" s="218" t="s">
        <v>46</v>
      </c>
      <c r="O153" s="41"/>
      <c r="P153" s="189">
        <f>O153*H153</f>
        <v>0</v>
      </c>
      <c r="Q153" s="189">
        <v>1</v>
      </c>
      <c r="R153" s="189">
        <f>Q153*H153</f>
        <v>0.053</v>
      </c>
      <c r="S153" s="189">
        <v>0</v>
      </c>
      <c r="T153" s="190">
        <f>S153*H153</f>
        <v>0</v>
      </c>
      <c r="AR153" s="23" t="s">
        <v>358</v>
      </c>
      <c r="AT153" s="23" t="s">
        <v>291</v>
      </c>
      <c r="AU153" s="23" t="s">
        <v>84</v>
      </c>
      <c r="AY153" s="23" t="s">
        <v>189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23" t="s">
        <v>82</v>
      </c>
      <c r="BK153" s="191">
        <f>ROUND(I153*H153,2)</f>
        <v>0</v>
      </c>
      <c r="BL153" s="23" t="s">
        <v>272</v>
      </c>
      <c r="BM153" s="23" t="s">
        <v>2004</v>
      </c>
    </row>
    <row r="154" spans="2:51" s="12" customFormat="1" ht="13.5">
      <c r="B154" s="192"/>
      <c r="D154" s="193" t="s">
        <v>198</v>
      </c>
      <c r="F154" s="195" t="s">
        <v>2005</v>
      </c>
      <c r="H154" s="196">
        <v>0.053</v>
      </c>
      <c r="I154" s="197"/>
      <c r="L154" s="192"/>
      <c r="M154" s="198"/>
      <c r="N154" s="199"/>
      <c r="O154" s="199"/>
      <c r="P154" s="199"/>
      <c r="Q154" s="199"/>
      <c r="R154" s="199"/>
      <c r="S154" s="199"/>
      <c r="T154" s="200"/>
      <c r="AT154" s="194" t="s">
        <v>198</v>
      </c>
      <c r="AU154" s="194" t="s">
        <v>84</v>
      </c>
      <c r="AV154" s="12" t="s">
        <v>84</v>
      </c>
      <c r="AW154" s="12" t="s">
        <v>6</v>
      </c>
      <c r="AX154" s="12" t="s">
        <v>82</v>
      </c>
      <c r="AY154" s="194" t="s">
        <v>189</v>
      </c>
    </row>
    <row r="155" spans="2:65" s="1" customFormat="1" ht="25.5" customHeight="1">
      <c r="B155" s="179"/>
      <c r="C155" s="180" t="s">
        <v>352</v>
      </c>
      <c r="D155" s="180" t="s">
        <v>191</v>
      </c>
      <c r="E155" s="181" t="s">
        <v>1227</v>
      </c>
      <c r="F155" s="182" t="s">
        <v>1228</v>
      </c>
      <c r="G155" s="183" t="s">
        <v>194</v>
      </c>
      <c r="H155" s="184">
        <v>115.65</v>
      </c>
      <c r="I155" s="185"/>
      <c r="J155" s="186">
        <f>ROUND(I155*H155,2)</f>
        <v>0</v>
      </c>
      <c r="K155" s="182" t="s">
        <v>287</v>
      </c>
      <c r="L155" s="40"/>
      <c r="M155" s="187" t="s">
        <v>5</v>
      </c>
      <c r="N155" s="188" t="s">
        <v>46</v>
      </c>
      <c r="O155" s="41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AR155" s="23" t="s">
        <v>272</v>
      </c>
      <c r="AT155" s="23" t="s">
        <v>191</v>
      </c>
      <c r="AU155" s="23" t="s">
        <v>84</v>
      </c>
      <c r="AY155" s="23" t="s">
        <v>189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23" t="s">
        <v>82</v>
      </c>
      <c r="BK155" s="191">
        <f>ROUND(I155*H155,2)</f>
        <v>0</v>
      </c>
      <c r="BL155" s="23" t="s">
        <v>272</v>
      </c>
      <c r="BM155" s="23" t="s">
        <v>2006</v>
      </c>
    </row>
    <row r="156" spans="2:51" s="12" customFormat="1" ht="13.5">
      <c r="B156" s="192"/>
      <c r="D156" s="193" t="s">
        <v>198</v>
      </c>
      <c r="E156" s="194" t="s">
        <v>5</v>
      </c>
      <c r="F156" s="195" t="s">
        <v>2007</v>
      </c>
      <c r="H156" s="196">
        <v>115.65</v>
      </c>
      <c r="I156" s="197"/>
      <c r="L156" s="192"/>
      <c r="M156" s="198"/>
      <c r="N156" s="199"/>
      <c r="O156" s="199"/>
      <c r="P156" s="199"/>
      <c r="Q156" s="199"/>
      <c r="R156" s="199"/>
      <c r="S156" s="199"/>
      <c r="T156" s="200"/>
      <c r="AT156" s="194" t="s">
        <v>198</v>
      </c>
      <c r="AU156" s="194" t="s">
        <v>84</v>
      </c>
      <c r="AV156" s="12" t="s">
        <v>84</v>
      </c>
      <c r="AW156" s="12" t="s">
        <v>38</v>
      </c>
      <c r="AX156" s="12" t="s">
        <v>82</v>
      </c>
      <c r="AY156" s="194" t="s">
        <v>189</v>
      </c>
    </row>
    <row r="157" spans="2:65" s="1" customFormat="1" ht="16.5" customHeight="1">
      <c r="B157" s="179"/>
      <c r="C157" s="209" t="s">
        <v>358</v>
      </c>
      <c r="D157" s="209" t="s">
        <v>291</v>
      </c>
      <c r="E157" s="210" t="s">
        <v>1223</v>
      </c>
      <c r="F157" s="211" t="s">
        <v>1224</v>
      </c>
      <c r="G157" s="212" t="s">
        <v>232</v>
      </c>
      <c r="H157" s="213">
        <v>0.04</v>
      </c>
      <c r="I157" s="214"/>
      <c r="J157" s="215">
        <f>ROUND(I157*H157,2)</f>
        <v>0</v>
      </c>
      <c r="K157" s="211" t="s">
        <v>287</v>
      </c>
      <c r="L157" s="216"/>
      <c r="M157" s="217" t="s">
        <v>5</v>
      </c>
      <c r="N157" s="218" t="s">
        <v>46</v>
      </c>
      <c r="O157" s="41"/>
      <c r="P157" s="189">
        <f>O157*H157</f>
        <v>0</v>
      </c>
      <c r="Q157" s="189">
        <v>1</v>
      </c>
      <c r="R157" s="189">
        <f>Q157*H157</f>
        <v>0.04</v>
      </c>
      <c r="S157" s="189">
        <v>0</v>
      </c>
      <c r="T157" s="190">
        <f>S157*H157</f>
        <v>0</v>
      </c>
      <c r="AR157" s="23" t="s">
        <v>358</v>
      </c>
      <c r="AT157" s="23" t="s">
        <v>291</v>
      </c>
      <c r="AU157" s="23" t="s">
        <v>84</v>
      </c>
      <c r="AY157" s="23" t="s">
        <v>189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23" t="s">
        <v>82</v>
      </c>
      <c r="BK157" s="191">
        <f>ROUND(I157*H157,2)</f>
        <v>0</v>
      </c>
      <c r="BL157" s="23" t="s">
        <v>272</v>
      </c>
      <c r="BM157" s="23" t="s">
        <v>2008</v>
      </c>
    </row>
    <row r="158" spans="2:51" s="12" customFormat="1" ht="13.5">
      <c r="B158" s="192"/>
      <c r="D158" s="193" t="s">
        <v>198</v>
      </c>
      <c r="F158" s="195" t="s">
        <v>2009</v>
      </c>
      <c r="H158" s="196">
        <v>0.04</v>
      </c>
      <c r="I158" s="197"/>
      <c r="L158" s="192"/>
      <c r="M158" s="198"/>
      <c r="N158" s="199"/>
      <c r="O158" s="199"/>
      <c r="P158" s="199"/>
      <c r="Q158" s="199"/>
      <c r="R158" s="199"/>
      <c r="S158" s="199"/>
      <c r="T158" s="200"/>
      <c r="AT158" s="194" t="s">
        <v>198</v>
      </c>
      <c r="AU158" s="194" t="s">
        <v>84</v>
      </c>
      <c r="AV158" s="12" t="s">
        <v>84</v>
      </c>
      <c r="AW158" s="12" t="s">
        <v>6</v>
      </c>
      <c r="AX158" s="12" t="s">
        <v>82</v>
      </c>
      <c r="AY158" s="194" t="s">
        <v>189</v>
      </c>
    </row>
    <row r="159" spans="2:65" s="1" customFormat="1" ht="25.5" customHeight="1">
      <c r="B159" s="179"/>
      <c r="C159" s="180" t="s">
        <v>363</v>
      </c>
      <c r="D159" s="180" t="s">
        <v>191</v>
      </c>
      <c r="E159" s="181" t="s">
        <v>1233</v>
      </c>
      <c r="F159" s="182" t="s">
        <v>1234</v>
      </c>
      <c r="G159" s="183" t="s">
        <v>194</v>
      </c>
      <c r="H159" s="184">
        <v>355.68</v>
      </c>
      <c r="I159" s="185"/>
      <c r="J159" s="186">
        <f>ROUND(I159*H159,2)</f>
        <v>0</v>
      </c>
      <c r="K159" s="182" t="s">
        <v>287</v>
      </c>
      <c r="L159" s="40"/>
      <c r="M159" s="187" t="s">
        <v>5</v>
      </c>
      <c r="N159" s="188" t="s">
        <v>46</v>
      </c>
      <c r="O159" s="41"/>
      <c r="P159" s="189">
        <f>O159*H159</f>
        <v>0</v>
      </c>
      <c r="Q159" s="189">
        <v>0.0004</v>
      </c>
      <c r="R159" s="189">
        <f>Q159*H159</f>
        <v>0.142272</v>
      </c>
      <c r="S159" s="189">
        <v>0</v>
      </c>
      <c r="T159" s="190">
        <f>S159*H159</f>
        <v>0</v>
      </c>
      <c r="AR159" s="23" t="s">
        <v>272</v>
      </c>
      <c r="AT159" s="23" t="s">
        <v>191</v>
      </c>
      <c r="AU159" s="23" t="s">
        <v>84</v>
      </c>
      <c r="AY159" s="23" t="s">
        <v>189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23" t="s">
        <v>82</v>
      </c>
      <c r="BK159" s="191">
        <f>ROUND(I159*H159,2)</f>
        <v>0</v>
      </c>
      <c r="BL159" s="23" t="s">
        <v>272</v>
      </c>
      <c r="BM159" s="23" t="s">
        <v>2010</v>
      </c>
    </row>
    <row r="160" spans="2:51" s="12" customFormat="1" ht="13.5">
      <c r="B160" s="192"/>
      <c r="D160" s="193" t="s">
        <v>198</v>
      </c>
      <c r="E160" s="194" t="s">
        <v>5</v>
      </c>
      <c r="F160" s="195" t="s">
        <v>2011</v>
      </c>
      <c r="H160" s="196">
        <v>355.68</v>
      </c>
      <c r="I160" s="197"/>
      <c r="L160" s="192"/>
      <c r="M160" s="198"/>
      <c r="N160" s="199"/>
      <c r="O160" s="199"/>
      <c r="P160" s="199"/>
      <c r="Q160" s="199"/>
      <c r="R160" s="199"/>
      <c r="S160" s="199"/>
      <c r="T160" s="200"/>
      <c r="AT160" s="194" t="s">
        <v>198</v>
      </c>
      <c r="AU160" s="194" t="s">
        <v>84</v>
      </c>
      <c r="AV160" s="12" t="s">
        <v>84</v>
      </c>
      <c r="AW160" s="12" t="s">
        <v>38</v>
      </c>
      <c r="AX160" s="12" t="s">
        <v>82</v>
      </c>
      <c r="AY160" s="194" t="s">
        <v>189</v>
      </c>
    </row>
    <row r="161" spans="2:65" s="1" customFormat="1" ht="16.5" customHeight="1">
      <c r="B161" s="179"/>
      <c r="C161" s="209" t="s">
        <v>368</v>
      </c>
      <c r="D161" s="209" t="s">
        <v>291</v>
      </c>
      <c r="E161" s="210" t="s">
        <v>1237</v>
      </c>
      <c r="F161" s="211" t="s">
        <v>2012</v>
      </c>
      <c r="G161" s="212" t="s">
        <v>194</v>
      </c>
      <c r="H161" s="213">
        <v>354.326</v>
      </c>
      <c r="I161" s="214"/>
      <c r="J161" s="215">
        <f>ROUND(I161*H161,2)</f>
        <v>0</v>
      </c>
      <c r="K161" s="211" t="s">
        <v>5</v>
      </c>
      <c r="L161" s="216"/>
      <c r="M161" s="217" t="s">
        <v>5</v>
      </c>
      <c r="N161" s="218" t="s">
        <v>46</v>
      </c>
      <c r="O161" s="41"/>
      <c r="P161" s="189">
        <f>O161*H161</f>
        <v>0</v>
      </c>
      <c r="Q161" s="189">
        <v>0.0039</v>
      </c>
      <c r="R161" s="189">
        <f>Q161*H161</f>
        <v>1.3818714</v>
      </c>
      <c r="S161" s="189">
        <v>0</v>
      </c>
      <c r="T161" s="190">
        <f>S161*H161</f>
        <v>0</v>
      </c>
      <c r="AR161" s="23" t="s">
        <v>358</v>
      </c>
      <c r="AT161" s="23" t="s">
        <v>291</v>
      </c>
      <c r="AU161" s="23" t="s">
        <v>84</v>
      </c>
      <c r="AY161" s="23" t="s">
        <v>189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23" t="s">
        <v>82</v>
      </c>
      <c r="BK161" s="191">
        <f>ROUND(I161*H161,2)</f>
        <v>0</v>
      </c>
      <c r="BL161" s="23" t="s">
        <v>272</v>
      </c>
      <c r="BM161" s="23" t="s">
        <v>2013</v>
      </c>
    </row>
    <row r="162" spans="2:65" s="1" customFormat="1" ht="25.5" customHeight="1">
      <c r="B162" s="179"/>
      <c r="C162" s="180" t="s">
        <v>373</v>
      </c>
      <c r="D162" s="180" t="s">
        <v>191</v>
      </c>
      <c r="E162" s="181" t="s">
        <v>1240</v>
      </c>
      <c r="F162" s="182" t="s">
        <v>1241</v>
      </c>
      <c r="G162" s="183" t="s">
        <v>194</v>
      </c>
      <c r="H162" s="184">
        <v>231.3</v>
      </c>
      <c r="I162" s="185"/>
      <c r="J162" s="186">
        <f>ROUND(I162*H162,2)</f>
        <v>0</v>
      </c>
      <c r="K162" s="182" t="s">
        <v>287</v>
      </c>
      <c r="L162" s="40"/>
      <c r="M162" s="187" t="s">
        <v>5</v>
      </c>
      <c r="N162" s="188" t="s">
        <v>46</v>
      </c>
      <c r="O162" s="41"/>
      <c r="P162" s="189">
        <f>O162*H162</f>
        <v>0</v>
      </c>
      <c r="Q162" s="189">
        <v>0.0004</v>
      </c>
      <c r="R162" s="189">
        <f>Q162*H162</f>
        <v>0.09252</v>
      </c>
      <c r="S162" s="189">
        <v>0</v>
      </c>
      <c r="T162" s="190">
        <f>S162*H162</f>
        <v>0</v>
      </c>
      <c r="AR162" s="23" t="s">
        <v>272</v>
      </c>
      <c r="AT162" s="23" t="s">
        <v>191</v>
      </c>
      <c r="AU162" s="23" t="s">
        <v>84</v>
      </c>
      <c r="AY162" s="23" t="s">
        <v>189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23" t="s">
        <v>82</v>
      </c>
      <c r="BK162" s="191">
        <f>ROUND(I162*H162,2)</f>
        <v>0</v>
      </c>
      <c r="BL162" s="23" t="s">
        <v>272</v>
      </c>
      <c r="BM162" s="23" t="s">
        <v>2014</v>
      </c>
    </row>
    <row r="163" spans="2:51" s="12" customFormat="1" ht="13.5">
      <c r="B163" s="192"/>
      <c r="D163" s="193" t="s">
        <v>198</v>
      </c>
      <c r="E163" s="194" t="s">
        <v>5</v>
      </c>
      <c r="F163" s="195" t="s">
        <v>2015</v>
      </c>
      <c r="H163" s="196">
        <v>231.3</v>
      </c>
      <c r="I163" s="197"/>
      <c r="L163" s="192"/>
      <c r="M163" s="198"/>
      <c r="N163" s="199"/>
      <c r="O163" s="199"/>
      <c r="P163" s="199"/>
      <c r="Q163" s="199"/>
      <c r="R163" s="199"/>
      <c r="S163" s="199"/>
      <c r="T163" s="200"/>
      <c r="AT163" s="194" t="s">
        <v>198</v>
      </c>
      <c r="AU163" s="194" t="s">
        <v>84</v>
      </c>
      <c r="AV163" s="12" t="s">
        <v>84</v>
      </c>
      <c r="AW163" s="12" t="s">
        <v>38</v>
      </c>
      <c r="AX163" s="12" t="s">
        <v>82</v>
      </c>
      <c r="AY163" s="194" t="s">
        <v>189</v>
      </c>
    </row>
    <row r="164" spans="2:65" s="1" customFormat="1" ht="16.5" customHeight="1">
      <c r="B164" s="179"/>
      <c r="C164" s="209" t="s">
        <v>379</v>
      </c>
      <c r="D164" s="209" t="s">
        <v>291</v>
      </c>
      <c r="E164" s="210" t="s">
        <v>1237</v>
      </c>
      <c r="F164" s="211" t="s">
        <v>2012</v>
      </c>
      <c r="G164" s="212" t="s">
        <v>194</v>
      </c>
      <c r="H164" s="213">
        <v>354.326</v>
      </c>
      <c r="I164" s="214"/>
      <c r="J164" s="215">
        <f>ROUND(I164*H164,2)</f>
        <v>0</v>
      </c>
      <c r="K164" s="211" t="s">
        <v>5</v>
      </c>
      <c r="L164" s="216"/>
      <c r="M164" s="217" t="s">
        <v>5</v>
      </c>
      <c r="N164" s="218" t="s">
        <v>46</v>
      </c>
      <c r="O164" s="41"/>
      <c r="P164" s="189">
        <f>O164*H164</f>
        <v>0</v>
      </c>
      <c r="Q164" s="189">
        <v>0.0039</v>
      </c>
      <c r="R164" s="189">
        <f>Q164*H164</f>
        <v>1.3818714</v>
      </c>
      <c r="S164" s="189">
        <v>0</v>
      </c>
      <c r="T164" s="190">
        <f>S164*H164</f>
        <v>0</v>
      </c>
      <c r="AR164" s="23" t="s">
        <v>358</v>
      </c>
      <c r="AT164" s="23" t="s">
        <v>291</v>
      </c>
      <c r="AU164" s="23" t="s">
        <v>84</v>
      </c>
      <c r="AY164" s="23" t="s">
        <v>189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23" t="s">
        <v>82</v>
      </c>
      <c r="BK164" s="191">
        <f>ROUND(I164*H164,2)</f>
        <v>0</v>
      </c>
      <c r="BL164" s="23" t="s">
        <v>272</v>
      </c>
      <c r="BM164" s="23" t="s">
        <v>2016</v>
      </c>
    </row>
    <row r="165" spans="2:65" s="1" customFormat="1" ht="38.25" customHeight="1">
      <c r="B165" s="179"/>
      <c r="C165" s="180" t="s">
        <v>385</v>
      </c>
      <c r="D165" s="180" t="s">
        <v>191</v>
      </c>
      <c r="E165" s="181" t="s">
        <v>1245</v>
      </c>
      <c r="F165" s="182" t="s">
        <v>1246</v>
      </c>
      <c r="G165" s="183" t="s">
        <v>621</v>
      </c>
      <c r="H165" s="219"/>
      <c r="I165" s="185"/>
      <c r="J165" s="186">
        <f>ROUND(I165*H165,2)</f>
        <v>0</v>
      </c>
      <c r="K165" s="182" t="s">
        <v>287</v>
      </c>
      <c r="L165" s="40"/>
      <c r="M165" s="187" t="s">
        <v>5</v>
      </c>
      <c r="N165" s="188" t="s">
        <v>46</v>
      </c>
      <c r="O165" s="41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AR165" s="23" t="s">
        <v>272</v>
      </c>
      <c r="AT165" s="23" t="s">
        <v>191</v>
      </c>
      <c r="AU165" s="23" t="s">
        <v>84</v>
      </c>
      <c r="AY165" s="23" t="s">
        <v>189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23" t="s">
        <v>82</v>
      </c>
      <c r="BK165" s="191">
        <f>ROUND(I165*H165,2)</f>
        <v>0</v>
      </c>
      <c r="BL165" s="23" t="s">
        <v>272</v>
      </c>
      <c r="BM165" s="23" t="s">
        <v>2017</v>
      </c>
    </row>
    <row r="166" spans="2:63" s="11" customFormat="1" ht="29.85" customHeight="1">
      <c r="B166" s="166"/>
      <c r="D166" s="167" t="s">
        <v>74</v>
      </c>
      <c r="E166" s="177" t="s">
        <v>884</v>
      </c>
      <c r="F166" s="177" t="s">
        <v>885</v>
      </c>
      <c r="I166" s="169"/>
      <c r="J166" s="178">
        <f>BK166</f>
        <v>0</v>
      </c>
      <c r="L166" s="166"/>
      <c r="M166" s="171"/>
      <c r="N166" s="172"/>
      <c r="O166" s="172"/>
      <c r="P166" s="173">
        <f>SUM(P167:P168)</f>
        <v>0</v>
      </c>
      <c r="Q166" s="172"/>
      <c r="R166" s="173">
        <f>SUM(R167:R168)</f>
        <v>0.00452</v>
      </c>
      <c r="S166" s="172"/>
      <c r="T166" s="174">
        <f>SUM(T167:T168)</f>
        <v>0</v>
      </c>
      <c r="AR166" s="167" t="s">
        <v>84</v>
      </c>
      <c r="AT166" s="175" t="s">
        <v>74</v>
      </c>
      <c r="AU166" s="175" t="s">
        <v>82</v>
      </c>
      <c r="AY166" s="167" t="s">
        <v>189</v>
      </c>
      <c r="BK166" s="176">
        <f>SUM(BK167:BK168)</f>
        <v>0</v>
      </c>
    </row>
    <row r="167" spans="2:65" s="1" customFormat="1" ht="25.5" customHeight="1">
      <c r="B167" s="179"/>
      <c r="C167" s="180" t="s">
        <v>390</v>
      </c>
      <c r="D167" s="180" t="s">
        <v>191</v>
      </c>
      <c r="E167" s="181" t="s">
        <v>886</v>
      </c>
      <c r="F167" s="182" t="s">
        <v>1248</v>
      </c>
      <c r="G167" s="183" t="s">
        <v>322</v>
      </c>
      <c r="H167" s="184">
        <v>5</v>
      </c>
      <c r="I167" s="185"/>
      <c r="J167" s="186">
        <f>ROUND(I167*H167,2)</f>
        <v>0</v>
      </c>
      <c r="K167" s="182" t="s">
        <v>287</v>
      </c>
      <c r="L167" s="40"/>
      <c r="M167" s="187" t="s">
        <v>5</v>
      </c>
      <c r="N167" s="188" t="s">
        <v>46</v>
      </c>
      <c r="O167" s="41"/>
      <c r="P167" s="189">
        <f>O167*H167</f>
        <v>0</v>
      </c>
      <c r="Q167" s="189">
        <v>0.0004</v>
      </c>
      <c r="R167" s="189">
        <f>Q167*H167</f>
        <v>0.002</v>
      </c>
      <c r="S167" s="189">
        <v>0</v>
      </c>
      <c r="T167" s="190">
        <f>S167*H167</f>
        <v>0</v>
      </c>
      <c r="AR167" s="23" t="s">
        <v>272</v>
      </c>
      <c r="AT167" s="23" t="s">
        <v>191</v>
      </c>
      <c r="AU167" s="23" t="s">
        <v>84</v>
      </c>
      <c r="AY167" s="23" t="s">
        <v>189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23" t="s">
        <v>82</v>
      </c>
      <c r="BK167" s="191">
        <f>ROUND(I167*H167,2)</f>
        <v>0</v>
      </c>
      <c r="BL167" s="23" t="s">
        <v>272</v>
      </c>
      <c r="BM167" s="23" t="s">
        <v>2018</v>
      </c>
    </row>
    <row r="168" spans="2:65" s="1" customFormat="1" ht="25.5" customHeight="1">
      <c r="B168" s="179"/>
      <c r="C168" s="180" t="s">
        <v>396</v>
      </c>
      <c r="D168" s="180" t="s">
        <v>191</v>
      </c>
      <c r="E168" s="181" t="s">
        <v>889</v>
      </c>
      <c r="F168" s="182" t="s">
        <v>890</v>
      </c>
      <c r="G168" s="183" t="s">
        <v>322</v>
      </c>
      <c r="H168" s="184">
        <v>6</v>
      </c>
      <c r="I168" s="185"/>
      <c r="J168" s="186">
        <f>ROUND(I168*H168,2)</f>
        <v>0</v>
      </c>
      <c r="K168" s="182" t="s">
        <v>287</v>
      </c>
      <c r="L168" s="40"/>
      <c r="M168" s="187" t="s">
        <v>5</v>
      </c>
      <c r="N168" s="188" t="s">
        <v>46</v>
      </c>
      <c r="O168" s="41"/>
      <c r="P168" s="189">
        <f>O168*H168</f>
        <v>0</v>
      </c>
      <c r="Q168" s="189">
        <v>0.00042</v>
      </c>
      <c r="R168" s="189">
        <f>Q168*H168</f>
        <v>0.00252</v>
      </c>
      <c r="S168" s="189">
        <v>0</v>
      </c>
      <c r="T168" s="190">
        <f>S168*H168</f>
        <v>0</v>
      </c>
      <c r="AR168" s="23" t="s">
        <v>272</v>
      </c>
      <c r="AT168" s="23" t="s">
        <v>191</v>
      </c>
      <c r="AU168" s="23" t="s">
        <v>84</v>
      </c>
      <c r="AY168" s="23" t="s">
        <v>189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23" t="s">
        <v>82</v>
      </c>
      <c r="BK168" s="191">
        <f>ROUND(I168*H168,2)</f>
        <v>0</v>
      </c>
      <c r="BL168" s="23" t="s">
        <v>272</v>
      </c>
      <c r="BM168" s="23" t="s">
        <v>2019</v>
      </c>
    </row>
    <row r="169" spans="2:63" s="11" customFormat="1" ht="29.85" customHeight="1">
      <c r="B169" s="166"/>
      <c r="D169" s="167" t="s">
        <v>74</v>
      </c>
      <c r="E169" s="177" t="s">
        <v>784</v>
      </c>
      <c r="F169" s="177" t="s">
        <v>785</v>
      </c>
      <c r="I169" s="169"/>
      <c r="J169" s="178">
        <f>BK169</f>
        <v>0</v>
      </c>
      <c r="L169" s="166"/>
      <c r="M169" s="171"/>
      <c r="N169" s="172"/>
      <c r="O169" s="172"/>
      <c r="P169" s="173">
        <f>SUM(P170:P174)</f>
        <v>0</v>
      </c>
      <c r="Q169" s="172"/>
      <c r="R169" s="173">
        <f>SUM(R170:R174)</f>
        <v>0.2506505</v>
      </c>
      <c r="S169" s="172"/>
      <c r="T169" s="174">
        <f>SUM(T170:T174)</f>
        <v>0</v>
      </c>
      <c r="AR169" s="167" t="s">
        <v>84</v>
      </c>
      <c r="AT169" s="175" t="s">
        <v>74</v>
      </c>
      <c r="AU169" s="175" t="s">
        <v>82</v>
      </c>
      <c r="AY169" s="167" t="s">
        <v>189</v>
      </c>
      <c r="BK169" s="176">
        <f>SUM(BK170:BK174)</f>
        <v>0</v>
      </c>
    </row>
    <row r="170" spans="2:65" s="1" customFormat="1" ht="25.5" customHeight="1">
      <c r="B170" s="179"/>
      <c r="C170" s="180" t="s">
        <v>400</v>
      </c>
      <c r="D170" s="180" t="s">
        <v>191</v>
      </c>
      <c r="E170" s="181" t="s">
        <v>1250</v>
      </c>
      <c r="F170" s="182" t="s">
        <v>1251</v>
      </c>
      <c r="G170" s="183" t="s">
        <v>801</v>
      </c>
      <c r="H170" s="184">
        <v>252.11</v>
      </c>
      <c r="I170" s="185"/>
      <c r="J170" s="186">
        <f>ROUND(I170*H170,2)</f>
        <v>0</v>
      </c>
      <c r="K170" s="182" t="s">
        <v>287</v>
      </c>
      <c r="L170" s="40"/>
      <c r="M170" s="187" t="s">
        <v>5</v>
      </c>
      <c r="N170" s="188" t="s">
        <v>46</v>
      </c>
      <c r="O170" s="41"/>
      <c r="P170" s="189">
        <f>O170*H170</f>
        <v>0</v>
      </c>
      <c r="Q170" s="189">
        <v>5E-05</v>
      </c>
      <c r="R170" s="189">
        <f>Q170*H170</f>
        <v>0.012605500000000002</v>
      </c>
      <c r="S170" s="189">
        <v>0</v>
      </c>
      <c r="T170" s="190">
        <f>S170*H170</f>
        <v>0</v>
      </c>
      <c r="AR170" s="23" t="s">
        <v>272</v>
      </c>
      <c r="AT170" s="23" t="s">
        <v>191</v>
      </c>
      <c r="AU170" s="23" t="s">
        <v>84</v>
      </c>
      <c r="AY170" s="23" t="s">
        <v>189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82</v>
      </c>
      <c r="BK170" s="191">
        <f>ROUND(I170*H170,2)</f>
        <v>0</v>
      </c>
      <c r="BL170" s="23" t="s">
        <v>272</v>
      </c>
      <c r="BM170" s="23" t="s">
        <v>2020</v>
      </c>
    </row>
    <row r="171" spans="2:51" s="12" customFormat="1" ht="13.5">
      <c r="B171" s="192"/>
      <c r="D171" s="193" t="s">
        <v>198</v>
      </c>
      <c r="E171" s="194" t="s">
        <v>5</v>
      </c>
      <c r="F171" s="195" t="s">
        <v>2021</v>
      </c>
      <c r="H171" s="196">
        <v>252.11</v>
      </c>
      <c r="I171" s="197"/>
      <c r="L171" s="192"/>
      <c r="M171" s="198"/>
      <c r="N171" s="199"/>
      <c r="O171" s="199"/>
      <c r="P171" s="199"/>
      <c r="Q171" s="199"/>
      <c r="R171" s="199"/>
      <c r="S171" s="199"/>
      <c r="T171" s="200"/>
      <c r="AT171" s="194" t="s">
        <v>198</v>
      </c>
      <c r="AU171" s="194" t="s">
        <v>84</v>
      </c>
      <c r="AV171" s="12" t="s">
        <v>84</v>
      </c>
      <c r="AW171" s="12" t="s">
        <v>38</v>
      </c>
      <c r="AX171" s="12" t="s">
        <v>82</v>
      </c>
      <c r="AY171" s="194" t="s">
        <v>189</v>
      </c>
    </row>
    <row r="172" spans="2:65" s="1" customFormat="1" ht="16.5" customHeight="1">
      <c r="B172" s="179"/>
      <c r="C172" s="209" t="s">
        <v>405</v>
      </c>
      <c r="D172" s="209" t="s">
        <v>291</v>
      </c>
      <c r="E172" s="210" t="s">
        <v>2022</v>
      </c>
      <c r="F172" s="211" t="s">
        <v>2023</v>
      </c>
      <c r="G172" s="212" t="s">
        <v>312</v>
      </c>
      <c r="H172" s="213">
        <v>2</v>
      </c>
      <c r="I172" s="214"/>
      <c r="J172" s="215">
        <f>ROUND(I172*H172,2)</f>
        <v>0</v>
      </c>
      <c r="K172" s="211" t="s">
        <v>5</v>
      </c>
      <c r="L172" s="216"/>
      <c r="M172" s="217" t="s">
        <v>5</v>
      </c>
      <c r="N172" s="218" t="s">
        <v>46</v>
      </c>
      <c r="O172" s="41"/>
      <c r="P172" s="189">
        <f>O172*H172</f>
        <v>0</v>
      </c>
      <c r="Q172" s="189">
        <v>0.01822</v>
      </c>
      <c r="R172" s="189">
        <f>Q172*H172</f>
        <v>0.03644</v>
      </c>
      <c r="S172" s="189">
        <v>0</v>
      </c>
      <c r="T172" s="190">
        <f>S172*H172</f>
        <v>0</v>
      </c>
      <c r="AR172" s="23" t="s">
        <v>358</v>
      </c>
      <c r="AT172" s="23" t="s">
        <v>291</v>
      </c>
      <c r="AU172" s="23" t="s">
        <v>84</v>
      </c>
      <c r="AY172" s="23" t="s">
        <v>189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23" t="s">
        <v>82</v>
      </c>
      <c r="BK172" s="191">
        <f>ROUND(I172*H172,2)</f>
        <v>0</v>
      </c>
      <c r="BL172" s="23" t="s">
        <v>272</v>
      </c>
      <c r="BM172" s="23" t="s">
        <v>2024</v>
      </c>
    </row>
    <row r="173" spans="2:65" s="1" customFormat="1" ht="16.5" customHeight="1">
      <c r="B173" s="179"/>
      <c r="C173" s="209" t="s">
        <v>410</v>
      </c>
      <c r="D173" s="209" t="s">
        <v>291</v>
      </c>
      <c r="E173" s="210" t="s">
        <v>1254</v>
      </c>
      <c r="F173" s="211" t="s">
        <v>1255</v>
      </c>
      <c r="G173" s="212" t="s">
        <v>312</v>
      </c>
      <c r="H173" s="213">
        <v>6.1</v>
      </c>
      <c r="I173" s="214"/>
      <c r="J173" s="215">
        <f>ROUND(I173*H173,2)</f>
        <v>0</v>
      </c>
      <c r="K173" s="211" t="s">
        <v>287</v>
      </c>
      <c r="L173" s="216"/>
      <c r="M173" s="217" t="s">
        <v>5</v>
      </c>
      <c r="N173" s="218" t="s">
        <v>46</v>
      </c>
      <c r="O173" s="41"/>
      <c r="P173" s="189">
        <f>O173*H173</f>
        <v>0</v>
      </c>
      <c r="Q173" s="189">
        <v>0.03305</v>
      </c>
      <c r="R173" s="189">
        <f>Q173*H173</f>
        <v>0.201605</v>
      </c>
      <c r="S173" s="189">
        <v>0</v>
      </c>
      <c r="T173" s="190">
        <f>S173*H173</f>
        <v>0</v>
      </c>
      <c r="AR173" s="23" t="s">
        <v>358</v>
      </c>
      <c r="AT173" s="23" t="s">
        <v>291</v>
      </c>
      <c r="AU173" s="23" t="s">
        <v>84</v>
      </c>
      <c r="AY173" s="23" t="s">
        <v>189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82</v>
      </c>
      <c r="BK173" s="191">
        <f>ROUND(I173*H173,2)</f>
        <v>0</v>
      </c>
      <c r="BL173" s="23" t="s">
        <v>272</v>
      </c>
      <c r="BM173" s="23" t="s">
        <v>2025</v>
      </c>
    </row>
    <row r="174" spans="2:65" s="1" customFormat="1" ht="38.25" customHeight="1">
      <c r="B174" s="179"/>
      <c r="C174" s="180" t="s">
        <v>414</v>
      </c>
      <c r="D174" s="180" t="s">
        <v>191</v>
      </c>
      <c r="E174" s="181" t="s">
        <v>804</v>
      </c>
      <c r="F174" s="182" t="s">
        <v>805</v>
      </c>
      <c r="G174" s="183" t="s">
        <v>621</v>
      </c>
      <c r="H174" s="219"/>
      <c r="I174" s="185"/>
      <c r="J174" s="186">
        <f>ROUND(I174*H174,2)</f>
        <v>0</v>
      </c>
      <c r="K174" s="182" t="s">
        <v>287</v>
      </c>
      <c r="L174" s="40"/>
      <c r="M174" s="187" t="s">
        <v>5</v>
      </c>
      <c r="N174" s="188" t="s">
        <v>46</v>
      </c>
      <c r="O174" s="41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AR174" s="23" t="s">
        <v>272</v>
      </c>
      <c r="AT174" s="23" t="s">
        <v>191</v>
      </c>
      <c r="AU174" s="23" t="s">
        <v>84</v>
      </c>
      <c r="AY174" s="23" t="s">
        <v>189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23" t="s">
        <v>82</v>
      </c>
      <c r="BK174" s="191">
        <f>ROUND(I174*H174,2)</f>
        <v>0</v>
      </c>
      <c r="BL174" s="23" t="s">
        <v>272</v>
      </c>
      <c r="BM174" s="23" t="s">
        <v>2026</v>
      </c>
    </row>
    <row r="175" spans="2:63" s="11" customFormat="1" ht="29.85" customHeight="1">
      <c r="B175" s="166"/>
      <c r="D175" s="167" t="s">
        <v>74</v>
      </c>
      <c r="E175" s="177" t="s">
        <v>1259</v>
      </c>
      <c r="F175" s="177" t="s">
        <v>1260</v>
      </c>
      <c r="I175" s="169"/>
      <c r="J175" s="178">
        <f>BK175</f>
        <v>0</v>
      </c>
      <c r="L175" s="166"/>
      <c r="M175" s="171"/>
      <c r="N175" s="172"/>
      <c r="O175" s="172"/>
      <c r="P175" s="173">
        <f>SUM(P176:P179)</f>
        <v>0</v>
      </c>
      <c r="Q175" s="172"/>
      <c r="R175" s="173">
        <f>SUM(R176:R179)</f>
        <v>0.25642808</v>
      </c>
      <c r="S175" s="172"/>
      <c r="T175" s="174">
        <f>SUM(T176:T179)</f>
        <v>0</v>
      </c>
      <c r="AR175" s="167" t="s">
        <v>84</v>
      </c>
      <c r="AT175" s="175" t="s">
        <v>74</v>
      </c>
      <c r="AU175" s="175" t="s">
        <v>82</v>
      </c>
      <c r="AY175" s="167" t="s">
        <v>189</v>
      </c>
      <c r="BK175" s="176">
        <f>SUM(BK176:BK179)</f>
        <v>0</v>
      </c>
    </row>
    <row r="176" spans="2:65" s="1" customFormat="1" ht="16.5" customHeight="1">
      <c r="B176" s="179"/>
      <c r="C176" s="180" t="s">
        <v>419</v>
      </c>
      <c r="D176" s="180" t="s">
        <v>191</v>
      </c>
      <c r="E176" s="181" t="s">
        <v>1261</v>
      </c>
      <c r="F176" s="182" t="s">
        <v>1262</v>
      </c>
      <c r="G176" s="183" t="s">
        <v>194</v>
      </c>
      <c r="H176" s="184">
        <v>75.133</v>
      </c>
      <c r="I176" s="185"/>
      <c r="J176" s="186">
        <f>ROUND(I176*H176,2)</f>
        <v>0</v>
      </c>
      <c r="K176" s="182" t="s">
        <v>287</v>
      </c>
      <c r="L176" s="40"/>
      <c r="M176" s="187" t="s">
        <v>5</v>
      </c>
      <c r="N176" s="188" t="s">
        <v>46</v>
      </c>
      <c r="O176" s="41"/>
      <c r="P176" s="189">
        <f>O176*H176</f>
        <v>0</v>
      </c>
      <c r="Q176" s="189">
        <v>0.0003</v>
      </c>
      <c r="R176" s="189">
        <f>Q176*H176</f>
        <v>0.022539899999999998</v>
      </c>
      <c r="S176" s="189">
        <v>0</v>
      </c>
      <c r="T176" s="190">
        <f>S176*H176</f>
        <v>0</v>
      </c>
      <c r="AR176" s="23" t="s">
        <v>272</v>
      </c>
      <c r="AT176" s="23" t="s">
        <v>191</v>
      </c>
      <c r="AU176" s="23" t="s">
        <v>84</v>
      </c>
      <c r="AY176" s="23" t="s">
        <v>189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23" t="s">
        <v>82</v>
      </c>
      <c r="BK176" s="191">
        <f>ROUND(I176*H176,2)</f>
        <v>0</v>
      </c>
      <c r="BL176" s="23" t="s">
        <v>272</v>
      </c>
      <c r="BM176" s="23" t="s">
        <v>2027</v>
      </c>
    </row>
    <row r="177" spans="2:65" s="1" customFormat="1" ht="16.5" customHeight="1">
      <c r="B177" s="179"/>
      <c r="C177" s="209" t="s">
        <v>425</v>
      </c>
      <c r="D177" s="209" t="s">
        <v>291</v>
      </c>
      <c r="E177" s="210" t="s">
        <v>1264</v>
      </c>
      <c r="F177" s="211" t="s">
        <v>1265</v>
      </c>
      <c r="G177" s="212" t="s">
        <v>194</v>
      </c>
      <c r="H177" s="213">
        <v>82.646</v>
      </c>
      <c r="I177" s="214"/>
      <c r="J177" s="215">
        <f>ROUND(I177*H177,2)</f>
        <v>0</v>
      </c>
      <c r="K177" s="211" t="s">
        <v>287</v>
      </c>
      <c r="L177" s="216"/>
      <c r="M177" s="217" t="s">
        <v>5</v>
      </c>
      <c r="N177" s="218" t="s">
        <v>46</v>
      </c>
      <c r="O177" s="41"/>
      <c r="P177" s="189">
        <f>O177*H177</f>
        <v>0</v>
      </c>
      <c r="Q177" s="189">
        <v>0.00283</v>
      </c>
      <c r="R177" s="189">
        <f>Q177*H177</f>
        <v>0.23388818</v>
      </c>
      <c r="S177" s="189">
        <v>0</v>
      </c>
      <c r="T177" s="190">
        <f>S177*H177</f>
        <v>0</v>
      </c>
      <c r="AR177" s="23" t="s">
        <v>358</v>
      </c>
      <c r="AT177" s="23" t="s">
        <v>291</v>
      </c>
      <c r="AU177" s="23" t="s">
        <v>84</v>
      </c>
      <c r="AY177" s="23" t="s">
        <v>189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82</v>
      </c>
      <c r="BK177" s="191">
        <f>ROUND(I177*H177,2)</f>
        <v>0</v>
      </c>
      <c r="BL177" s="23" t="s">
        <v>272</v>
      </c>
      <c r="BM177" s="23" t="s">
        <v>2028</v>
      </c>
    </row>
    <row r="178" spans="2:51" s="12" customFormat="1" ht="13.5">
      <c r="B178" s="192"/>
      <c r="D178" s="193" t="s">
        <v>198</v>
      </c>
      <c r="F178" s="195" t="s">
        <v>2029</v>
      </c>
      <c r="H178" s="196">
        <v>82.646</v>
      </c>
      <c r="I178" s="197"/>
      <c r="L178" s="192"/>
      <c r="M178" s="198"/>
      <c r="N178" s="199"/>
      <c r="O178" s="199"/>
      <c r="P178" s="199"/>
      <c r="Q178" s="199"/>
      <c r="R178" s="199"/>
      <c r="S178" s="199"/>
      <c r="T178" s="200"/>
      <c r="AT178" s="194" t="s">
        <v>198</v>
      </c>
      <c r="AU178" s="194" t="s">
        <v>84</v>
      </c>
      <c r="AV178" s="12" t="s">
        <v>84</v>
      </c>
      <c r="AW178" s="12" t="s">
        <v>6</v>
      </c>
      <c r="AX178" s="12" t="s">
        <v>82</v>
      </c>
      <c r="AY178" s="194" t="s">
        <v>189</v>
      </c>
    </row>
    <row r="179" spans="2:65" s="1" customFormat="1" ht="38.25" customHeight="1">
      <c r="B179" s="179"/>
      <c r="C179" s="180" t="s">
        <v>429</v>
      </c>
      <c r="D179" s="180" t="s">
        <v>191</v>
      </c>
      <c r="E179" s="181" t="s">
        <v>1268</v>
      </c>
      <c r="F179" s="182" t="s">
        <v>1269</v>
      </c>
      <c r="G179" s="183" t="s">
        <v>621</v>
      </c>
      <c r="H179" s="219"/>
      <c r="I179" s="185"/>
      <c r="J179" s="186">
        <f>ROUND(I179*H179,2)</f>
        <v>0</v>
      </c>
      <c r="K179" s="182" t="s">
        <v>287</v>
      </c>
      <c r="L179" s="40"/>
      <c r="M179" s="187" t="s">
        <v>5</v>
      </c>
      <c r="N179" s="223" t="s">
        <v>46</v>
      </c>
      <c r="O179" s="224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AR179" s="23" t="s">
        <v>272</v>
      </c>
      <c r="AT179" s="23" t="s">
        <v>191</v>
      </c>
      <c r="AU179" s="23" t="s">
        <v>84</v>
      </c>
      <c r="AY179" s="23" t="s">
        <v>189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23" t="s">
        <v>82</v>
      </c>
      <c r="BK179" s="191">
        <f>ROUND(I179*H179,2)</f>
        <v>0</v>
      </c>
      <c r="BL179" s="23" t="s">
        <v>272</v>
      </c>
      <c r="BM179" s="23" t="s">
        <v>2030</v>
      </c>
    </row>
    <row r="180" spans="2:12" s="1" customFormat="1" ht="6.95" customHeight="1">
      <c r="B180" s="55"/>
      <c r="C180" s="56"/>
      <c r="D180" s="56"/>
      <c r="E180" s="56"/>
      <c r="F180" s="56"/>
      <c r="G180" s="56"/>
      <c r="H180" s="56"/>
      <c r="I180" s="133"/>
      <c r="J180" s="56"/>
      <c r="K180" s="56"/>
      <c r="L180" s="40"/>
    </row>
  </sheetData>
  <autoFilter ref="C93:K179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ALENAPC\alena_vratna</dc:creator>
  <cp:keywords/>
  <dc:description/>
  <cp:lastModifiedBy>Kadleček</cp:lastModifiedBy>
  <dcterms:created xsi:type="dcterms:W3CDTF">2018-02-06T10:01:58Z</dcterms:created>
  <dcterms:modified xsi:type="dcterms:W3CDTF">2018-08-16T07:41:40Z</dcterms:modified>
  <cp:category/>
  <cp:version/>
  <cp:contentType/>
  <cp:contentStatus/>
</cp:coreProperties>
</file>