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mulleroval\Documents\investice\2024\učebna zeměpisu\Zadávací dokumentace\"/>
    </mc:Choice>
  </mc:AlternateContent>
  <xr:revisionPtr revIDLastSave="0" documentId="13_ncr:1_{C1F08A3D-A99D-4D41-9D76-CA94F4A603A5}" xr6:coauthVersionLast="47" xr6:coauthVersionMax="47" xr10:uidLastSave="{00000000-0000-0000-0000-000000000000}"/>
  <bookViews>
    <workbookView xWindow="-120" yWindow="-120" windowWidth="29040" windowHeight="15840" activeTab="5" xr2:uid="{00000000-000D-0000-FFFF-FFFF00000000}"/>
  </bookViews>
  <sheets>
    <sheet name="Celkem" sheetId="4" r:id="rId1"/>
    <sheet name="Neinvestice" sheetId="2" r:id="rId2"/>
    <sheet name="Investice" sheetId="1" r:id="rId3"/>
    <sheet name="Investice - Stavební práce" sheetId="3" r:id="rId4"/>
    <sheet name="Investice - Elektroinstalace" sheetId="5" r:id="rId5"/>
    <sheet name="Výpočetní technika a SW"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F4" i="6" s="1"/>
  <c r="E5" i="6"/>
  <c r="F5" i="6" s="1"/>
  <c r="E6" i="6"/>
  <c r="F6" i="6" s="1"/>
  <c r="E7" i="6"/>
  <c r="F7" i="6" s="1"/>
  <c r="E8" i="6"/>
  <c r="F8" i="6" s="1"/>
  <c r="E9" i="6"/>
  <c r="F9" i="6" s="1"/>
  <c r="E10" i="6"/>
  <c r="F10" i="6" s="1"/>
  <c r="E11" i="6"/>
  <c r="F11" i="6" s="1"/>
  <c r="E12" i="6"/>
  <c r="F12" i="6" s="1"/>
  <c r="E3" i="6"/>
  <c r="F3" i="6" s="1"/>
  <c r="E5" i="5"/>
  <c r="F5" i="5" s="1"/>
  <c r="E31" i="5"/>
  <c r="F31" i="5" s="1"/>
  <c r="E42" i="5"/>
  <c r="F42" i="5" s="1"/>
  <c r="E43" i="5"/>
  <c r="F43" i="5" s="1"/>
  <c r="E5" i="2"/>
  <c r="F5" i="2" s="1"/>
  <c r="E8" i="1"/>
  <c r="F8" i="1" s="1"/>
  <c r="E7" i="1"/>
  <c r="F7" i="1" s="1"/>
  <c r="E5" i="1"/>
  <c r="F5" i="1" s="1"/>
  <c r="D51" i="5" l="1"/>
  <c r="D10" i="4"/>
  <c r="D5" i="4"/>
  <c r="E5" i="4" s="1"/>
  <c r="F5" i="4" s="1"/>
  <c r="E10" i="4"/>
  <c r="F10" i="4" s="1"/>
  <c r="F14" i="6"/>
  <c r="E44" i="5"/>
  <c r="E6" i="5"/>
  <c r="F6" i="5" s="1"/>
  <c r="E7" i="5"/>
  <c r="F7" i="5" s="1"/>
  <c r="E8" i="5"/>
  <c r="F8" i="5" s="1"/>
  <c r="E9" i="5"/>
  <c r="E10" i="5"/>
  <c r="F10" i="5" s="1"/>
  <c r="E11" i="5"/>
  <c r="F11" i="5" s="1"/>
  <c r="E12" i="5"/>
  <c r="F12" i="5" s="1"/>
  <c r="E13" i="5"/>
  <c r="F13" i="5" s="1"/>
  <c r="E14" i="5"/>
  <c r="F14" i="5" s="1"/>
  <c r="E15" i="5"/>
  <c r="F15" i="5" s="1"/>
  <c r="E16" i="5"/>
  <c r="F16" i="5" s="1"/>
  <c r="E17" i="5"/>
  <c r="F17" i="5" s="1"/>
  <c r="E18" i="5"/>
  <c r="F18" i="5" s="1"/>
  <c r="E19" i="5"/>
  <c r="F19" i="5" s="1"/>
  <c r="E20" i="5"/>
  <c r="E21" i="5"/>
  <c r="F21" i="5" s="1"/>
  <c r="E22" i="5"/>
  <c r="F22" i="5" s="1"/>
  <c r="E23" i="5"/>
  <c r="F23" i="5" s="1"/>
  <c r="E24" i="5"/>
  <c r="F24" i="5" s="1"/>
  <c r="E25" i="5"/>
  <c r="F25" i="5" s="1"/>
  <c r="E26" i="5"/>
  <c r="F26" i="5" s="1"/>
  <c r="E27" i="5"/>
  <c r="F27" i="5" s="1"/>
  <c r="E28" i="5"/>
  <c r="F28" i="5" s="1"/>
  <c r="E29" i="5"/>
  <c r="F29" i="5" s="1"/>
  <c r="E30" i="5"/>
  <c r="F30" i="5" s="1"/>
  <c r="E32" i="5"/>
  <c r="F32" i="5" s="1"/>
  <c r="E33" i="5"/>
  <c r="F33" i="5" s="1"/>
  <c r="E34" i="5"/>
  <c r="F34" i="5" s="1"/>
  <c r="E35" i="5"/>
  <c r="F35" i="5" s="1"/>
  <c r="E36" i="5"/>
  <c r="F36" i="5" s="1"/>
  <c r="E37" i="5"/>
  <c r="F37" i="5" s="1"/>
  <c r="E4" i="5"/>
  <c r="E4" i="3"/>
  <c r="F4" i="3" s="1"/>
  <c r="E5" i="3"/>
  <c r="F5" i="3" s="1"/>
  <c r="E6" i="3"/>
  <c r="F6" i="3" s="1"/>
  <c r="E7" i="3"/>
  <c r="F7" i="3" s="1"/>
  <c r="E8" i="3"/>
  <c r="F8" i="3" s="1"/>
  <c r="E3" i="3"/>
  <c r="F3" i="3" s="1"/>
  <c r="E6" i="2"/>
  <c r="F6" i="2" s="1"/>
  <c r="E11" i="1"/>
  <c r="F11" i="1" s="1"/>
  <c r="E6" i="1"/>
  <c r="F6" i="1" s="1"/>
  <c r="E9" i="1"/>
  <c r="F9" i="1" s="1"/>
  <c r="E10" i="1"/>
  <c r="F10" i="1" s="1"/>
  <c r="E4" i="2"/>
  <c r="F4" i="2" s="1"/>
  <c r="E3" i="2"/>
  <c r="F3" i="2" s="1"/>
  <c r="E4" i="1"/>
  <c r="F4" i="1" s="1"/>
  <c r="E3" i="1"/>
  <c r="F3" i="1" l="1"/>
  <c r="D7" i="4"/>
  <c r="E50" i="5"/>
  <c r="D50" i="5"/>
  <c r="F4" i="5"/>
  <c r="F44" i="5"/>
  <c r="E51" i="5"/>
  <c r="F9" i="5"/>
  <c r="F46" i="5"/>
  <c r="F15" i="6"/>
  <c r="F16" i="6" s="1"/>
  <c r="F10" i="3"/>
  <c r="D8" i="4" s="1"/>
  <c r="E8" i="4" s="1"/>
  <c r="F8" i="4" s="1"/>
  <c r="F39" i="5"/>
  <c r="F20" i="5"/>
  <c r="F13" i="1"/>
  <c r="F8" i="2"/>
  <c r="D4" i="4" s="1"/>
  <c r="E4" i="4" s="1"/>
  <c r="F4" i="4" s="1"/>
  <c r="F6" i="4" s="1"/>
  <c r="E7" i="4" l="1"/>
  <c r="F7" i="4" s="1"/>
  <c r="F11" i="3"/>
  <c r="F12" i="3" s="1"/>
  <c r="E52" i="5"/>
  <c r="F50" i="5"/>
  <c r="D52" i="5"/>
  <c r="F51" i="5"/>
  <c r="F14" i="1"/>
  <c r="F15" i="1" s="1"/>
  <c r="F9" i="2"/>
  <c r="F52" i="5" l="1"/>
  <c r="D9" i="4" s="1"/>
  <c r="F10" i="2"/>
  <c r="E9" i="4" l="1"/>
  <c r="F9" i="4" s="1"/>
  <c r="F11" i="4" s="1"/>
  <c r="F14" i="4"/>
  <c r="F15" i="4" s="1"/>
  <c r="F16" i="4" s="1"/>
</calcChain>
</file>

<file path=xl/sharedStrings.xml><?xml version="1.0" encoding="utf-8"?>
<sst xmlns="http://schemas.openxmlformats.org/spreadsheetml/2006/main" count="212" uniqueCount="111">
  <si>
    <t>Položka</t>
  </si>
  <si>
    <t>ks</t>
  </si>
  <si>
    <t>Cena/ks</t>
  </si>
  <si>
    <t>Celkem s DPH</t>
  </si>
  <si>
    <t>Celkem</t>
  </si>
  <si>
    <t>Židle učitele. Čalouněná židle - křeslo. Nosnost 130 kg, šířka sedáku 51cm. výška sedáku 44-55cm, celková výška s opěradlem 106-119cm. Výškově stavitelný opěrák, nylonový černý kříž. Horizontální posuv sedáku, závislé naklápění sedáku a opěráku, zajištění v pěti polohách, nastavení odporu naklápění 	opěráku v závislosti na váze uživatele (manuální), antišokový systém zabraňující samovolnému navracení opěráku při odjištění funkce naklápění.</t>
  </si>
  <si>
    <t>Instalace interaktivní sestavy</t>
  </si>
  <si>
    <t>m2</t>
  </si>
  <si>
    <t>Doprava, vynošení, montáž</t>
  </si>
  <si>
    <t>Poč.</t>
  </si>
  <si>
    <t>Jed.</t>
  </si>
  <si>
    <t>Investice</t>
  </si>
  <si>
    <t>Pol</t>
  </si>
  <si>
    <t>Neinvestice</t>
  </si>
  <si>
    <t>Vnitřní vybavení</t>
  </si>
  <si>
    <t>CELKEM BEZ DPH</t>
  </si>
  <si>
    <t>DPH 21%</t>
  </si>
  <si>
    <t>CELKEM S DPH</t>
  </si>
  <si>
    <t>NEINVESTICE - Vnitřní vybavení</t>
  </si>
  <si>
    <t>INVESTICE - Vnitřní vybavení</t>
  </si>
  <si>
    <t>Stavební práce</t>
  </si>
  <si>
    <t>INVESTICE - Stavební práce</t>
  </si>
  <si>
    <t>INVESTICE - Elektroinstalace</t>
  </si>
  <si>
    <t>Malování stěn</t>
  </si>
  <si>
    <t>Plastový sokl PVC 30x30 mm</t>
  </si>
  <si>
    <t>Stržení stávající podlahové krytiny</t>
  </si>
  <si>
    <t>m</t>
  </si>
  <si>
    <t>Elektroinstalace</t>
  </si>
  <si>
    <t xml:space="preserve">Cena bez DPH </t>
  </si>
  <si>
    <t>Cena s DPH</t>
  </si>
  <si>
    <t>Díl:</t>
  </si>
  <si>
    <t>Elektromontáže</t>
  </si>
  <si>
    <t xml:space="preserve">Trubka ohebná do podlahy,  pr.25 mm </t>
  </si>
  <si>
    <t>Trubka zemní ohebná KOPOFLEX 50 červená</t>
  </si>
  <si>
    <t xml:space="preserve">Ukončení vodičů v rozvaděči + zapojení do 6 mm2 </t>
  </si>
  <si>
    <t>kus</t>
  </si>
  <si>
    <t>Jistič vzduch.1pólový do 25A, 10kA PL7</t>
  </si>
  <si>
    <t>Proudový chránič OLI-25B-3N-030AC</t>
  </si>
  <si>
    <t>Skříň s nouzovým tlačítkem stop</t>
  </si>
  <si>
    <t>Vypínač 40/3 40A</t>
  </si>
  <si>
    <t>Rozvodnice nástěnná 24M</t>
  </si>
  <si>
    <t>Dvouvypínač bílý řad 5</t>
  </si>
  <si>
    <t>Vypínač bílý řad 5</t>
  </si>
  <si>
    <t>Zásuvka 230V</t>
  </si>
  <si>
    <t>Svítidlo LED panel 600x600mm zápustné do rastru, nanoprisma LED 840, driver 900mA</t>
  </si>
  <si>
    <t>Asymetrický reflektor,1200mm, přisazené/závěsné, LED 830 LED, SELV 1050mA</t>
  </si>
  <si>
    <t>Krabice s víčkem</t>
  </si>
  <si>
    <t xml:space="preserve">Kabel silový s Cu jádrem 750V CYKY 3 J x 2,5 mm2 </t>
  </si>
  <si>
    <t>Vodič CYA 6 H07V-K zelenožlutý</t>
  </si>
  <si>
    <t>hod</t>
  </si>
  <si>
    <t xml:space="preserve">Vypnutí vedení a zajištění tabulkou proti zapnutí </t>
  </si>
  <si>
    <t xml:space="preserve">Sfázování žilových kabelů a vedení s prozvoněním </t>
  </si>
  <si>
    <t>Pomocný materiál</t>
  </si>
  <si>
    <t>Revize</t>
  </si>
  <si>
    <t>Režijní náklady spojené s realizací</t>
  </si>
  <si>
    <t>M21 Elektromontáže</t>
  </si>
  <si>
    <t>Montáž sdělovací tech.</t>
  </si>
  <si>
    <t>Drobný instalační materiál, propojovací kabeláž, konektory</t>
  </si>
  <si>
    <t>soub.</t>
  </si>
  <si>
    <t>Zapojení techniky</t>
  </si>
  <si>
    <t>M22 Montáž sdělovací tech.</t>
  </si>
  <si>
    <t>Stavební díl</t>
  </si>
  <si>
    <t>Dodávka</t>
  </si>
  <si>
    <t>Montáž</t>
  </si>
  <si>
    <t>HZS</t>
  </si>
  <si>
    <t>Montáž sdělovací techniky</t>
  </si>
  <si>
    <t>CELKEM  OBJEKT bez DPH</t>
  </si>
  <si>
    <t xml:space="preserve">Lišta vkládací z PVC LHD 40x40 </t>
  </si>
  <si>
    <t>Rýhy v podlaze a stěnách</t>
  </si>
  <si>
    <t>Vypínač pro rolety</t>
  </si>
  <si>
    <t xml:space="preserve">Lišta vkládací z PVC  LHD 40x20 </t>
  </si>
  <si>
    <t>Práce - zapojení přístrojů a instalace, včetně demontážních prací</t>
  </si>
  <si>
    <t>Druh dodávky</t>
  </si>
  <si>
    <t>Investice/neinvestice</t>
  </si>
  <si>
    <t>Pracovní deska LTD tl. 25 mm opatřená ABS hranou tl. 2 mm, ABS hrana lepena PUR lepidlem. Konstrukce stolu je tvořena samostatnou kovovou konstrukcí z kovových profilů 40x20 mm. Pracovní deska po obvodu podepřena konstrukcí, záda a boky z laminované dřevotřísky tl. 18mm, oleepné 0,5mm ABS ghranou, lepidlem PUR. V pravé části katedry uzamykatelná skříňka, ve které je 9x tlačítko pro nezávislé ovládání osmi sestav žákovských stolů a  učitelského stolu. Ovládací prvky umístěny ve svislé části v laminované dřevotřísce s oddělením vodorovnou deskou. Korpus skříňky a polic z LTD min. tl. 18 mm, korpus a všechny plochy olepeny ABS hranou min. tl. 0,5 mm, lepeno PUR lepidlem. Police musí být výškově stavitelná, podpěry polic zabraňující jejich vysunutí –  police olepená ABS hranou 0,5mm ze všech čtyř stran. Dveře LTD min. tl. 18 mm s ABS hranou tl. 2 mm, hrana lepena bezespárovou technologií, nesmí být použito PUR ani EVA lepidla. Dveře jsou opatřeny celokovou úchytkou s roztěčí 96 mm. Skříňka je uzamykatelná zámkem. 2x plastové průchodky umožňující vedení kabeláže ve všech prostorách katedry.,  Skříňka je uzamykatelná zámkem. Za falešnými zády je přes celou šířku katedry prostor na elektrický výsuvný systém s monitory. Přístup do dutiny s výsuvy pomocí uzamykatelných revizních dvířek z LTD min. tl. 18 mm z vnitřní části stolu.  Dveře LTD min. tl. 18 mm s ABS hranou tl. 2 mm, hrana lepena bezespárovou technologií, nesmí být použito PUR ani EVA lepidla. Prostor je z horní části zakrytý deskou z LTD min. tl. 25 mm, která se vysouvá spolu s monitory. Po uzavření je pracovní deska automaticky zajištěna proti otevření. Výsuvná část pracovní desky olepeny ABS hranou tl. 2 mm, hrana lepena PUR lepidlem. Elektrický zvedací systém katedry  pro LCD monitory. Min. tah 500 N/výsuv. Programovatelná výška zdvihu. Plynulý a tichý chod. (2ks motory). Systém pro uchycení monitorá pomocí vesa. Součástí výsuvů monitoru jsou prostory pro uložení klávesnicí a myší z laminované dřevotřísky tl. 18mm, olepené 0,5 mm ABS hranou technologií PUR, které se spolu s monitorem vysouvá. Součásti je montážní a spojovací materiál. Cena včetně dopravy a instalace, zprovoznění a zaškolení obsluhy. Rozměry š2000 x h700 x v760 mm.</t>
  </si>
  <si>
    <t>Sestava čtyř stolů do tvaru L. Jednomístný žákovský stůl s elektricky výsuvným systémem pro monitor. Pracovní deska LTD tl. 25 mm opatřená ABS hranou tl. 2 mm lepenou PUR lepidlem, včetně desky nad monitory. Konstrukce stolu je tvořena samostatnou kovovou konstrukcí z kovových profilů 40x20 mm. Pracovní deska po obvodu podepřena konstrukcí. Korpus z LTD min. tl. 18 mm, korpus lepený, všechny plochy olepeny ABS hranou min. tl. 0,5 mm, hrana lepena PUR lepidlem. Plastové průchodky umožňující vedení kabeláže mezi jednotlivými stoly a od monitoru k zásuvkácm. Přístup do dutiny s výsuvem pomocí uzamykatelných revizních dvířek z LTD min. tl. 18 mm z vnitřní části stolu. Dveře LTD min. tl. 18 mm s ABS hranou tl. 2 mm, hrana lepena bezespárovou technologií, nesmí být použito PUR ani EVA lepidla. Prostor je z horní části zakrytý deskou z LTD min. tl. 25 mm, která se vysouvá spolu s monitorem. Po uzavření je pracovní deska automaticky zajištěna proti otevření. Výsuvná část pracovní desky olepeny ABS hranou tl. 2 mm, hrana lepena PUR lepidlem. Stůl obsahuje elektrický zvedací systém stolu pro LCD monitory. Min. tah 550 N/výsuv. Programovatelná výška zdvihu. Plynulý a tichý chod, plynulý rozběh motoru. Systém pro uchycení monitoru pomocí vesa. Součástí výsuvu monitoru je prostor pro uložení klávesnicí a myší z laminované dřevotřísky tl. 18 mm, olepené 0,5 mm ABS hranou technologií PUR, který se spolu s monitorem vysouvá. Součásti je montážní a spojovací materiál. Propojení katedry s žákovskými stoly. Montáž učebny a zaškolení zaměstnanců. Rozměry š 900 x h700 x v760 mm. Zásuvky 230V, zásuvky RJ45. Zapojení.</t>
  </si>
  <si>
    <t>Akustický panel na bázi dřeva, vrchní strana s drážkami, s podkladovou hnědou látkou. Parametry rezonátoru: kmitočet 500Hz - činitel pohltivosti 0,67, kmitočet 630Hz - činitel pohltivosti 0,79
kmitočet 1000Hz - činitel pohltivosti 0,83, kmitočet 1250Hz - činitel pohltivosti 0,76
kmitočet 2000Hz - činitel pohltivosti 0,59, kmitočet 4000Hz - činitel pohltivosti 0,36</t>
  </si>
  <si>
    <t>Interaktivní displej 86",  4K UHD rozlišení, 2x20W stereo repro, HDMI out, Android 11, čtyřjádrový procesor, RAM 8G, úložiště 64GB, Air gab 0,8 mm, light sensor, coating anti-glare + anti-finger print glass, možnost nahrávání průběhu výuky přímo do paměti displeje, zvukový optický výstup, dvě pera, funkce pera umožňující psaní dvěmi barvami a to každou stranou s jinou tloušťkou, mazání dlaní,  zesílené sklo chránicí matrici displeje před poškozením. Ovládání prstem, dlaní, pery. Rozměr š1957 x h 87 x v 1160 mm. LCD panel s min. úhlopříčkou 86“, šasi z ušlechtilých kovů.
Interaktivita pomocí prstu až 20 dotyků- android, až 40 dotyků-windows. Ochranné sklo LCD panelu s tvrdostí 7H na Mohsově stupnici (tvrdost křemene). Nativní rozlišení 4K (3840x2160), poměr stran 16:9. Svítivost min. 420 cd/m², kontrastní poměr min. 1200:1, kontrastní poměr dynamický min. 7000:1, doba odezvy 6 ms. Stereo reproduktory 2x 20 W. Připraveno pro montáž VESA 800x600 mm. Příslušenství: 2x pasivní pero, dálkové ovládání. Maximální spotřeba 490 W. Životnost 50 000 hodin. Konektivita: možnost připojit chytré zařízení (Ad-hoc/infrastruktura), Vstup: 1x USB-C, 2 x USB Touchport,  3x HDMI 2.1, 1x, VGA, 1x audio 3,5 mm, 4x USB 30., 1x RS 232, 2x RJ45. Výstup: 1x HDMI, 1x audio 3,5 mm, 1 x OPS slot. Ovládání interaktivity pro dva HDMI vstupy bez nutnosti přepojování USB kabelu. Ovládání: 2x USB-B (interaktivita), z toho 2x USB na čelní straně LCD panelu. Vestavěný  operační systém min. Android 11. Kompatibilní s Windows, MacOS, 
ChromOS. Filtr modrého světla dle certifikace TÜV. Ikona pro rychlý přístup k digitálnímu úložišti Microsoft OneDrive pro snadné sdílení. Ikona  pro generování QR kódu pro rychlé připojení mobilních zařízení. Ikona pro rychlou práci s připojeným vizualizérem. Zapojení žáků do výuky – 
vestavěné hlasování, vyvolávání a posílání odpovědí žáků. Pro snadnou tvorbu výukových materiálů předpřipravené v anotačním prostředí 2D a 3D obrazce s možností uložení, možnost nahrání vlastního pozadí. Možnost rozšířit o Wi-Fi a Bluetooth modul, duální frekvence 2.4/5Ghz, min. Bluetooth 4.0 pro ovládání a přenos souborů, rychlost až 433.5 Mbps. Wi-Fi adaptér IFPD SI01 volitelně (2,4G/5G, BT4.0). Možnost rozšíření o modulový PC min. i5 nebo i7.</t>
  </si>
  <si>
    <t>Wi-Fi a Bluetooth modul, duální frekvence 2.4/5Ghz duální pásmo, min. Bluetooth 5.0 pro ovládání a přenos souborů, rychlost až 866.7 Mbps. Wi-Fi 6</t>
  </si>
  <si>
    <t>Optoma rozšířená záruka na displeji Optoma o 2 roky na 5 let</t>
  </si>
  <si>
    <t>Sestava tabule místem pro umístění LCD panelu, LCD panel s úhlopříčkou 86" umístěný na zvedacím systému PYLONŮ.  Křídla k LCD panelu, rozměr cca 1000x1200 mm, 2 ks křídel. Magnetická 
křídla s vysoce odolným keramickým povrchem nejvyšší kvality e3, vypalovaná min. při 800 stupních, pro popis fixem (bílá barva), rám tabule hlíkový, plastové rohy, tabule tl. 22 mm. Zvedací systém, kvalitní hliníková konstrukce, výška sloupů - pylonů 320 cm. Elegantní moderní pylonové sloupy ze stříbrného eloxovaného hliníku. Vysoký komfort, tichý a hladký posuv tabule a minimální údržba. Speciální konstrukce pro vyšší zatížení. Závaží pro sestavu s displejem, ocelový rám pro displej. Hliníková polička odkládací hloubky 100 mm, délka 1070 mm.</t>
  </si>
  <si>
    <t xml:space="preserve">Židle žáků - Židle žákovská s plastovým ergonomickým šálovým sedákem a pružnou konstrukcí. Ergonomicky tvarovaný sedák i opěrák (se vzduchovým polštářem), hygienický a snadno omyvatelný , šetrný k životnímu prostředí – vyrobený z recyklovatelných plastů, moderní barevnost: 6 barev sedáku, povrch ošetřen práškovým lakem RAL 9006. Židle musí být snadno omyvatelná bez horní perforace. Sedáky jsou skořepinové. Výškově stavitelné pístem, otočná, na kluzácích, umožňuje sedět oboustranně, vyrobený z recyklovatelných plastů. </t>
  </si>
  <si>
    <t xml:space="preserve">Podhled s rastrem 600x600 mm, rastr hliníkový, podhled s absorpci zvuku ve frekvencích od 250Hz. Panely  určeny pro místnosti s přísnými požadavky na dobrou akustiku a srozumitelnost řeči. Panely se snadnou demontáží a vyjmutím. Každý panel lze snadno vyjmout. Minimální tloušťka panelu 40 mm. Parametry rezonátoru kmitočet kmitočet 125Hz - činitel pohltivosti 0,6, 250Hz - činitel pohltivosti 0,95, kmitočet 500Hz - činitel pohltivosti 1, kmitočet 1000Hz - činitel pohltivosti 1, kmitočet 2000Hz - činitel pohltivosti 1, kmitočet 4000Hz - činitel pohltivosti 1.                                                             </t>
  </si>
  <si>
    <t>Pokládka podlahové krytiny, s nášlapnou vrstvou tl. 2,0 mm, homogenní PVC v celé tloušce, z pruhů šíře 2 m, celoplošně lepené a svařované</t>
  </si>
  <si>
    <t>Samnivelační stěrka</t>
  </si>
  <si>
    <t>Kabel UTP Cat.5e PVC lanko</t>
  </si>
  <si>
    <t>Stykač instalační 40A 230V~ RSI-40-40-A230 4xNO</t>
  </si>
  <si>
    <t>Práce - demontáže</t>
  </si>
  <si>
    <t xml:space="preserve">Kabel silový s Cu jádrem 750V CYKY 5 J x 6 mm2 </t>
  </si>
  <si>
    <t xml:space="preserve">Kabel silový s Cu jádrem 750V CYKY 2 Ox 1,5 mm2 </t>
  </si>
  <si>
    <t xml:space="preserve">Kabel silový s Cu jádrem 750V CYSKY 3 J x 1,5 mm2 </t>
  </si>
  <si>
    <t xml:space="preserve">Kabel silový s Cu jádrem 750V CYKY 5 J x 1,5 mm2 </t>
  </si>
  <si>
    <t xml:space="preserve">Trubka ohebná do podlahy,  pr.32 mm </t>
  </si>
  <si>
    <t>Jistič vzduch.3pólový do 32A 10kA PL7</t>
  </si>
  <si>
    <t>Rekapitulace bez DPH</t>
  </si>
  <si>
    <t>Výpočetní technika</t>
  </si>
  <si>
    <t>VÝPOČETNÍ TECHNIKA A SW</t>
  </si>
  <si>
    <r>
      <rPr>
        <b/>
        <sz val="7"/>
        <rFont val="Arial"/>
        <family val="2"/>
        <charset val="238"/>
      </rPr>
      <t>software k jazykové učebně učitelská licence</t>
    </r>
    <r>
      <rPr>
        <sz val="7"/>
        <rFont val="Arial"/>
        <family val="2"/>
        <charset val="238"/>
      </rPr>
      <t xml:space="preserve">
- veškeré požadované funkce musí být ovládány z jedné softwarové aplikace a tedy z jednoho uživatelského rozhraní. Vyžaduje se pouze řešení, kde bude přenos a ovládání řešeno přes síťové rozhraní učebny a nebude potřeba dedikované "audio/video sítě"
požadavky na učitelskou aplikaci: 
odesílání učitelovy obrazovky žákům
možnost zobrazení žákovských obrazovek ( učitel vidí a monitoruje obrazovky žáků)
hlavní hovor - učitele ve sluchátkách slyší všichni studenti
komunikace mezi učitelem a jednotlivými studenty
Osobní komunikace učitel - žák
možnost tvořit v aplikaci skupiny studentů, kombinování studentů do skupin ( 2-8)
možnost tvořit skupiny pro chat , monitoring chatu studentů, chatování se studenty
poslech konverzace studentů  v párech či skupinách  
zobrazení požadavku žáka na pomoc od učitele (tzv. vyžádání pomoci učitele)
Postupné monitorování žákovských obrazovek
Blokace žákovského počítače, omezení práce žáka s klávesnicí a myší.
Monitorování žákovských obrazovek
Diskrétní poslouchání žáků ( učitel poslouchá konverzace)
dálkové ovládání žákovských počítačů
omezování počítačových aplikací - např. blokování přístupů na www stránky
Dálkové vypínání a zapínání studentských PC
odesílání souborů jednotlivým studentům
nahrávání na počítači učitele v průběhu celé lekce, včetně funkce nahrávání jednotlivých žáků
poslech více zvukových zdrojů současně, včetně jejich kombinací s výkladem učitele
ovládat hlasitost každé úlohy a každého žáka přímo z aplikace
možnost vytvořit si vlastní seznam tříd, včetně možnosti k jednotlivým žákům přiřadit jejich fotky 
jmenný seznam žáků ve třídách s možností změny jak jmen, tak pozic žáka
Integrovaný přístup k výukovým materiálům a slovníkům přímo z aplikace.
Možnost vytvářet v aplikaci žákovské skupiny, kterým lze přiřadit funkci chatu, konverzace a poslechu dle volby pedagoga.
Funkce přehrávání audio záznamu z žákovského počítače pro všechny posluchače v učebně.
Funkce přímého zadání jména a příjmení žáka do náhledu třídy.
Vzdálené řízení pracovního prostředí žáka, spouštění a vypínání softwaru na žákovském počítači z nadefinovaného seznamu v učitelské aplikaci.
Nahrávání konverzačních skupin z aplikace pedagoga.
Odhlášení nepřítomných studentů
Otevření panelu studenta – historie otevřených aplikací žáka 
Uspořádání karet studentů dle uspořádání učebny
podpora dotykového ovládání
Funkce text to speech - převod textu na řeč )včetně větných celků)
Výslovnost  - minimálně pro 5 světových jazyků
plná česká lokalizace produktu                                                                                                                                                                                                      </t>
    </r>
  </si>
  <si>
    <r>
      <rPr>
        <b/>
        <sz val="7"/>
        <rFont val="Arial"/>
        <family val="2"/>
        <charset val="238"/>
      </rPr>
      <t>software k jazykové učebně žákovská licence</t>
    </r>
    <r>
      <rPr>
        <sz val="7"/>
        <rFont val="Arial"/>
        <family val="2"/>
        <charset val="238"/>
      </rPr>
      <t xml:space="preserve">
- veškeré požadované funkce musí být ovládány z jedné softwarové aplikace a tedy z jednoho uživatelského rozhraní rozhraní.Vyžaduje se pouze řešení, kde bude přenos a ovládání řešeno přes síťové rozhraní učebny a nebude potřeba dedikované "audio/video sítě"
požadavky na studentskou licenci
možnost zobrazení žákovské obrazovky na počítači učeitele
hlavní hovor - žák slyší učitele ve sluchátkách
možnost komunikace přes sluchátka s učitelem , či s ostatními studenty
Osobní komunikace žák - učitel ( diskretní komunikace)
možnost zapojení studenta do konverzačních skupin ( 2-8)
možnost chatování s učitelem či studenty
vyžádání pomoci učitele pomocí "přivolávacího" lačítka přímo v aplikaci
Možnost zobrazení obrazovky učitele na počítači studenta
možnost příjmaní dat od učitele (testy, obrázky,soubory atd)
možnost správy individuálních profilů studentů
poslech více zvukových zdrojů součastně, včetně jejich kombinací s výkladem učitele
ovládat hlasitost každé úlohy 
Integrovaný přístup k výukovým materiálům (e-learning) a slovníkům ( citích jazyků)  přímo z aplikace
Možnost vytváření audio záznamu žákem při čtení a konverzaci ve skupině na žákovském počítači. 
Individuální vypnutí a zapnutí mikrofonu žáka.
plná kompatibilita aplikace
podpora dotykového ovladání
Funkce text to speech - převod textu na řeč )včetně větných celků)
Výslovnost  - minimálně pro 5 světových jazyků
plná česká lokalizace produktu
</t>
    </r>
  </si>
  <si>
    <r>
      <rPr>
        <u/>
        <sz val="7"/>
        <rFont val="Arial"/>
        <family val="2"/>
        <charset val="238"/>
      </rPr>
      <t>Sluchátka s mikrofonem</t>
    </r>
    <r>
      <rPr>
        <sz val="7"/>
        <rFont val="Arial"/>
        <family val="2"/>
        <charset val="238"/>
      </rPr>
      <t xml:space="preserve"> - kvalitní ,robusní profesionální sluchátka s mikrofonem, velké naušníky pro kvalitní poslech.ovládání hlasitosti</t>
    </r>
  </si>
  <si>
    <r>
      <rPr>
        <u/>
        <sz val="7"/>
        <rFont val="Arial"/>
        <family val="2"/>
        <charset val="238"/>
      </rPr>
      <t>síťová infrastruktura v učebně:</t>
    </r>
    <r>
      <rPr>
        <sz val="7"/>
        <rFont val="Arial"/>
        <family val="2"/>
        <charset val="238"/>
      </rPr>
      <t xml:space="preserve">
</t>
    </r>
    <r>
      <rPr>
        <b/>
        <sz val="7"/>
        <rFont val="Arial"/>
        <family val="2"/>
        <charset val="238"/>
      </rPr>
      <t>Profesionální Smart přepínač</t>
    </r>
    <r>
      <rPr>
        <sz val="7"/>
        <rFont val="Arial"/>
        <family val="2"/>
        <charset val="238"/>
      </rPr>
      <t xml:space="preserve">
 48 portů 10/100/1000 a 4x Gigabit SFP port, přepínací výkon 104Gb/s, management: web, CLI, síťový management, QoS, provedení do 19“ racku.
</t>
    </r>
    <r>
      <rPr>
        <b/>
        <sz val="7"/>
        <rFont val="Arial"/>
        <family val="2"/>
        <charset val="238"/>
      </rPr>
      <t xml:space="preserve">Nástěnný rozvaděč jednodílný </t>
    </r>
    <r>
      <rPr>
        <sz val="7"/>
        <rFont val="Arial"/>
        <family val="2"/>
        <charset val="238"/>
      </rPr>
      <t xml:space="preserve">
19“ jednodílný nástěnný rozvaděč s krytím IP30.
Rozvaděč se věší přímo na zeď.
kompaktní svařovaný rozvaděč
celoskleněné dveře: bezpečnostní tvrzené sklo, tloušťka min 5 mm</t>
    </r>
  </si>
  <si>
    <r>
      <rPr>
        <u/>
        <sz val="7"/>
        <rFont val="Arial"/>
        <family val="2"/>
        <charset val="238"/>
      </rPr>
      <t>testovací  a hlasovací/anketní modul</t>
    </r>
    <r>
      <rPr>
        <sz val="7"/>
        <rFont val="Arial"/>
        <family val="2"/>
        <charset val="238"/>
      </rPr>
      <t xml:space="preserve">
</t>
    </r>
    <r>
      <rPr>
        <b/>
        <sz val="7"/>
        <rFont val="Arial"/>
        <family val="2"/>
        <charset val="238"/>
      </rPr>
      <t>Testovací modul obsahuje:</t>
    </r>
    <r>
      <rPr>
        <sz val="7"/>
        <rFont val="Arial"/>
        <family val="2"/>
        <charset val="238"/>
      </rPr>
      <t xml:space="preserve">
Možnost výběru testu
Možnost tvorby testu
Možnost editace testu
Možnost vyhodnocení testu
Možnost zobrazení výsledků testování žáků
Možnost ukládání a stahování testů do internetového úložiště 
Možnost generování testu ve formátu .pdf pro tisk
Možnost nastavení 
</t>
    </r>
    <r>
      <rPr>
        <b/>
        <sz val="7"/>
        <rFont val="Arial"/>
        <family val="2"/>
        <charset val="238"/>
      </rPr>
      <t>hlasovací modul:</t>
    </r>
    <r>
      <rPr>
        <sz val="7"/>
        <rFont val="Arial"/>
        <family val="2"/>
        <charset val="238"/>
      </rPr>
      <t xml:space="preserve">
Otázka ankety, na kterou návštěvníci odpovídají
Způsob, jakým bude anketa zobrazovat výsledky hlasování
Možnost zobrazení celkového počtu hlasů
Možnost zobrazovat výsledky již při hlasování
Kdo může hlasovat 
Nastavení možnosti opakovaného hlasování a jeho intervalu
Povolení hlasování (je li odškrtnuto, anketa se uzavře a již nelze hlasovat)
Čas ukončení (znemožnění hlasování)                                                                                                                                                                                                         Volitelné varianty odpovědí na zadanou otázku: výběr z možností, pravda/nepravda, textová nebo číselná odpověď, odpověď formou audio nahrávky.
Možnost vkládání do zadání otázky obrázku a audio záznamu.
Export výsledků testu do formátu .xlxs.
Zobrazení procentuálního výsledku po odeslání testu.
</t>
    </r>
  </si>
  <si>
    <r>
      <rPr>
        <b/>
        <u/>
        <sz val="7"/>
        <rFont val="Arial"/>
        <family val="2"/>
        <charset val="238"/>
      </rPr>
      <t>Chatovací modul</t>
    </r>
    <r>
      <rPr>
        <sz val="7"/>
        <rFont val="Arial"/>
        <family val="2"/>
        <charset val="238"/>
      </rPr>
      <t xml:space="preserve">
otevřený chat mezi všemi uživateli
monitorování chatu ze učitelského PC
historie chatu
psaná komunikace mezi studentem a učitelem v reálném čase
možnost omezit žákovský chat z učitelského PC
barevna vizualizace dle zasedacího pořádku</t>
    </r>
  </si>
  <si>
    <r>
      <rPr>
        <b/>
        <u/>
        <sz val="7"/>
        <rFont val="Arial"/>
        <family val="2"/>
        <charset val="238"/>
      </rPr>
      <t>instalace jazykové laboratoře + školení</t>
    </r>
    <r>
      <rPr>
        <sz val="7"/>
        <rFont val="Arial"/>
        <family val="2"/>
        <charset val="238"/>
      </rPr>
      <t xml:space="preserve">
kompletní zprovoznění celého systému + školení</t>
    </r>
  </si>
  <si>
    <r>
      <rPr>
        <b/>
        <sz val="7"/>
        <rFont val="Arial"/>
        <family val="2"/>
        <charset val="238"/>
      </rPr>
      <t xml:space="preserve">e-learningový portal </t>
    </r>
    <r>
      <rPr>
        <sz val="7"/>
        <rFont val="Arial"/>
        <family val="2"/>
        <charset val="238"/>
      </rPr>
      <t>včetně SW modulu pro vzdálený přístup. SW modul pro internetový i LAN přístup do databáze studijních materiálů mimo jazykovou laboratoř. Licence je platná pro databázi min. 999 osob. Min. 5 let bezplatný maintanence
Databáze musí obsahovat vzdělávací materiály (lekce) pro výuku cizích jazyků pro základní školy a střední školy. Je požadováno min. 300 pracovních lekcí (1 lekce odpovídá 45 minutám výuky) pro výuku jazyků (min. Anglický jazyk, Německý jazyk)
Databáze musí obsahovat vzdělávací materiály (lekce) pro výuku dalších vzdělávacích oblastí pro základní školy. Je požadováno min. 50 pracovních lekcí (1 lekce odpovídá 45 minutám výuky) pro výuku předmětů v oblasti přírodních věd a společensko-vědních předmětů.
Výukové materiály  musí být kompatibilní s Microsoft Office, SMART Notebook, ActivInspire, OpenOffice, LibreOffice
Import výukových materiálů pro offline použití
Databáze pracovních listů ve formátu PDF
Databáze výukových materiálů pro práci v prostředí interaktivních zařízení
Databáze testů musí být plně kompatibilní s nabídnutou jazykovou laboratoří  je požadován přímý přístup do databáze z aplikace (softwaru) jazykové učebny
Stromová struktura obsahu knihovny lekcí, rozdělení na dílčí lekce
Testování, hodnocení, příprava cvičení
Funkce vytváření testů
On-line testování přihlášených žáků
Zpětná vazba účastníka při testování
Okamžité generování výsledků testu pro tisk
Možnost vkládání výukových materiálů, které mohou být publikovány okamžitě
Audio a audiovizuální pomůcky v běžně dostupných formátech (mp3, mp4, avi a dalších volně dostupných)
Plně kompatibilní se všemi operačními systémy (Windows, Android, iOS)
Možnost přístupu z dostupných webových prohlížečů
Licence pro přístup pedagoga
Licence pro žákovský přístup
Helpdesk, Hotline (servisní telefonická podpora), nápověda, dokumentace
Online přístup učitele a žáka prostřednictvím internetu
Možnost nastavení přístupových práv žákům tutorem
Profil uživatele s možností vložení fotografie, šifrování a ochrana hesel
Zabezpečený přístup HTTPS
Min.Česká a anglická lokalizace pracovního prostředí portálu
Zaškolení pedagogických pracovníků v ceně licence</t>
    </r>
  </si>
  <si>
    <t>GYMNÁZIUM RAKOVNÍK - UČEBNA ZEMĚPISU - multifunkční učebna</t>
  </si>
  <si>
    <t>Celkem neinvestice</t>
  </si>
  <si>
    <t>Celkem investice</t>
  </si>
  <si>
    <t xml:space="preserve">Zatemnění, hliníkové lamely, s motorem, lištování, o rozměru  (šxv) 1900x2700 mm </t>
  </si>
  <si>
    <r>
      <rPr>
        <b/>
        <sz val="8"/>
        <color theme="1"/>
        <rFont val="Arial"/>
        <family val="2"/>
        <charset val="238"/>
      </rPr>
      <t xml:space="preserve">Pracoviště učitele </t>
    </r>
    <r>
      <rPr>
        <sz val="8"/>
        <color theme="1"/>
        <rFont val="Arial"/>
        <family val="2"/>
        <charset val="238"/>
      </rPr>
      <t xml:space="preserve">
PC typu ALL IN ONE nebo miniPC na VESA držáku
operační systém s podporu AD (domény)
výkon CPU min. 17 000 bodů dle nezávislého testu https://www.cpubenchmark.net/cpu_list.php
pamět: min. 16GB DDR4, SSD: min. 512GB, WI-FI, Bluetooth
konektory min. 2xUSB 3.0, 2x USB 2.0,  RJ45, audio
</t>
    </r>
    <r>
      <rPr>
        <b/>
        <sz val="8"/>
        <color theme="1"/>
        <rFont val="Arial"/>
        <family val="2"/>
        <charset val="238"/>
      </rPr>
      <t>Monitor  primární dotykový</t>
    </r>
    <r>
      <rPr>
        <sz val="8"/>
        <color theme="1"/>
        <rFont val="Arial"/>
        <family val="2"/>
        <charset val="238"/>
      </rPr>
      <t xml:space="preserve">(jako součást AIO nebo samostatný s VESA)
Typ LCD panelu: IPS (VA), úhlopříčka: min. 23,8 palců, dotykový 
rozlišení: min. 1920x1080, Jas min. 250 cd/m2
Pozorovací úhly (Horizontál/Vertikál): 178 / 178
</t>
    </r>
    <r>
      <rPr>
        <b/>
        <sz val="8"/>
        <color theme="1"/>
        <rFont val="Arial"/>
        <family val="2"/>
        <charset val="238"/>
      </rPr>
      <t xml:space="preserve">Monitor sekundární </t>
    </r>
    <r>
      <rPr>
        <sz val="8"/>
        <color theme="1"/>
        <rFont val="Arial"/>
        <family val="2"/>
        <charset val="238"/>
      </rPr>
      <t xml:space="preserve">(jako součást AIO nebo samostatný s VESA)
Typ LCD panelu: IPS (VA), úhlopříčka: min. 23,8 palců,
rozlišení: min. 1920x1080, Jas min. 250 cd/m2
Pozorovací úhly (Horizontál/Vertikál): 178 / 178
</t>
    </r>
  </si>
  <si>
    <r>
      <rPr>
        <b/>
        <sz val="8"/>
        <color theme="1"/>
        <rFont val="Arial"/>
        <family val="2"/>
        <charset val="238"/>
      </rPr>
      <t>Pracoviště žáka</t>
    </r>
    <r>
      <rPr>
        <sz val="8"/>
        <color theme="1"/>
        <rFont val="Arial"/>
        <family val="2"/>
        <charset val="238"/>
      </rPr>
      <t xml:space="preserve">
PC typu ALL IN ONE nebo miniPC na VESA držáku
operační systém s podporu AD (domény)
výkon CPU min. 14 000 bodů dle nezávislého testu https://www.cpubenchmark.net/cpu_list.php
pamět: min. 8GB DDR4, SSD: min. 256GB, WI-FI, Bluetooth
konektory min. 2xUSB 3.0, 2x USB 2.0,  RJ45, audio
</t>
    </r>
    <r>
      <rPr>
        <b/>
        <sz val="8"/>
        <color theme="1"/>
        <rFont val="Arial"/>
        <family val="2"/>
        <charset val="238"/>
      </rPr>
      <t>Monitor</t>
    </r>
    <r>
      <rPr>
        <sz val="8"/>
        <color theme="1"/>
        <rFont val="Arial"/>
        <family val="2"/>
        <charset val="238"/>
      </rPr>
      <t xml:space="preserve">  (jako součást AIO nebo samostatný s VESA)
Typ LCD panelu: IPS (VA), úhlopříčka: min. 23,8 palců, dotykový 
rozlišení: min. 1920x1080, Jas min. 250 cd/m2
Pozorovací úhly (Horizontál/Vertikál): 178 / 178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</si>
</sst>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0.00\ _K_č"/>
  </numFmts>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0"/>
      <name val="Arial"/>
      <family val="2"/>
      <charset val="238"/>
    </font>
    <font>
      <u/>
      <sz val="11"/>
      <color theme="10"/>
      <name val="Calibri"/>
      <family val="2"/>
      <charset val="238"/>
    </font>
    <font>
      <u/>
      <sz val="11"/>
      <color theme="10"/>
      <name val="Calibri"/>
      <family val="2"/>
      <charset val="238"/>
      <scheme val="minor"/>
    </font>
    <font>
      <b/>
      <sz val="8"/>
      <color theme="1"/>
      <name val="Arial"/>
      <family val="2"/>
      <charset val="238"/>
    </font>
    <font>
      <sz val="7"/>
      <name val="Arial"/>
      <family val="2"/>
      <charset val="238"/>
    </font>
    <font>
      <b/>
      <sz val="7"/>
      <name val="Arial"/>
      <family val="2"/>
      <charset val="238"/>
    </font>
    <font>
      <u/>
      <sz val="7"/>
      <name val="Arial"/>
      <family val="2"/>
      <charset val="238"/>
    </font>
    <font>
      <b/>
      <u/>
      <sz val="7"/>
      <name val="Arial"/>
      <family val="2"/>
      <charset val="238"/>
    </font>
    <font>
      <sz val="11"/>
      <color theme="1"/>
      <name val="Calibri"/>
      <family val="2"/>
      <charset val="238"/>
      <scheme val="minor"/>
    </font>
    <font>
      <sz val="8"/>
      <color theme="1"/>
      <name val="Arial"/>
      <family val="2"/>
      <charset val="238"/>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8">
    <xf numFmtId="0" fontId="0" fillId="0" borderId="0"/>
    <xf numFmtId="0" fontId="1" fillId="0" borderId="0"/>
    <xf numFmtId="0" fontId="5" fillId="0" borderId="0"/>
    <xf numFmtId="0" fontId="5"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xf numFmtId="0" fontId="1" fillId="0" borderId="0"/>
    <xf numFmtId="0" fontId="13" fillId="0" borderId="0"/>
  </cellStyleXfs>
  <cellXfs count="112">
    <xf numFmtId="0" fontId="0" fillId="0" borderId="0" xfId="0"/>
    <xf numFmtId="0" fontId="3" fillId="0" borderId="0" xfId="0" applyFont="1" applyProtection="1">
      <protection locked="0"/>
    </xf>
    <xf numFmtId="0" fontId="3" fillId="0" borderId="9"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vertical="center"/>
      <protection locked="0"/>
    </xf>
    <xf numFmtId="0" fontId="0" fillId="0" borderId="0" xfId="0" applyProtection="1">
      <protection locked="0"/>
    </xf>
    <xf numFmtId="0" fontId="0" fillId="0" borderId="0" xfId="0" applyAlignment="1" applyProtection="1">
      <alignment horizontal="center" vertical="center"/>
      <protection locked="0"/>
    </xf>
    <xf numFmtId="4" fontId="0" fillId="0" borderId="0" xfId="0" applyNumberFormat="1" applyProtection="1">
      <protection locked="0"/>
    </xf>
    <xf numFmtId="0" fontId="0" fillId="0" borderId="2" xfId="0" applyBorder="1" applyProtection="1">
      <protection locked="0"/>
    </xf>
    <xf numFmtId="0" fontId="0" fillId="0" borderId="7" xfId="0" applyBorder="1" applyProtection="1">
      <protection locked="0"/>
    </xf>
    <xf numFmtId="0" fontId="3" fillId="0" borderId="9" xfId="0" applyFont="1" applyBorder="1" applyAlignment="1">
      <alignment horizontal="center" vertical="center"/>
    </xf>
    <xf numFmtId="0" fontId="3" fillId="0" borderId="9" xfId="0" applyFont="1" applyBorder="1" applyAlignment="1">
      <alignment horizontal="left" vertical="top" wrapText="1"/>
    </xf>
    <xf numFmtId="0" fontId="1" fillId="0" borderId="9" xfId="0" applyFont="1" applyBorder="1" applyAlignment="1">
      <alignment horizontal="center" vertical="center"/>
    </xf>
    <xf numFmtId="0" fontId="9" fillId="0" borderId="11" xfId="2" applyFont="1" applyBorder="1" applyAlignment="1">
      <alignment vertical="center" wrapText="1"/>
    </xf>
    <xf numFmtId="0" fontId="9" fillId="0" borderId="9" xfId="2" applyFont="1" applyBorder="1" applyAlignment="1">
      <alignment vertical="center" wrapText="1"/>
    </xf>
    <xf numFmtId="0" fontId="14" fillId="0" borderId="9" xfId="0" applyFont="1" applyBorder="1" applyAlignment="1">
      <alignment vertical="top"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4" fontId="0" fillId="0" borderId="0" xfId="0" applyNumberFormat="1"/>
    <xf numFmtId="0" fontId="0" fillId="0" borderId="2" xfId="0" applyBorder="1"/>
    <xf numFmtId="4" fontId="0" fillId="0" borderId="3" xfId="0" applyNumberFormat="1" applyBorder="1" applyAlignment="1">
      <alignment vertical="center"/>
    </xf>
    <xf numFmtId="4" fontId="0" fillId="0" borderId="5" xfId="0" applyNumberFormat="1" applyBorder="1"/>
    <xf numFmtId="0" fontId="0" fillId="0" borderId="7" xfId="0" applyBorder="1"/>
    <xf numFmtId="4" fontId="0" fillId="0" borderId="8" xfId="0" applyNumberFormat="1" applyBorder="1"/>
    <xf numFmtId="0" fontId="3" fillId="0" borderId="0" xfId="0" applyFont="1" applyAlignment="1" applyProtection="1">
      <alignment horizontal="center" vertical="center"/>
      <protection locked="0"/>
    </xf>
    <xf numFmtId="4" fontId="3" fillId="0" borderId="0" xfId="0" applyNumberFormat="1" applyFont="1" applyAlignment="1" applyProtection="1">
      <alignment horizontal="center" vertical="center"/>
      <protection locked="0"/>
    </xf>
    <xf numFmtId="0" fontId="0" fillId="0" borderId="9" xfId="0" applyBorder="1" applyProtection="1">
      <protection locked="0"/>
    </xf>
    <xf numFmtId="4" fontId="0" fillId="0" borderId="9" xfId="0" applyNumberFormat="1" applyBorder="1" applyProtection="1">
      <protection locked="0"/>
    </xf>
    <xf numFmtId="0" fontId="3" fillId="0" borderId="0" xfId="0" applyFont="1" applyAlignment="1" applyProtection="1">
      <alignment horizontal="left" vertical="top" wrapText="1"/>
      <protection locked="0"/>
    </xf>
    <xf numFmtId="0" fontId="2" fillId="0" borderId="0" xfId="0" applyFont="1" applyProtection="1">
      <protection locked="0"/>
    </xf>
    <xf numFmtId="0" fontId="0" fillId="0" borderId="9" xfId="0" applyBorder="1" applyAlignment="1" applyProtection="1">
      <alignment vertical="center"/>
      <protection locked="0"/>
    </xf>
    <xf numFmtId="164" fontId="0" fillId="0" borderId="9" xfId="0" applyNumberFormat="1" applyBorder="1" applyProtection="1">
      <protection locked="0"/>
    </xf>
    <xf numFmtId="164" fontId="3" fillId="0" borderId="9" xfId="0" applyNumberFormat="1" applyFont="1" applyBorder="1" applyProtection="1">
      <protection locked="0"/>
    </xf>
    <xf numFmtId="0" fontId="0" fillId="0" borderId="0" xfId="0" applyAlignment="1" applyProtection="1">
      <alignment horizontal="center"/>
      <protection locked="0"/>
    </xf>
    <xf numFmtId="0" fontId="3" fillId="0" borderId="0" xfId="0" applyFont="1" applyAlignment="1">
      <alignment horizontal="center"/>
    </xf>
    <xf numFmtId="0" fontId="0" fillId="0" borderId="9" xfId="0" applyBorder="1" applyAlignment="1">
      <alignment horizontal="center"/>
    </xf>
    <xf numFmtId="0" fontId="0" fillId="0" borderId="9" xfId="0" applyBorder="1"/>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xf>
    <xf numFmtId="0" fontId="2" fillId="0" borderId="0" xfId="0" applyFont="1" applyAlignment="1">
      <alignment horizontal="center"/>
    </xf>
    <xf numFmtId="0" fontId="2" fillId="0" borderId="0" xfId="0" applyFont="1"/>
    <xf numFmtId="0" fontId="3" fillId="0" borderId="0" xfId="0" applyFont="1"/>
    <xf numFmtId="0" fontId="3" fillId="0" borderId="9" xfId="0" applyFont="1" applyBorder="1"/>
    <xf numFmtId="4" fontId="3" fillId="0" borderId="9" xfId="0" applyNumberFormat="1" applyFont="1" applyBorder="1" applyAlignment="1">
      <alignment horizontal="center" vertical="center"/>
    </xf>
    <xf numFmtId="4" fontId="3" fillId="0" borderId="0" xfId="0" applyNumberFormat="1" applyFont="1" applyAlignment="1">
      <alignment horizontal="center" vertical="center"/>
    </xf>
    <xf numFmtId="0" fontId="2" fillId="0" borderId="9" xfId="0" applyFont="1" applyBorder="1" applyAlignment="1">
      <alignment horizontal="center" vertical="center"/>
    </xf>
    <xf numFmtId="4" fontId="2" fillId="0" borderId="9" xfId="0" applyNumberFormat="1" applyFont="1" applyBorder="1" applyAlignment="1">
      <alignment horizontal="center" vertical="center"/>
    </xf>
    <xf numFmtId="164" fontId="3" fillId="0" borderId="0" xfId="0" applyNumberFormat="1" applyFont="1" applyAlignment="1">
      <alignment horizontal="center" vertical="center"/>
    </xf>
    <xf numFmtId="0" fontId="2" fillId="0" borderId="0" xfId="0" applyFont="1" applyAlignment="1">
      <alignment horizontal="center" vertical="center"/>
    </xf>
    <xf numFmtId="4" fontId="2" fillId="0" borderId="0" xfId="0" applyNumberFormat="1" applyFont="1" applyAlignment="1">
      <alignment horizontal="center" vertical="center"/>
    </xf>
    <xf numFmtId="0" fontId="0" fillId="0" borderId="9" xfId="0" applyBorder="1" applyAlignment="1">
      <alignment vertical="center"/>
    </xf>
    <xf numFmtId="4" fontId="0" fillId="0" borderId="9" xfId="0" applyNumberFormat="1" applyBorder="1" applyAlignment="1">
      <alignment vertical="center"/>
    </xf>
    <xf numFmtId="164" fontId="0" fillId="0" borderId="9" xfId="0" applyNumberFormat="1" applyBorder="1"/>
    <xf numFmtId="164" fontId="3" fillId="0" borderId="9" xfId="0" applyNumberFormat="1" applyFont="1" applyBorder="1"/>
    <xf numFmtId="3" fontId="3" fillId="0" borderId="9" xfId="0" applyNumberFormat="1" applyFont="1" applyBorder="1" applyAlignment="1" applyProtection="1">
      <alignment horizontal="center" vertical="center"/>
      <protection locked="0"/>
    </xf>
    <xf numFmtId="3" fontId="0" fillId="0" borderId="9" xfId="0" applyNumberFormat="1" applyBorder="1" applyProtection="1">
      <protection locked="0"/>
    </xf>
    <xf numFmtId="3" fontId="0" fillId="0" borderId="0" xfId="0" applyNumberFormat="1" applyProtection="1">
      <protection locked="0"/>
    </xf>
    <xf numFmtId="3" fontId="0" fillId="0" borderId="9" xfId="0" applyNumberFormat="1"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0" fillId="0" borderId="9" xfId="0" applyBorder="1" applyAlignment="1">
      <alignment horizontal="center" vertical="center"/>
    </xf>
    <xf numFmtId="0" fontId="0" fillId="0" borderId="9" xfId="0" applyBorder="1" applyAlignment="1">
      <alignment wrapText="1"/>
    </xf>
    <xf numFmtId="0" fontId="0" fillId="0" borderId="9" xfId="0" applyBorder="1" applyAlignment="1">
      <alignment horizontal="left" vertical="top" wrapText="1"/>
    </xf>
    <xf numFmtId="0" fontId="0" fillId="0" borderId="0" xfId="0" applyAlignment="1">
      <alignment wrapText="1"/>
    </xf>
    <xf numFmtId="3" fontId="3" fillId="0" borderId="9" xfId="0" applyNumberFormat="1" applyFont="1" applyBorder="1" applyAlignment="1">
      <alignment horizontal="center" vertical="center"/>
    </xf>
    <xf numFmtId="3" fontId="0" fillId="0" borderId="9" xfId="0" applyNumberFormat="1" applyBorder="1"/>
    <xf numFmtId="4" fontId="0" fillId="0" borderId="9" xfId="0" applyNumberFormat="1" applyBorder="1"/>
    <xf numFmtId="3" fontId="0" fillId="0" borderId="9" xfId="0" applyNumberFormat="1" applyBorder="1" applyAlignment="1">
      <alignment vertical="center"/>
    </xf>
    <xf numFmtId="3" fontId="0" fillId="0" borderId="0" xfId="0" applyNumberFormat="1"/>
    <xf numFmtId="164" fontId="0" fillId="0" borderId="3" xfId="0" applyNumberFormat="1" applyBorder="1" applyAlignment="1">
      <alignment vertical="center"/>
    </xf>
    <xf numFmtId="164" fontId="0" fillId="0" borderId="5" xfId="0" applyNumberFormat="1" applyBorder="1"/>
    <xf numFmtId="164" fontId="0" fillId="0" borderId="8" xfId="0" applyNumberFormat="1" applyBorder="1"/>
    <xf numFmtId="0" fontId="0" fillId="0" borderId="0" xfId="0" applyAlignment="1" applyProtection="1">
      <alignment horizontal="left" vertical="top" wrapText="1"/>
      <protection locked="0"/>
    </xf>
    <xf numFmtId="0" fontId="0" fillId="0" borderId="0" xfId="0" applyAlignment="1">
      <alignment horizontal="left" vertical="top" wrapText="1"/>
    </xf>
    <xf numFmtId="0" fontId="0" fillId="0" borderId="0" xfId="0" applyAlignment="1">
      <alignment vertical="center"/>
    </xf>
    <xf numFmtId="165" fontId="0" fillId="0" borderId="0" xfId="0" applyNumberFormat="1" applyAlignment="1" applyProtection="1">
      <alignment horizontal="right" vertical="center"/>
      <protection locked="0"/>
    </xf>
    <xf numFmtId="0" fontId="4" fillId="0" borderId="0" xfId="0" applyFont="1" applyProtection="1">
      <protection locked="0"/>
    </xf>
    <xf numFmtId="165" fontId="0" fillId="0" borderId="0" xfId="0" applyNumberFormat="1" applyAlignment="1">
      <alignment horizontal="righ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xf numFmtId="165" fontId="3" fillId="0" borderId="24" xfId="0" applyNumberFormat="1" applyFont="1" applyBorder="1" applyAlignment="1">
      <alignment horizontal="center"/>
    </xf>
    <xf numFmtId="165" fontId="3" fillId="0" borderId="25" xfId="0" applyNumberFormat="1" applyFont="1" applyBorder="1" applyAlignment="1">
      <alignment horizontal="center"/>
    </xf>
    <xf numFmtId="0" fontId="0" fillId="0" borderId="14" xfId="0" applyBorder="1" applyAlignment="1">
      <alignment horizontal="center" vertical="center"/>
    </xf>
    <xf numFmtId="0" fontId="0" fillId="0" borderId="15" xfId="0" applyBorder="1"/>
    <xf numFmtId="165" fontId="0" fillId="0" borderId="15" xfId="0" applyNumberFormat="1" applyBorder="1" applyAlignment="1">
      <alignment horizontal="right" vertical="center"/>
    </xf>
    <xf numFmtId="165" fontId="0" fillId="0" borderId="16" xfId="0" applyNumberFormat="1" applyBorder="1" applyAlignment="1">
      <alignment horizontal="right" vertical="center"/>
    </xf>
    <xf numFmtId="0" fontId="0" fillId="0" borderId="17" xfId="0" applyBorder="1" applyAlignment="1">
      <alignment horizontal="center" vertical="center"/>
    </xf>
    <xf numFmtId="165" fontId="0" fillId="0" borderId="9" xfId="0" applyNumberFormat="1" applyBorder="1" applyAlignment="1">
      <alignment horizontal="right" vertical="center"/>
    </xf>
    <xf numFmtId="165" fontId="0" fillId="0" borderId="18" xfId="0" applyNumberFormat="1" applyBorder="1" applyAlignment="1">
      <alignment horizontal="right" vertical="center"/>
    </xf>
    <xf numFmtId="0" fontId="0" fillId="0" borderId="19" xfId="0" applyBorder="1" applyAlignment="1">
      <alignment horizontal="center" vertical="center"/>
    </xf>
    <xf numFmtId="0" fontId="3" fillId="0" borderId="21" xfId="0" applyFont="1" applyBorder="1"/>
    <xf numFmtId="165" fontId="3" fillId="0" borderId="21" xfId="0" applyNumberFormat="1" applyFont="1" applyBorder="1" applyAlignment="1">
      <alignment horizontal="right" vertical="center"/>
    </xf>
    <xf numFmtId="165" fontId="3" fillId="0" borderId="22" xfId="0" applyNumberFormat="1" applyFont="1" applyBorder="1" applyAlignment="1">
      <alignment horizontal="right" vertical="center"/>
    </xf>
    <xf numFmtId="164" fontId="3" fillId="0" borderId="3" xfId="0" applyNumberFormat="1" applyFont="1" applyBorder="1" applyAlignment="1">
      <alignment horizontal="right" vertical="center"/>
    </xf>
    <xf numFmtId="164" fontId="3" fillId="0" borderId="5" xfId="0" applyNumberFormat="1" applyFont="1" applyBorder="1" applyAlignment="1">
      <alignment horizontal="right" vertical="center"/>
    </xf>
    <xf numFmtId="164" fontId="3" fillId="0" borderId="8" xfId="0" applyNumberFormat="1" applyFont="1" applyBorder="1" applyAlignment="1">
      <alignment horizontal="right" vertical="center"/>
    </xf>
    <xf numFmtId="0" fontId="4" fillId="0" borderId="12" xfId="0" applyFont="1" applyBorder="1" applyAlignment="1">
      <alignment horizontal="center"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4" fillId="0" borderId="9" xfId="0" applyFont="1" applyBorder="1" applyAlignment="1">
      <alignment horizontal="center" vertical="center"/>
    </xf>
    <xf numFmtId="0" fontId="3" fillId="0" borderId="10" xfId="0" applyFont="1" applyBorder="1" applyAlignment="1">
      <alignment horizontal="left"/>
    </xf>
  </cellXfs>
  <cellStyles count="8">
    <cellStyle name="Hypertextový odkaz 2" xfId="4" xr:uid="{6E0B19A0-3008-4079-A7B7-C90F786B8651}"/>
    <cellStyle name="Hypertextový odkaz 3" xfId="5" xr:uid="{ADA5003E-31A5-411B-A8C6-2085A3F54A3A}"/>
    <cellStyle name="Normální" xfId="0" builtinId="0"/>
    <cellStyle name="Normální 2" xfId="1" xr:uid="{DFEA877C-BCFB-4615-9998-AB500ACE9432}"/>
    <cellStyle name="normální 2 2" xfId="2" xr:uid="{9E177FDC-5652-4BD9-8B2D-C0D61EBE10AF}"/>
    <cellStyle name="Normální 3" xfId="3" xr:uid="{2DF75DE5-ADFE-4358-8428-A7766596D07B}"/>
    <cellStyle name="Normální 4" xfId="6" xr:uid="{859DF3D0-8413-461D-9071-F902710E19CE}"/>
    <cellStyle name="Normální 5" xfId="7" xr:uid="{D81E8A83-551F-4E4F-9299-A48017B5B2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B3EAE-9E5A-4270-8DC8-AAE33598CF9D}">
  <sheetPr>
    <tabColor theme="5" tint="0.59999389629810485"/>
  </sheetPr>
  <dimension ref="A1:F16"/>
  <sheetViews>
    <sheetView workbookViewId="0">
      <selection activeCell="C24" sqref="C24"/>
    </sheetView>
  </sheetViews>
  <sheetFormatPr defaultRowHeight="15" x14ac:dyDescent="0.25"/>
  <cols>
    <col min="1" max="1" width="5" style="6" customWidth="1"/>
    <col min="2" max="2" width="20.42578125" style="5" customWidth="1"/>
    <col min="3" max="3" width="26.42578125" style="5" customWidth="1"/>
    <col min="4" max="4" width="14.28515625" style="78" bestFit="1" customWidth="1"/>
    <col min="5" max="5" width="13.5703125" style="78" customWidth="1"/>
    <col min="6" max="6" width="14.28515625" style="78" customWidth="1"/>
    <col min="7" max="16384" width="9.140625" style="5"/>
  </cols>
  <sheetData>
    <row r="1" spans="1:6" s="79" customFormat="1" ht="18.75" x14ac:dyDescent="0.3">
      <c r="A1" s="16"/>
      <c r="B1"/>
      <c r="C1"/>
      <c r="D1" s="80"/>
      <c r="E1" s="80"/>
      <c r="F1" s="80"/>
    </row>
    <row r="2" spans="1:6" s="1" customFormat="1" ht="19.5" thickBot="1" x14ac:dyDescent="0.3">
      <c r="A2" s="100" t="s">
        <v>105</v>
      </c>
      <c r="B2" s="100"/>
      <c r="C2" s="100"/>
      <c r="D2" s="100"/>
      <c r="E2" s="100"/>
      <c r="F2" s="100"/>
    </row>
    <row r="3" spans="1:6" ht="15.75" thickBot="1" x14ac:dyDescent="0.3">
      <c r="A3" s="81" t="s">
        <v>12</v>
      </c>
      <c r="B3" s="82" t="s">
        <v>73</v>
      </c>
      <c r="C3" s="83" t="s">
        <v>72</v>
      </c>
      <c r="D3" s="84" t="s">
        <v>28</v>
      </c>
      <c r="E3" s="84" t="s">
        <v>16</v>
      </c>
      <c r="F3" s="85" t="s">
        <v>29</v>
      </c>
    </row>
    <row r="4" spans="1:6" x14ac:dyDescent="0.25">
      <c r="A4" s="86">
        <v>1</v>
      </c>
      <c r="B4" s="107" t="s">
        <v>13</v>
      </c>
      <c r="C4" s="87" t="s">
        <v>14</v>
      </c>
      <c r="D4" s="88">
        <f>Neinvestice!F8+'Výpočetní technika a SW'!E11+'Výpočetní technika a SW'!E12+'Výpočetní technika a SW'!E5+Investice!E7+'Výpočetní technika a SW'!E10</f>
        <v>0</v>
      </c>
      <c r="E4" s="88">
        <f>D4*0.21</f>
        <v>0</v>
      </c>
      <c r="F4" s="89">
        <f>D4+E4</f>
        <v>0</v>
      </c>
    </row>
    <row r="5" spans="1:6" x14ac:dyDescent="0.25">
      <c r="A5" s="90">
        <v>2</v>
      </c>
      <c r="B5" s="108"/>
      <c r="C5" s="38" t="s">
        <v>95</v>
      </c>
      <c r="D5" s="91">
        <f>'Výpočetní technika a SW'!E3+'Výpočetní technika a SW'!E4+'Výpočetní technika a SW'!E9</f>
        <v>0</v>
      </c>
      <c r="E5" s="91">
        <f>D5*0.21</f>
        <v>0</v>
      </c>
      <c r="F5" s="92">
        <f>SUM(D5:E5)</f>
        <v>0</v>
      </c>
    </row>
    <row r="6" spans="1:6" ht="15.75" thickBot="1" x14ac:dyDescent="0.3">
      <c r="A6" s="93"/>
      <c r="B6" s="109"/>
      <c r="C6" s="94" t="s">
        <v>106</v>
      </c>
      <c r="D6" s="95"/>
      <c r="E6" s="95"/>
      <c r="F6" s="96">
        <f>SUM(F4:F5)</f>
        <v>0</v>
      </c>
    </row>
    <row r="7" spans="1:6" x14ac:dyDescent="0.25">
      <c r="A7" s="86">
        <v>3</v>
      </c>
      <c r="B7" s="107" t="s">
        <v>11</v>
      </c>
      <c r="C7" s="87" t="s">
        <v>14</v>
      </c>
      <c r="D7" s="88">
        <f>Investice!E3+Investice!E4+Investice!E6+Investice!E8+Investice!E9+Investice!E10+Investice!E11</f>
        <v>0</v>
      </c>
      <c r="E7" s="88">
        <f>D7*0.21</f>
        <v>0</v>
      </c>
      <c r="F7" s="89">
        <f>D7+E7</f>
        <v>0</v>
      </c>
    </row>
    <row r="8" spans="1:6" x14ac:dyDescent="0.25">
      <c r="A8" s="90">
        <v>4</v>
      </c>
      <c r="B8" s="108"/>
      <c r="C8" s="38" t="s">
        <v>20</v>
      </c>
      <c r="D8" s="91">
        <f>'Investice - Stavební práce'!F10+Investice!E5+'Výpočetní technika a SW'!E6</f>
        <v>0</v>
      </c>
      <c r="E8" s="91">
        <f t="shared" ref="E8:E10" si="0">D8*0.21</f>
        <v>0</v>
      </c>
      <c r="F8" s="92">
        <f t="shared" ref="F8:F10" si="1">D8+E8</f>
        <v>0</v>
      </c>
    </row>
    <row r="9" spans="1:6" x14ac:dyDescent="0.25">
      <c r="A9" s="90">
        <v>5</v>
      </c>
      <c r="B9" s="108"/>
      <c r="C9" s="38" t="s">
        <v>27</v>
      </c>
      <c r="D9" s="91">
        <f>'Investice - Elektroinstalace'!F52</f>
        <v>0</v>
      </c>
      <c r="E9" s="91">
        <f t="shared" si="0"/>
        <v>0</v>
      </c>
      <c r="F9" s="92">
        <f t="shared" si="1"/>
        <v>0</v>
      </c>
    </row>
    <row r="10" spans="1:6" x14ac:dyDescent="0.25">
      <c r="A10" s="90">
        <v>6</v>
      </c>
      <c r="B10" s="108"/>
      <c r="C10" s="38" t="s">
        <v>95</v>
      </c>
      <c r="D10" s="91">
        <f>'Výpočetní technika a SW'!E7+'Výpočetní technika a SW'!E8</f>
        <v>0</v>
      </c>
      <c r="E10" s="91">
        <f t="shared" si="0"/>
        <v>0</v>
      </c>
      <c r="F10" s="92">
        <f t="shared" si="1"/>
        <v>0</v>
      </c>
    </row>
    <row r="11" spans="1:6" ht="15.75" thickBot="1" x14ac:dyDescent="0.3">
      <c r="A11" s="93"/>
      <c r="B11" s="109"/>
      <c r="C11" s="94" t="s">
        <v>107</v>
      </c>
      <c r="D11" s="95"/>
      <c r="E11" s="95"/>
      <c r="F11" s="96">
        <f>SUM(F7:F10)</f>
        <v>0</v>
      </c>
    </row>
    <row r="12" spans="1:6" s="1" customFormat="1" x14ac:dyDescent="0.25">
      <c r="A12" s="16"/>
      <c r="B12"/>
      <c r="C12"/>
      <c r="D12" s="80"/>
      <c r="E12" s="80"/>
      <c r="F12" s="80"/>
    </row>
    <row r="13" spans="1:6" s="1" customFormat="1" ht="15.75" thickBot="1" x14ac:dyDescent="0.3">
      <c r="A13" s="16"/>
      <c r="B13"/>
      <c r="C13"/>
      <c r="D13" s="80"/>
      <c r="E13" s="80"/>
      <c r="F13" s="80"/>
    </row>
    <row r="14" spans="1:6" s="1" customFormat="1" x14ac:dyDescent="0.25">
      <c r="A14" s="39"/>
      <c r="B14" s="101" t="s">
        <v>15</v>
      </c>
      <c r="C14" s="102"/>
      <c r="D14" s="102"/>
      <c r="E14" s="102"/>
      <c r="F14" s="97">
        <f>SUM(D4:D10)</f>
        <v>0</v>
      </c>
    </row>
    <row r="15" spans="1:6" x14ac:dyDescent="0.25">
      <c r="A15" s="39"/>
      <c r="B15" s="103" t="s">
        <v>16</v>
      </c>
      <c r="C15" s="104"/>
      <c r="D15" s="104"/>
      <c r="E15" s="104"/>
      <c r="F15" s="98">
        <f>F14*0.21</f>
        <v>0</v>
      </c>
    </row>
    <row r="16" spans="1:6" ht="15.75" thickBot="1" x14ac:dyDescent="0.3">
      <c r="A16" s="39"/>
      <c r="B16" s="105" t="s">
        <v>17</v>
      </c>
      <c r="C16" s="106"/>
      <c r="D16" s="106"/>
      <c r="E16" s="106"/>
      <c r="F16" s="99">
        <f>F14+F15</f>
        <v>0</v>
      </c>
    </row>
  </sheetData>
  <sheetProtection algorithmName="SHA-512" hashValue="KIBz8+B8jaYbhjLxAUMtzeTuAG5/00z7jdRYWYWPwjLKOGayw6lbi79csT1+tSutpXfc3CS5KSxMIrceKPNn/g==" saltValue="zcxnvEe3gAWdrTeW9HlWcQ==" spinCount="100000" sheet="1" objects="1" scenarios="1"/>
  <mergeCells count="6">
    <mergeCell ref="A2:F2"/>
    <mergeCell ref="B14:E14"/>
    <mergeCell ref="B15:E15"/>
    <mergeCell ref="B16:E16"/>
    <mergeCell ref="B7:B11"/>
    <mergeCell ref="B4:B6"/>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EBDC-326E-47EC-AA48-B8A19ADC9A61}">
  <sheetPr>
    <tabColor theme="4" tint="0.59999389629810485"/>
  </sheetPr>
  <dimension ref="A1:F10"/>
  <sheetViews>
    <sheetView workbookViewId="0">
      <selection activeCell="C5" sqref="C5"/>
    </sheetView>
  </sheetViews>
  <sheetFormatPr defaultRowHeight="15" x14ac:dyDescent="0.25"/>
  <cols>
    <col min="1" max="1" width="9.140625" style="6"/>
    <col min="2" max="2" width="5.85546875" style="6" customWidth="1"/>
    <col min="3" max="3" width="51.7109375" style="5" customWidth="1"/>
    <col min="4" max="4" width="10.7109375" style="5" customWidth="1"/>
    <col min="5" max="5" width="11.140625" style="5" customWidth="1"/>
    <col min="6" max="6" width="16.7109375" style="5" customWidth="1"/>
    <col min="7" max="16384" width="9.140625" style="5"/>
  </cols>
  <sheetData>
    <row r="1" spans="1:6" s="1" customFormat="1" ht="18.75" x14ac:dyDescent="0.25">
      <c r="A1" s="110" t="s">
        <v>18</v>
      </c>
      <c r="B1" s="110"/>
      <c r="C1" s="110"/>
      <c r="D1" s="110"/>
      <c r="E1" s="110"/>
      <c r="F1" s="110"/>
    </row>
    <row r="2" spans="1:6" s="1" customFormat="1" x14ac:dyDescent="0.25">
      <c r="A2" s="10" t="s">
        <v>9</v>
      </c>
      <c r="B2" s="10" t="s">
        <v>10</v>
      </c>
      <c r="C2" s="11" t="s">
        <v>0</v>
      </c>
      <c r="D2" s="2" t="s">
        <v>2</v>
      </c>
      <c r="E2" s="10" t="s">
        <v>4</v>
      </c>
      <c r="F2" s="10" t="s">
        <v>3</v>
      </c>
    </row>
    <row r="3" spans="1:6" ht="135" x14ac:dyDescent="0.25">
      <c r="A3" s="63">
        <v>1</v>
      </c>
      <c r="B3" s="63" t="s">
        <v>1</v>
      </c>
      <c r="C3" s="65" t="s">
        <v>5</v>
      </c>
      <c r="D3" s="32"/>
      <c r="E3" s="53">
        <f t="shared" ref="E3:E5" si="0">A3*D3</f>
        <v>0</v>
      </c>
      <c r="F3" s="54">
        <f t="shared" ref="F3:F5" si="1">E3*1.21</f>
        <v>0</v>
      </c>
    </row>
    <row r="4" spans="1:6" ht="150" x14ac:dyDescent="0.25">
      <c r="A4" s="63">
        <v>32</v>
      </c>
      <c r="B4" s="63" t="s">
        <v>1</v>
      </c>
      <c r="C4" s="65" t="s">
        <v>81</v>
      </c>
      <c r="D4" s="32"/>
      <c r="E4" s="53">
        <f t="shared" si="0"/>
        <v>0</v>
      </c>
      <c r="F4" s="54">
        <f t="shared" si="1"/>
        <v>0</v>
      </c>
    </row>
    <row r="5" spans="1:6" ht="29.25" customHeight="1" x14ac:dyDescent="0.25">
      <c r="A5" s="63">
        <v>5</v>
      </c>
      <c r="B5" s="63" t="s">
        <v>1</v>
      </c>
      <c r="C5" s="65" t="s">
        <v>108</v>
      </c>
      <c r="D5" s="32"/>
      <c r="E5" s="53">
        <f t="shared" si="0"/>
        <v>0</v>
      </c>
      <c r="F5" s="53">
        <f t="shared" si="1"/>
        <v>0</v>
      </c>
    </row>
    <row r="6" spans="1:6" x14ac:dyDescent="0.25">
      <c r="A6" s="63">
        <v>1</v>
      </c>
      <c r="B6" s="63" t="s">
        <v>1</v>
      </c>
      <c r="C6" s="65" t="s">
        <v>8</v>
      </c>
      <c r="D6" s="32"/>
      <c r="E6" s="53">
        <f t="shared" ref="E6" si="2">A6*D6</f>
        <v>0</v>
      </c>
      <c r="F6" s="54">
        <f t="shared" ref="F6" si="3">E6*1.21</f>
        <v>0</v>
      </c>
    </row>
    <row r="7" spans="1:6" ht="15.75" thickBot="1" x14ac:dyDescent="0.3">
      <c r="A7" s="16"/>
      <c r="B7" s="16"/>
      <c r="C7"/>
      <c r="E7"/>
      <c r="F7" s="20"/>
    </row>
    <row r="8" spans="1:6" x14ac:dyDescent="0.25">
      <c r="A8" s="16"/>
      <c r="B8" s="16"/>
      <c r="C8" s="17" t="s">
        <v>15</v>
      </c>
      <c r="D8" s="8"/>
      <c r="E8" s="21"/>
      <c r="F8" s="22">
        <f>SUM(E3:E7)</f>
        <v>0</v>
      </c>
    </row>
    <row r="9" spans="1:6" x14ac:dyDescent="0.25">
      <c r="A9" s="16"/>
      <c r="B9" s="16"/>
      <c r="C9" s="18" t="s">
        <v>16</v>
      </c>
      <c r="E9"/>
      <c r="F9" s="23">
        <f>F8*0.21</f>
        <v>0</v>
      </c>
    </row>
    <row r="10" spans="1:6" ht="15.75" thickBot="1" x14ac:dyDescent="0.3">
      <c r="A10" s="16"/>
      <c r="B10" s="16"/>
      <c r="C10" s="19" t="s">
        <v>17</v>
      </c>
      <c r="D10" s="9"/>
      <c r="E10" s="24"/>
      <c r="F10" s="25">
        <f>F8+F9</f>
        <v>0</v>
      </c>
    </row>
  </sheetData>
  <sheetProtection algorithmName="SHA-512" hashValue="gZuhfAmzSMvfepSX5/b80NHruuLfYokxhlnNpyicRVIGOv1n5xGR66PG2SUr7+dN1LEf3PJ1Bv+l8jBrfz2Niw==" saltValue="eQcJnIYm9lSnI1eII93tSg==" spinCount="100000" sheet="1" objects="1" scenarios="1"/>
  <mergeCells count="1">
    <mergeCell ref="A1:F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F15"/>
  <sheetViews>
    <sheetView topLeftCell="A3" zoomScale="80" zoomScaleNormal="80" workbookViewId="0">
      <selection activeCell="D3" sqref="D3"/>
    </sheetView>
  </sheetViews>
  <sheetFormatPr defaultRowHeight="15" x14ac:dyDescent="0.25"/>
  <cols>
    <col min="1" max="2" width="7" style="6" customWidth="1"/>
    <col min="3" max="3" width="95.140625" style="75" customWidth="1"/>
    <col min="4" max="4" width="13.28515625" style="61" customWidth="1"/>
    <col min="5" max="5" width="14.28515625" style="61" customWidth="1"/>
    <col min="6" max="6" width="21.42578125" style="61" customWidth="1"/>
    <col min="7" max="16384" width="9.140625" style="5"/>
  </cols>
  <sheetData>
    <row r="1" spans="1:6" ht="18.75" x14ac:dyDescent="0.25">
      <c r="A1" s="110" t="s">
        <v>19</v>
      </c>
      <c r="B1" s="110"/>
      <c r="C1" s="110"/>
      <c r="D1" s="110"/>
      <c r="E1" s="110"/>
      <c r="F1" s="110"/>
    </row>
    <row r="2" spans="1:6" s="1" customFormat="1" x14ac:dyDescent="0.25">
      <c r="A2" s="10" t="s">
        <v>9</v>
      </c>
      <c r="B2" s="10" t="s">
        <v>10</v>
      </c>
      <c r="C2" s="11" t="s">
        <v>0</v>
      </c>
      <c r="D2" s="2" t="s">
        <v>2</v>
      </c>
      <c r="E2" s="10" t="s">
        <v>4</v>
      </c>
      <c r="F2" s="10" t="s">
        <v>3</v>
      </c>
    </row>
    <row r="3" spans="1:6" ht="345" x14ac:dyDescent="0.25">
      <c r="A3" s="63">
        <v>1</v>
      </c>
      <c r="B3" s="63" t="s">
        <v>1</v>
      </c>
      <c r="C3" s="65" t="s">
        <v>74</v>
      </c>
      <c r="D3" s="32"/>
      <c r="E3" s="53">
        <f>A3*D3</f>
        <v>0</v>
      </c>
      <c r="F3" s="53">
        <f>E3*1.21</f>
        <v>0</v>
      </c>
    </row>
    <row r="4" spans="1:6" ht="273" customHeight="1" x14ac:dyDescent="0.25">
      <c r="A4" s="63">
        <v>8</v>
      </c>
      <c r="B4" s="63" t="s">
        <v>1</v>
      </c>
      <c r="C4" s="65" t="s">
        <v>75</v>
      </c>
      <c r="D4" s="32"/>
      <c r="E4" s="53">
        <f>A4*D4</f>
        <v>0</v>
      </c>
      <c r="F4" s="53">
        <f>E4*1.21</f>
        <v>0</v>
      </c>
    </row>
    <row r="5" spans="1:6" ht="72" customHeight="1" x14ac:dyDescent="0.25">
      <c r="A5" s="63">
        <v>13</v>
      </c>
      <c r="B5" s="63" t="s">
        <v>7</v>
      </c>
      <c r="C5" s="65" t="s">
        <v>76</v>
      </c>
      <c r="D5" s="32"/>
      <c r="E5" s="53">
        <f t="shared" ref="E5" si="0">A5*D5</f>
        <v>0</v>
      </c>
      <c r="F5" s="53">
        <f t="shared" ref="F5" si="1">E5*1.21</f>
        <v>0</v>
      </c>
    </row>
    <row r="6" spans="1:6" ht="360" x14ac:dyDescent="0.25">
      <c r="A6" s="63">
        <v>1</v>
      </c>
      <c r="B6" s="63" t="s">
        <v>1</v>
      </c>
      <c r="C6" s="65" t="s">
        <v>77</v>
      </c>
      <c r="D6" s="32"/>
      <c r="E6" s="53">
        <f t="shared" ref="E6:E11" si="2">A6*D6</f>
        <v>0</v>
      </c>
      <c r="F6" s="53">
        <f t="shared" ref="F6:F11" si="3">E6*1.21</f>
        <v>0</v>
      </c>
    </row>
    <row r="7" spans="1:6" ht="30" x14ac:dyDescent="0.25">
      <c r="A7" s="63">
        <v>1</v>
      </c>
      <c r="B7" s="63" t="s">
        <v>1</v>
      </c>
      <c r="C7" s="65" t="s">
        <v>78</v>
      </c>
      <c r="D7" s="32"/>
      <c r="E7" s="53">
        <f t="shared" si="2"/>
        <v>0</v>
      </c>
      <c r="F7" s="53">
        <f t="shared" si="3"/>
        <v>0</v>
      </c>
    </row>
    <row r="8" spans="1:6" x14ac:dyDescent="0.25">
      <c r="A8" s="63">
        <v>1</v>
      </c>
      <c r="B8" s="63" t="s">
        <v>1</v>
      </c>
      <c r="C8" s="65" t="s">
        <v>79</v>
      </c>
      <c r="D8" s="32"/>
      <c r="E8" s="53">
        <f t="shared" si="2"/>
        <v>0</v>
      </c>
      <c r="F8" s="53">
        <f t="shared" si="3"/>
        <v>0</v>
      </c>
    </row>
    <row r="9" spans="1:6" ht="120" x14ac:dyDescent="0.25">
      <c r="A9" s="63">
        <v>1</v>
      </c>
      <c r="B9" s="63"/>
      <c r="C9" s="65" t="s">
        <v>80</v>
      </c>
      <c r="D9" s="32"/>
      <c r="E9" s="53">
        <f t="shared" si="2"/>
        <v>0</v>
      </c>
      <c r="F9" s="53">
        <f t="shared" si="3"/>
        <v>0</v>
      </c>
    </row>
    <row r="10" spans="1:6" x14ac:dyDescent="0.25">
      <c r="A10" s="63">
        <v>1</v>
      </c>
      <c r="B10" s="63" t="s">
        <v>1</v>
      </c>
      <c r="C10" s="65" t="s">
        <v>6</v>
      </c>
      <c r="D10" s="32"/>
      <c r="E10" s="53">
        <f t="shared" si="2"/>
        <v>0</v>
      </c>
      <c r="F10" s="53">
        <f t="shared" si="3"/>
        <v>0</v>
      </c>
    </row>
    <row r="11" spans="1:6" x14ac:dyDescent="0.25">
      <c r="A11" s="63">
        <v>1</v>
      </c>
      <c r="B11" s="63" t="s">
        <v>1</v>
      </c>
      <c r="C11" s="65" t="s">
        <v>8</v>
      </c>
      <c r="D11" s="32"/>
      <c r="E11" s="53">
        <f t="shared" si="2"/>
        <v>0</v>
      </c>
      <c r="F11" s="53">
        <f t="shared" si="3"/>
        <v>0</v>
      </c>
    </row>
    <row r="12" spans="1:6" ht="15.75" thickBot="1" x14ac:dyDescent="0.3">
      <c r="A12" s="16"/>
      <c r="B12" s="16"/>
      <c r="C12" s="76"/>
      <c r="E12" s="77"/>
      <c r="F12" s="77"/>
    </row>
    <row r="13" spans="1:6" x14ac:dyDescent="0.25">
      <c r="A13" s="16"/>
      <c r="B13" s="16"/>
      <c r="C13" s="17" t="s">
        <v>15</v>
      </c>
      <c r="D13" s="8"/>
      <c r="E13" s="21"/>
      <c r="F13" s="22">
        <f>SUM(E3:E11)</f>
        <v>0</v>
      </c>
    </row>
    <row r="14" spans="1:6" x14ac:dyDescent="0.25">
      <c r="A14" s="16"/>
      <c r="B14" s="16"/>
      <c r="C14" s="18" t="s">
        <v>16</v>
      </c>
      <c r="D14" s="5"/>
      <c r="E14"/>
      <c r="F14" s="23">
        <f>F13*0.21</f>
        <v>0</v>
      </c>
    </row>
    <row r="15" spans="1:6" ht="15.75" thickBot="1" x14ac:dyDescent="0.3">
      <c r="A15" s="16"/>
      <c r="B15" s="16"/>
      <c r="C15" s="19" t="s">
        <v>17</v>
      </c>
      <c r="D15" s="9"/>
      <c r="E15" s="24"/>
      <c r="F15" s="25">
        <f>F13+F14</f>
        <v>0</v>
      </c>
    </row>
  </sheetData>
  <sheetProtection algorithmName="SHA-512" hashValue="2yYZaTvHI+w9DXdUQofx/R+KvCQDisHQkVKylOmucwLg/e+IP74upvz0Kz/NF/ASC5BNd5yEwcXOIlrEfMFyfg==" saltValue="XfL8FUtLtfhnAChnvc4dmQ==" spinCount="100000" sheet="1" objects="1" scenarios="1"/>
  <mergeCells count="1">
    <mergeCell ref="A1:F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279FB-8458-4B7A-A29A-E7029C6DCC24}">
  <sheetPr>
    <tabColor theme="7" tint="0.79998168889431442"/>
  </sheetPr>
  <dimension ref="A1:H12"/>
  <sheetViews>
    <sheetView workbookViewId="0">
      <selection activeCell="A8" sqref="A8"/>
    </sheetView>
  </sheetViews>
  <sheetFormatPr defaultRowHeight="15" x14ac:dyDescent="0.25"/>
  <cols>
    <col min="1" max="1" width="7.85546875" style="6" customWidth="1"/>
    <col min="2" max="2" width="6.140625" style="6" customWidth="1"/>
    <col min="3" max="3" width="53.42578125" style="62" customWidth="1"/>
    <col min="4" max="4" width="10.42578125" style="59" customWidth="1"/>
    <col min="5" max="5" width="12.28515625" style="59" customWidth="1"/>
    <col min="6" max="6" width="16" style="7" customWidth="1"/>
    <col min="7" max="16384" width="9.140625" style="5"/>
  </cols>
  <sheetData>
    <row r="1" spans="1:8" ht="18.75" x14ac:dyDescent="0.25">
      <c r="A1" s="110" t="s">
        <v>21</v>
      </c>
      <c r="B1" s="110"/>
      <c r="C1" s="110"/>
      <c r="D1" s="110"/>
      <c r="E1" s="110"/>
      <c r="F1" s="110"/>
    </row>
    <row r="2" spans="1:8" s="1" customFormat="1" x14ac:dyDescent="0.25">
      <c r="A2" s="10" t="s">
        <v>9</v>
      </c>
      <c r="B2" s="10" t="s">
        <v>10</v>
      </c>
      <c r="C2" s="11" t="s">
        <v>0</v>
      </c>
      <c r="D2" s="57" t="s">
        <v>2</v>
      </c>
      <c r="E2" s="67" t="s">
        <v>4</v>
      </c>
      <c r="F2" s="46" t="s">
        <v>3</v>
      </c>
    </row>
    <row r="3" spans="1:8" x14ac:dyDescent="0.25">
      <c r="A3" s="63">
        <v>128</v>
      </c>
      <c r="B3" s="63" t="s">
        <v>7</v>
      </c>
      <c r="C3" s="64" t="s">
        <v>23</v>
      </c>
      <c r="D3" s="58"/>
      <c r="E3" s="68">
        <f>A3*D3</f>
        <v>0</v>
      </c>
      <c r="F3" s="69">
        <f>E3*1.21</f>
        <v>0</v>
      </c>
      <c r="H3" s="59"/>
    </row>
    <row r="4" spans="1:8" ht="45" x14ac:dyDescent="0.25">
      <c r="A4" s="63">
        <v>89</v>
      </c>
      <c r="B4" s="63" t="s">
        <v>7</v>
      </c>
      <c r="C4" s="65" t="s">
        <v>83</v>
      </c>
      <c r="D4" s="60"/>
      <c r="E4" s="70">
        <f t="shared" ref="E4:E8" si="0">A4*D4</f>
        <v>0</v>
      </c>
      <c r="F4" s="54">
        <f t="shared" ref="F4:F8" si="1">E4*1.21</f>
        <v>0</v>
      </c>
    </row>
    <row r="5" spans="1:8" x14ac:dyDescent="0.25">
      <c r="A5" s="63">
        <v>89</v>
      </c>
      <c r="B5" s="63" t="s">
        <v>7</v>
      </c>
      <c r="C5" s="64" t="s">
        <v>84</v>
      </c>
      <c r="D5" s="58"/>
      <c r="E5" s="68">
        <f t="shared" si="0"/>
        <v>0</v>
      </c>
      <c r="F5" s="69">
        <f t="shared" si="1"/>
        <v>0</v>
      </c>
    </row>
    <row r="6" spans="1:8" x14ac:dyDescent="0.25">
      <c r="A6" s="63">
        <v>44</v>
      </c>
      <c r="B6" s="63" t="s">
        <v>26</v>
      </c>
      <c r="C6" s="64" t="s">
        <v>24</v>
      </c>
      <c r="D6" s="58"/>
      <c r="E6" s="68">
        <f t="shared" si="0"/>
        <v>0</v>
      </c>
      <c r="F6" s="69">
        <f t="shared" si="1"/>
        <v>0</v>
      </c>
    </row>
    <row r="7" spans="1:8" x14ac:dyDescent="0.25">
      <c r="A7" s="63">
        <v>80.2</v>
      </c>
      <c r="B7" s="63" t="s">
        <v>7</v>
      </c>
      <c r="C7" s="64" t="s">
        <v>25</v>
      </c>
      <c r="D7" s="58"/>
      <c r="E7" s="68">
        <f t="shared" si="0"/>
        <v>0</v>
      </c>
      <c r="F7" s="69">
        <f t="shared" si="1"/>
        <v>0</v>
      </c>
    </row>
    <row r="8" spans="1:8" s="61" customFormat="1" ht="158.25" customHeight="1" x14ac:dyDescent="0.25">
      <c r="A8" s="63">
        <v>85.5</v>
      </c>
      <c r="B8" s="63" t="s">
        <v>7</v>
      </c>
      <c r="C8" s="65" t="s">
        <v>82</v>
      </c>
      <c r="D8" s="60"/>
      <c r="E8" s="70">
        <f t="shared" si="0"/>
        <v>0</v>
      </c>
      <c r="F8" s="54">
        <f t="shared" si="1"/>
        <v>0</v>
      </c>
    </row>
    <row r="9" spans="1:8" ht="15.75" thickBot="1" x14ac:dyDescent="0.3">
      <c r="A9" s="16"/>
      <c r="B9" s="16"/>
      <c r="C9" s="66"/>
      <c r="E9" s="71"/>
      <c r="F9" s="20"/>
    </row>
    <row r="10" spans="1:8" x14ac:dyDescent="0.25">
      <c r="A10" s="16"/>
      <c r="B10" s="16"/>
      <c r="C10" s="17" t="s">
        <v>15</v>
      </c>
      <c r="D10" s="8"/>
      <c r="E10" s="21"/>
      <c r="F10" s="72">
        <f>SUM(E3:E8)</f>
        <v>0</v>
      </c>
    </row>
    <row r="11" spans="1:8" x14ac:dyDescent="0.25">
      <c r="A11" s="16"/>
      <c r="B11" s="16"/>
      <c r="C11" s="18" t="s">
        <v>16</v>
      </c>
      <c r="D11" s="5"/>
      <c r="E11"/>
      <c r="F11" s="73">
        <f>F10*0.21</f>
        <v>0</v>
      </c>
    </row>
    <row r="12" spans="1:8" ht="15.75" thickBot="1" x14ac:dyDescent="0.3">
      <c r="A12" s="16"/>
      <c r="B12" s="16"/>
      <c r="C12" s="19" t="s">
        <v>17</v>
      </c>
      <c r="D12" s="9"/>
      <c r="E12" s="24"/>
      <c r="F12" s="74">
        <f>F10+F11</f>
        <v>0</v>
      </c>
    </row>
  </sheetData>
  <sheetProtection algorithmName="SHA-512" hashValue="CZK2ALdZcdUiCKTPiYrzvpnVtyudw9/N+0sqS3MBGV0KUz4gxHbLf7YU6IN/7zbpeNc2WkJtGse/GmlzgeD3GQ==" saltValue="rJdQHH47YE3TgccQpYVLLA==" spinCount="100000" sheet="1" objects="1" scenarios="1"/>
  <mergeCells count="1">
    <mergeCell ref="A1:F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26846-3F40-4444-8A85-CAB90C910902}">
  <sheetPr>
    <tabColor theme="7" tint="0.79998168889431442"/>
  </sheetPr>
  <dimension ref="A1:F53"/>
  <sheetViews>
    <sheetView zoomScaleNormal="100" workbookViewId="0">
      <selection activeCell="C9" sqref="C9"/>
    </sheetView>
  </sheetViews>
  <sheetFormatPr defaultRowHeight="15" x14ac:dyDescent="0.25"/>
  <cols>
    <col min="1" max="1" width="5" style="35" customWidth="1"/>
    <col min="2" max="2" width="5.28515625" style="5" customWidth="1"/>
    <col min="3" max="3" width="75.42578125" style="5" customWidth="1"/>
    <col min="4" max="5" width="13.42578125" style="5" customWidth="1"/>
    <col min="6" max="6" width="14.140625" style="7" customWidth="1"/>
    <col min="7" max="16384" width="9.140625" style="5"/>
  </cols>
  <sheetData>
    <row r="1" spans="1:6" ht="18.75" x14ac:dyDescent="0.25">
      <c r="A1" s="110" t="s">
        <v>22</v>
      </c>
      <c r="B1" s="110"/>
      <c r="C1" s="110"/>
      <c r="D1" s="110"/>
      <c r="E1" s="110"/>
      <c r="F1" s="110"/>
    </row>
    <row r="2" spans="1:6" s="1" customFormat="1" x14ac:dyDescent="0.25">
      <c r="A2" s="10" t="s">
        <v>9</v>
      </c>
      <c r="B2" s="10" t="s">
        <v>10</v>
      </c>
      <c r="C2" s="11" t="s">
        <v>0</v>
      </c>
      <c r="D2" s="2" t="s">
        <v>2</v>
      </c>
      <c r="E2" s="10" t="s">
        <v>4</v>
      </c>
      <c r="F2" s="46" t="s">
        <v>3</v>
      </c>
    </row>
    <row r="3" spans="1:6" s="1" customFormat="1" x14ac:dyDescent="0.25">
      <c r="A3" s="36" t="s">
        <v>30</v>
      </c>
      <c r="B3" s="111" t="s">
        <v>31</v>
      </c>
      <c r="C3" s="111"/>
      <c r="D3" s="26"/>
      <c r="E3" s="39"/>
      <c r="F3" s="47"/>
    </row>
    <row r="4" spans="1:6" s="1" customFormat="1" x14ac:dyDescent="0.25">
      <c r="A4" s="37">
        <v>86</v>
      </c>
      <c r="B4" s="38" t="s">
        <v>26</v>
      </c>
      <c r="C4" s="38" t="s">
        <v>32</v>
      </c>
      <c r="D4" s="28"/>
      <c r="E4" s="48">
        <f>A4*D4</f>
        <v>0</v>
      </c>
      <c r="F4" s="49">
        <f>E4*1.21</f>
        <v>0</v>
      </c>
    </row>
    <row r="5" spans="1:6" s="1" customFormat="1" x14ac:dyDescent="0.25">
      <c r="A5" s="37">
        <v>132</v>
      </c>
      <c r="B5" s="38" t="s">
        <v>26</v>
      </c>
      <c r="C5" s="38" t="s">
        <v>92</v>
      </c>
      <c r="D5" s="28"/>
      <c r="E5" s="48">
        <f>A5*D5</f>
        <v>0</v>
      </c>
      <c r="F5" s="49">
        <f>E5*1.21</f>
        <v>0</v>
      </c>
    </row>
    <row r="6" spans="1:6" s="1" customFormat="1" x14ac:dyDescent="0.25">
      <c r="A6" s="37">
        <v>5</v>
      </c>
      <c r="B6" s="38" t="s">
        <v>26</v>
      </c>
      <c r="C6" s="38" t="s">
        <v>33</v>
      </c>
      <c r="D6" s="28"/>
      <c r="E6" s="48">
        <f t="shared" ref="E6:E37" si="0">A6*D6</f>
        <v>0</v>
      </c>
      <c r="F6" s="49">
        <f t="shared" ref="F6:F37" si="1">E6*1.21</f>
        <v>0</v>
      </c>
    </row>
    <row r="7" spans="1:6" s="1" customFormat="1" x14ac:dyDescent="0.25">
      <c r="A7" s="37">
        <v>48</v>
      </c>
      <c r="B7" s="38" t="s">
        <v>26</v>
      </c>
      <c r="C7" s="38" t="s">
        <v>67</v>
      </c>
      <c r="D7" s="28"/>
      <c r="E7" s="48">
        <f t="shared" si="0"/>
        <v>0</v>
      </c>
      <c r="F7" s="49">
        <f t="shared" si="1"/>
        <v>0</v>
      </c>
    </row>
    <row r="8" spans="1:6" s="1" customFormat="1" x14ac:dyDescent="0.25">
      <c r="A8" s="37">
        <v>74</v>
      </c>
      <c r="B8" s="38" t="s">
        <v>26</v>
      </c>
      <c r="C8" s="38" t="s">
        <v>70</v>
      </c>
      <c r="D8" s="28"/>
      <c r="E8" s="48">
        <f t="shared" si="0"/>
        <v>0</v>
      </c>
      <c r="F8" s="49">
        <f t="shared" si="1"/>
        <v>0</v>
      </c>
    </row>
    <row r="9" spans="1:6" s="1" customFormat="1" x14ac:dyDescent="0.25">
      <c r="A9" s="37">
        <v>12</v>
      </c>
      <c r="B9" s="38" t="s">
        <v>35</v>
      </c>
      <c r="C9" s="38" t="s">
        <v>34</v>
      </c>
      <c r="D9" s="28"/>
      <c r="E9" s="48">
        <f t="shared" si="0"/>
        <v>0</v>
      </c>
      <c r="F9" s="49">
        <f t="shared" si="1"/>
        <v>0</v>
      </c>
    </row>
    <row r="10" spans="1:6" s="1" customFormat="1" x14ac:dyDescent="0.25">
      <c r="A10" s="37">
        <v>11</v>
      </c>
      <c r="B10" s="38" t="s">
        <v>35</v>
      </c>
      <c r="C10" s="38" t="s">
        <v>36</v>
      </c>
      <c r="D10" s="28"/>
      <c r="E10" s="48">
        <f t="shared" si="0"/>
        <v>0</v>
      </c>
      <c r="F10" s="49">
        <f t="shared" si="1"/>
        <v>0</v>
      </c>
    </row>
    <row r="11" spans="1:6" s="1" customFormat="1" x14ac:dyDescent="0.25">
      <c r="A11" s="37">
        <v>2</v>
      </c>
      <c r="B11" s="38" t="s">
        <v>35</v>
      </c>
      <c r="C11" s="38" t="s">
        <v>93</v>
      </c>
      <c r="D11" s="28"/>
      <c r="E11" s="48">
        <f t="shared" si="0"/>
        <v>0</v>
      </c>
      <c r="F11" s="49">
        <f t="shared" si="1"/>
        <v>0</v>
      </c>
    </row>
    <row r="12" spans="1:6" s="1" customFormat="1" x14ac:dyDescent="0.25">
      <c r="A12" s="37">
        <v>1</v>
      </c>
      <c r="B12" s="38" t="s">
        <v>35</v>
      </c>
      <c r="C12" s="38" t="s">
        <v>37</v>
      </c>
      <c r="D12" s="29"/>
      <c r="E12" s="48">
        <f t="shared" si="0"/>
        <v>0</v>
      </c>
      <c r="F12" s="49">
        <f t="shared" si="1"/>
        <v>0</v>
      </c>
    </row>
    <row r="13" spans="1:6" s="1" customFormat="1" x14ac:dyDescent="0.25">
      <c r="A13" s="37">
        <v>1</v>
      </c>
      <c r="B13" s="38" t="s">
        <v>35</v>
      </c>
      <c r="C13" s="38" t="s">
        <v>86</v>
      </c>
      <c r="D13" s="28"/>
      <c r="E13" s="48">
        <f t="shared" si="0"/>
        <v>0</v>
      </c>
      <c r="F13" s="49">
        <f t="shared" si="1"/>
        <v>0</v>
      </c>
    </row>
    <row r="14" spans="1:6" s="1" customFormat="1" x14ac:dyDescent="0.25">
      <c r="A14" s="37">
        <v>1</v>
      </c>
      <c r="B14" s="38" t="s">
        <v>35</v>
      </c>
      <c r="C14" s="38" t="s">
        <v>38</v>
      </c>
      <c r="D14" s="29"/>
      <c r="E14" s="48">
        <f t="shared" si="0"/>
        <v>0</v>
      </c>
      <c r="F14" s="49">
        <f t="shared" si="1"/>
        <v>0</v>
      </c>
    </row>
    <row r="15" spans="1:6" s="1" customFormat="1" x14ac:dyDescent="0.25">
      <c r="A15" s="37">
        <v>1</v>
      </c>
      <c r="B15" s="38" t="s">
        <v>35</v>
      </c>
      <c r="C15" s="38" t="s">
        <v>39</v>
      </c>
      <c r="D15" s="28"/>
      <c r="E15" s="48">
        <f t="shared" si="0"/>
        <v>0</v>
      </c>
      <c r="F15" s="49">
        <f t="shared" si="1"/>
        <v>0</v>
      </c>
    </row>
    <row r="16" spans="1:6" s="1" customFormat="1" x14ac:dyDescent="0.25">
      <c r="A16" s="37">
        <v>1</v>
      </c>
      <c r="B16" s="38" t="s">
        <v>35</v>
      </c>
      <c r="C16" s="38" t="s">
        <v>40</v>
      </c>
      <c r="D16" s="29"/>
      <c r="E16" s="48">
        <f t="shared" si="0"/>
        <v>0</v>
      </c>
      <c r="F16" s="49">
        <f t="shared" si="1"/>
        <v>0</v>
      </c>
    </row>
    <row r="17" spans="1:6" s="1" customFormat="1" x14ac:dyDescent="0.25">
      <c r="A17" s="37">
        <v>3</v>
      </c>
      <c r="B17" s="38" t="s">
        <v>35</v>
      </c>
      <c r="C17" s="38" t="s">
        <v>41</v>
      </c>
      <c r="D17" s="28"/>
      <c r="E17" s="48">
        <f t="shared" si="0"/>
        <v>0</v>
      </c>
      <c r="F17" s="49">
        <f t="shared" si="1"/>
        <v>0</v>
      </c>
    </row>
    <row r="18" spans="1:6" s="1" customFormat="1" x14ac:dyDescent="0.25">
      <c r="A18" s="37">
        <v>1</v>
      </c>
      <c r="B18" s="38" t="s">
        <v>35</v>
      </c>
      <c r="C18" s="38" t="s">
        <v>42</v>
      </c>
      <c r="D18" s="28"/>
      <c r="E18" s="48">
        <f t="shared" si="0"/>
        <v>0</v>
      </c>
      <c r="F18" s="49">
        <f t="shared" si="1"/>
        <v>0</v>
      </c>
    </row>
    <row r="19" spans="1:6" s="1" customFormat="1" x14ac:dyDescent="0.25">
      <c r="A19" s="37">
        <v>5</v>
      </c>
      <c r="B19" s="38" t="s">
        <v>35</v>
      </c>
      <c r="C19" s="38" t="s">
        <v>69</v>
      </c>
      <c r="D19" s="28"/>
      <c r="E19" s="48">
        <f t="shared" si="0"/>
        <v>0</v>
      </c>
      <c r="F19" s="49">
        <f t="shared" si="1"/>
        <v>0</v>
      </c>
    </row>
    <row r="20" spans="1:6" s="1" customFormat="1" x14ac:dyDescent="0.25">
      <c r="A20" s="37">
        <v>2</v>
      </c>
      <c r="B20" s="38" t="s">
        <v>35</v>
      </c>
      <c r="C20" s="38" t="s">
        <v>43</v>
      </c>
      <c r="D20" s="28"/>
      <c r="E20" s="48">
        <f t="shared" si="0"/>
        <v>0</v>
      </c>
      <c r="F20" s="49">
        <f t="shared" si="1"/>
        <v>0</v>
      </c>
    </row>
    <row r="21" spans="1:6" s="1" customFormat="1" x14ac:dyDescent="0.25">
      <c r="A21" s="37">
        <v>15</v>
      </c>
      <c r="B21" s="38" t="s">
        <v>35</v>
      </c>
      <c r="C21" s="38" t="s">
        <v>44</v>
      </c>
      <c r="D21" s="29"/>
      <c r="E21" s="48">
        <f t="shared" si="0"/>
        <v>0</v>
      </c>
      <c r="F21" s="49">
        <f t="shared" si="1"/>
        <v>0</v>
      </c>
    </row>
    <row r="22" spans="1:6" s="1" customFormat="1" x14ac:dyDescent="0.25">
      <c r="A22" s="37">
        <v>2</v>
      </c>
      <c r="B22" s="38" t="s">
        <v>35</v>
      </c>
      <c r="C22" s="38" t="s">
        <v>45</v>
      </c>
      <c r="D22" s="29"/>
      <c r="E22" s="48">
        <f t="shared" si="0"/>
        <v>0</v>
      </c>
      <c r="F22" s="49">
        <f t="shared" si="1"/>
        <v>0</v>
      </c>
    </row>
    <row r="23" spans="1:6" s="1" customFormat="1" x14ac:dyDescent="0.25">
      <c r="A23" s="37">
        <v>21</v>
      </c>
      <c r="B23" s="38" t="s">
        <v>1</v>
      </c>
      <c r="C23" s="38" t="s">
        <v>46</v>
      </c>
      <c r="D23" s="28"/>
      <c r="E23" s="48">
        <f t="shared" si="0"/>
        <v>0</v>
      </c>
      <c r="F23" s="49">
        <f t="shared" si="1"/>
        <v>0</v>
      </c>
    </row>
    <row r="24" spans="1:6" s="1" customFormat="1" x14ac:dyDescent="0.25">
      <c r="A24" s="37">
        <v>3</v>
      </c>
      <c r="B24" s="38" t="s">
        <v>26</v>
      </c>
      <c r="C24" s="38" t="s">
        <v>89</v>
      </c>
      <c r="D24" s="28"/>
      <c r="E24" s="48">
        <f t="shared" si="0"/>
        <v>0</v>
      </c>
      <c r="F24" s="49">
        <f t="shared" si="1"/>
        <v>0</v>
      </c>
    </row>
    <row r="25" spans="1:6" s="1" customFormat="1" x14ac:dyDescent="0.25">
      <c r="A25" s="37">
        <v>142</v>
      </c>
      <c r="B25" s="38" t="s">
        <v>26</v>
      </c>
      <c r="C25" s="38" t="s">
        <v>90</v>
      </c>
      <c r="D25" s="28"/>
      <c r="E25" s="48">
        <f t="shared" si="0"/>
        <v>0</v>
      </c>
      <c r="F25" s="49">
        <f t="shared" si="1"/>
        <v>0</v>
      </c>
    </row>
    <row r="26" spans="1:6" s="1" customFormat="1" x14ac:dyDescent="0.25">
      <c r="A26" s="37">
        <v>178</v>
      </c>
      <c r="B26" s="38" t="s">
        <v>26</v>
      </c>
      <c r="C26" s="38" t="s">
        <v>47</v>
      </c>
      <c r="D26" s="28"/>
      <c r="E26" s="48">
        <f t="shared" si="0"/>
        <v>0</v>
      </c>
      <c r="F26" s="49">
        <f t="shared" si="1"/>
        <v>0</v>
      </c>
    </row>
    <row r="27" spans="1:6" s="1" customFormat="1" x14ac:dyDescent="0.25">
      <c r="A27" s="37">
        <v>75</v>
      </c>
      <c r="B27" s="38" t="s">
        <v>26</v>
      </c>
      <c r="C27" s="38" t="s">
        <v>91</v>
      </c>
      <c r="D27" s="28"/>
      <c r="E27" s="48">
        <f t="shared" si="0"/>
        <v>0</v>
      </c>
      <c r="F27" s="49">
        <f t="shared" si="1"/>
        <v>0</v>
      </c>
    </row>
    <row r="28" spans="1:6" s="1" customFormat="1" x14ac:dyDescent="0.25">
      <c r="A28" s="37">
        <v>41</v>
      </c>
      <c r="B28" s="38" t="s">
        <v>26</v>
      </c>
      <c r="C28" s="38" t="s">
        <v>88</v>
      </c>
      <c r="D28" s="28"/>
      <c r="E28" s="48">
        <f t="shared" si="0"/>
        <v>0</v>
      </c>
      <c r="F28" s="49">
        <f t="shared" si="1"/>
        <v>0</v>
      </c>
    </row>
    <row r="29" spans="1:6" s="1" customFormat="1" x14ac:dyDescent="0.25">
      <c r="A29" s="37">
        <v>41</v>
      </c>
      <c r="B29" s="38" t="s">
        <v>26</v>
      </c>
      <c r="C29" s="38" t="s">
        <v>48</v>
      </c>
      <c r="D29" s="28"/>
      <c r="E29" s="48">
        <f t="shared" si="0"/>
        <v>0</v>
      </c>
      <c r="F29" s="49">
        <f t="shared" si="1"/>
        <v>0</v>
      </c>
    </row>
    <row r="30" spans="1:6" s="1" customFormat="1" x14ac:dyDescent="0.25">
      <c r="A30" s="37">
        <v>74</v>
      </c>
      <c r="B30" s="38" t="s">
        <v>49</v>
      </c>
      <c r="C30" s="38" t="s">
        <v>71</v>
      </c>
      <c r="D30" s="28"/>
      <c r="E30" s="48">
        <f t="shared" si="0"/>
        <v>0</v>
      </c>
      <c r="F30" s="49">
        <f t="shared" si="1"/>
        <v>0</v>
      </c>
    </row>
    <row r="31" spans="1:6" s="1" customFormat="1" x14ac:dyDescent="0.25">
      <c r="A31" s="37">
        <v>14</v>
      </c>
      <c r="B31" s="38" t="s">
        <v>49</v>
      </c>
      <c r="C31" s="38" t="s">
        <v>87</v>
      </c>
      <c r="D31" s="28"/>
      <c r="E31" s="48">
        <f t="shared" si="0"/>
        <v>0</v>
      </c>
      <c r="F31" s="49">
        <f t="shared" si="1"/>
        <v>0</v>
      </c>
    </row>
    <row r="32" spans="1:6" s="1" customFormat="1" x14ac:dyDescent="0.25">
      <c r="A32" s="37">
        <v>1</v>
      </c>
      <c r="B32" s="38" t="s">
        <v>35</v>
      </c>
      <c r="C32" s="38" t="s">
        <v>50</v>
      </c>
      <c r="D32" s="28"/>
      <c r="E32" s="48">
        <f t="shared" si="0"/>
        <v>0</v>
      </c>
      <c r="F32" s="49">
        <f t="shared" si="1"/>
        <v>0</v>
      </c>
    </row>
    <row r="33" spans="1:6" s="1" customFormat="1" x14ac:dyDescent="0.25">
      <c r="A33" s="37">
        <v>1</v>
      </c>
      <c r="B33" s="38" t="s">
        <v>35</v>
      </c>
      <c r="C33" s="38" t="s">
        <v>51</v>
      </c>
      <c r="D33" s="29"/>
      <c r="E33" s="48">
        <f t="shared" si="0"/>
        <v>0</v>
      </c>
      <c r="F33" s="49">
        <f t="shared" si="1"/>
        <v>0</v>
      </c>
    </row>
    <row r="34" spans="1:6" s="1" customFormat="1" x14ac:dyDescent="0.25">
      <c r="A34" s="37">
        <v>1</v>
      </c>
      <c r="B34" s="38" t="s">
        <v>35</v>
      </c>
      <c r="C34" s="38" t="s">
        <v>52</v>
      </c>
      <c r="D34" s="29"/>
      <c r="E34" s="48">
        <f t="shared" si="0"/>
        <v>0</v>
      </c>
      <c r="F34" s="49">
        <f t="shared" si="1"/>
        <v>0</v>
      </c>
    </row>
    <row r="35" spans="1:6" s="1" customFormat="1" x14ac:dyDescent="0.25">
      <c r="A35" s="37">
        <v>1</v>
      </c>
      <c r="B35" s="38" t="s">
        <v>1</v>
      </c>
      <c r="C35" s="38" t="s">
        <v>53</v>
      </c>
      <c r="D35" s="29"/>
      <c r="E35" s="48">
        <f t="shared" si="0"/>
        <v>0</v>
      </c>
      <c r="F35" s="49">
        <f t="shared" si="1"/>
        <v>0</v>
      </c>
    </row>
    <row r="36" spans="1:6" s="1" customFormat="1" x14ac:dyDescent="0.25">
      <c r="A36" s="37">
        <v>42</v>
      </c>
      <c r="B36" s="38" t="s">
        <v>26</v>
      </c>
      <c r="C36" s="38" t="s">
        <v>68</v>
      </c>
      <c r="D36" s="28"/>
      <c r="E36" s="48">
        <f t="shared" si="0"/>
        <v>0</v>
      </c>
      <c r="F36" s="49">
        <f t="shared" si="1"/>
        <v>0</v>
      </c>
    </row>
    <row r="37" spans="1:6" s="1" customFormat="1" x14ac:dyDescent="0.25">
      <c r="A37" s="37">
        <v>1</v>
      </c>
      <c r="B37" s="38" t="s">
        <v>1</v>
      </c>
      <c r="C37" s="38" t="s">
        <v>54</v>
      </c>
      <c r="D37" s="29"/>
      <c r="E37" s="48">
        <f t="shared" si="0"/>
        <v>0</v>
      </c>
      <c r="F37" s="49">
        <f t="shared" si="1"/>
        <v>0</v>
      </c>
    </row>
    <row r="38" spans="1:6" s="1" customFormat="1" x14ac:dyDescent="0.25">
      <c r="A38" s="39"/>
      <c r="B38" s="39"/>
      <c r="C38" s="40"/>
      <c r="D38" s="26"/>
      <c r="E38" s="39"/>
      <c r="F38" s="47"/>
    </row>
    <row r="39" spans="1:6" s="1" customFormat="1" x14ac:dyDescent="0.25">
      <c r="A39" s="104" t="s">
        <v>55</v>
      </c>
      <c r="B39" s="104"/>
      <c r="C39" s="104"/>
      <c r="E39" s="39"/>
      <c r="F39" s="50">
        <f>SUM(E4:E37)</f>
        <v>0</v>
      </c>
    </row>
    <row r="40" spans="1:6" s="1" customFormat="1" x14ac:dyDescent="0.25">
      <c r="A40" s="39"/>
      <c r="B40" s="39"/>
      <c r="C40" s="40"/>
      <c r="D40" s="26"/>
      <c r="E40" s="39"/>
      <c r="F40" s="47"/>
    </row>
    <row r="41" spans="1:6" s="31" customFormat="1" x14ac:dyDescent="0.25">
      <c r="A41" s="42" t="s">
        <v>30</v>
      </c>
      <c r="B41" s="43" t="s">
        <v>56</v>
      </c>
      <c r="C41" s="43"/>
      <c r="E41" s="51"/>
      <c r="F41" s="52"/>
    </row>
    <row r="42" spans="1:6" s="1" customFormat="1" x14ac:dyDescent="0.25">
      <c r="A42" s="37">
        <v>650</v>
      </c>
      <c r="B42" s="38" t="s">
        <v>26</v>
      </c>
      <c r="C42" s="38" t="s">
        <v>85</v>
      </c>
      <c r="D42" s="28"/>
      <c r="E42" s="48">
        <f t="shared" ref="E42:E43" si="2">A42*D42</f>
        <v>0</v>
      </c>
      <c r="F42" s="49">
        <f t="shared" ref="F42:F43" si="3">E42*1.21</f>
        <v>0</v>
      </c>
    </row>
    <row r="43" spans="1:6" s="1" customFormat="1" x14ac:dyDescent="0.25">
      <c r="A43" s="37">
        <v>1</v>
      </c>
      <c r="B43" s="38" t="s">
        <v>58</v>
      </c>
      <c r="C43" s="38" t="s">
        <v>57</v>
      </c>
      <c r="D43" s="28"/>
      <c r="E43" s="48">
        <f t="shared" si="2"/>
        <v>0</v>
      </c>
      <c r="F43" s="49">
        <f t="shared" si="3"/>
        <v>0</v>
      </c>
    </row>
    <row r="44" spans="1:6" s="1" customFormat="1" x14ac:dyDescent="0.25">
      <c r="A44" s="37">
        <v>64</v>
      </c>
      <c r="B44" s="38" t="s">
        <v>49</v>
      </c>
      <c r="C44" s="38" t="s">
        <v>59</v>
      </c>
      <c r="D44" s="28"/>
      <c r="E44" s="48">
        <f t="shared" ref="E44" si="4">A44*D44</f>
        <v>0</v>
      </c>
      <c r="F44" s="49">
        <f t="shared" ref="F44" si="5">E44*1.21</f>
        <v>0</v>
      </c>
    </row>
    <row r="45" spans="1:6" s="1" customFormat="1" x14ac:dyDescent="0.25">
      <c r="A45" s="39"/>
      <c r="B45" s="39"/>
      <c r="C45" s="40"/>
      <c r="D45" s="26"/>
      <c r="E45" s="39"/>
      <c r="F45" s="47"/>
    </row>
    <row r="46" spans="1:6" s="1" customFormat="1" x14ac:dyDescent="0.25">
      <c r="A46" s="41" t="s">
        <v>60</v>
      </c>
      <c r="B46" s="44"/>
      <c r="C46" s="40"/>
      <c r="D46" s="26"/>
      <c r="E46" s="39"/>
      <c r="F46" s="50">
        <f>SUM(E42:E44)</f>
        <v>0</v>
      </c>
    </row>
    <row r="47" spans="1:6" s="1" customFormat="1" x14ac:dyDescent="0.25">
      <c r="A47" s="36"/>
      <c r="B47" s="44"/>
      <c r="C47" s="40"/>
      <c r="D47" s="26"/>
      <c r="E47" s="39"/>
      <c r="F47" s="47"/>
    </row>
    <row r="48" spans="1:6" s="1" customFormat="1" x14ac:dyDescent="0.25">
      <c r="A48" s="41" t="s">
        <v>94</v>
      </c>
      <c r="B48" s="44"/>
      <c r="C48"/>
      <c r="D48" s="5"/>
      <c r="E48"/>
      <c r="F48" s="20"/>
    </row>
    <row r="49" spans="1:6" s="1" customFormat="1" x14ac:dyDescent="0.25">
      <c r="A49" s="39"/>
      <c r="B49" s="38" t="s">
        <v>61</v>
      </c>
      <c r="C49" s="38"/>
      <c r="D49" s="32" t="s">
        <v>62</v>
      </c>
      <c r="E49" s="53" t="s">
        <v>63</v>
      </c>
      <c r="F49" s="54" t="s">
        <v>64</v>
      </c>
    </row>
    <row r="50" spans="1:6" s="1" customFormat="1" x14ac:dyDescent="0.25">
      <c r="A50" s="39"/>
      <c r="B50" s="38" t="s">
        <v>31</v>
      </c>
      <c r="C50" s="38"/>
      <c r="D50" s="33">
        <f>E4+E5+E6+E7+E8+E10+E11+E12+E13+E14+E15+E16+E17+E18+E19+E20+E21+E22+E23+E24+E25+E26+E27+E28+E29+E34</f>
        <v>0</v>
      </c>
      <c r="E50" s="55">
        <f>E9+E30+E31+E32+E33+E35+E36+E37</f>
        <v>0</v>
      </c>
      <c r="F50" s="55">
        <f>D50+E50</f>
        <v>0</v>
      </c>
    </row>
    <row r="51" spans="1:6" s="1" customFormat="1" x14ac:dyDescent="0.25">
      <c r="A51" s="39"/>
      <c r="B51" s="38" t="s">
        <v>65</v>
      </c>
      <c r="C51" s="38"/>
      <c r="D51" s="33">
        <f>E42+E43</f>
        <v>0</v>
      </c>
      <c r="E51" s="55">
        <f>E44</f>
        <v>0</v>
      </c>
      <c r="F51" s="55">
        <f t="shared" ref="F51:F52" si="6">D51+E51</f>
        <v>0</v>
      </c>
    </row>
    <row r="52" spans="1:6" s="1" customFormat="1" x14ac:dyDescent="0.25">
      <c r="A52" s="39"/>
      <c r="B52" s="45" t="s">
        <v>66</v>
      </c>
      <c r="C52" s="45"/>
      <c r="D52" s="34">
        <f>D50+D51</f>
        <v>0</v>
      </c>
      <c r="E52" s="56">
        <f>E50+E51</f>
        <v>0</v>
      </c>
      <c r="F52" s="56">
        <f t="shared" si="6"/>
        <v>0</v>
      </c>
    </row>
    <row r="53" spans="1:6" s="1" customFormat="1" x14ac:dyDescent="0.25">
      <c r="A53" s="26"/>
      <c r="B53" s="26"/>
      <c r="C53" s="30"/>
      <c r="D53" s="26"/>
      <c r="E53" s="26"/>
      <c r="F53" s="27"/>
    </row>
  </sheetData>
  <sheetProtection algorithmName="SHA-512" hashValue="/6vpmeARkjF153R398/TT/tDaDT316XrNxVBaOy56SOMkb8CKFqiINczKEFaQ728tsKVwrUKI+gHlNQm0fXN6A==" saltValue="Y6RsNkomt8RBJPOMdVze3Q==" spinCount="100000" sheet="1" objects="1" scenarios="1"/>
  <mergeCells count="3">
    <mergeCell ref="A1:F1"/>
    <mergeCell ref="B3:C3"/>
    <mergeCell ref="A39:C3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EF512-F335-400D-BE59-52F35696CD22}">
  <sheetPr>
    <tabColor theme="9" tint="0.79998168889431442"/>
  </sheetPr>
  <dimension ref="A1:F16"/>
  <sheetViews>
    <sheetView tabSelected="1" workbookViewId="0">
      <selection activeCell="C12" sqref="C12"/>
    </sheetView>
  </sheetViews>
  <sheetFormatPr defaultRowHeight="15" x14ac:dyDescent="0.25"/>
  <cols>
    <col min="1" max="2" width="5.85546875" style="6" customWidth="1"/>
    <col min="3" max="3" width="68.140625" style="5" customWidth="1"/>
    <col min="4" max="5" width="9.140625" style="5"/>
    <col min="6" max="6" width="16.7109375" style="5" customWidth="1"/>
    <col min="7" max="16384" width="9.140625" style="5"/>
  </cols>
  <sheetData>
    <row r="1" spans="1:6" s="1" customFormat="1" ht="18.75" x14ac:dyDescent="0.25">
      <c r="A1" s="110" t="s">
        <v>96</v>
      </c>
      <c r="B1" s="110"/>
      <c r="C1" s="110"/>
      <c r="D1" s="110"/>
      <c r="E1" s="110"/>
      <c r="F1" s="110"/>
    </row>
    <row r="2" spans="1:6" s="1" customFormat="1" x14ac:dyDescent="0.25">
      <c r="A2" s="10" t="s">
        <v>9</v>
      </c>
      <c r="B2" s="10" t="s">
        <v>10</v>
      </c>
      <c r="C2" s="11" t="s">
        <v>0</v>
      </c>
      <c r="D2" s="2" t="s">
        <v>2</v>
      </c>
      <c r="E2" s="10" t="s">
        <v>4</v>
      </c>
      <c r="F2" s="10" t="s">
        <v>3</v>
      </c>
    </row>
    <row r="3" spans="1:6" s="1" customFormat="1" ht="409.5" x14ac:dyDescent="0.25">
      <c r="A3" s="12">
        <v>1</v>
      </c>
      <c r="B3" s="12" t="s">
        <v>1</v>
      </c>
      <c r="C3" s="13" t="s">
        <v>97</v>
      </c>
      <c r="D3" s="3"/>
      <c r="E3" s="12">
        <f>A3*D3</f>
        <v>0</v>
      </c>
      <c r="F3" s="12">
        <f>E3*1.21</f>
        <v>0</v>
      </c>
    </row>
    <row r="4" spans="1:6" s="1" customFormat="1" ht="253.5" x14ac:dyDescent="0.25">
      <c r="A4" s="12">
        <v>32</v>
      </c>
      <c r="B4" s="12" t="s">
        <v>1</v>
      </c>
      <c r="C4" s="14" t="s">
        <v>98</v>
      </c>
      <c r="D4" s="3"/>
      <c r="E4" s="12">
        <f t="shared" ref="E4:E12" si="0">A4*D4</f>
        <v>0</v>
      </c>
      <c r="F4" s="12">
        <f t="shared" ref="F4:F12" si="1">E4*1.21</f>
        <v>0</v>
      </c>
    </row>
    <row r="5" spans="1:6" s="1" customFormat="1" ht="19.5" x14ac:dyDescent="0.25">
      <c r="A5" s="12">
        <v>33</v>
      </c>
      <c r="B5" s="12" t="s">
        <v>1</v>
      </c>
      <c r="C5" s="14" t="s">
        <v>99</v>
      </c>
      <c r="D5" s="3"/>
      <c r="E5" s="12">
        <f t="shared" si="0"/>
        <v>0</v>
      </c>
      <c r="F5" s="12">
        <f t="shared" si="1"/>
        <v>0</v>
      </c>
    </row>
    <row r="6" spans="1:6" s="1" customFormat="1" ht="93.75" customHeight="1" x14ac:dyDescent="0.25">
      <c r="A6" s="12">
        <v>1</v>
      </c>
      <c r="B6" s="12" t="s">
        <v>1</v>
      </c>
      <c r="C6" s="14" t="s">
        <v>100</v>
      </c>
      <c r="D6" s="3"/>
      <c r="E6" s="12">
        <f t="shared" si="0"/>
        <v>0</v>
      </c>
      <c r="F6" s="12">
        <f t="shared" si="1"/>
        <v>0</v>
      </c>
    </row>
    <row r="7" spans="1:6" s="1" customFormat="1" ht="243.75" x14ac:dyDescent="0.25">
      <c r="A7" s="12">
        <v>1</v>
      </c>
      <c r="B7" s="12" t="s">
        <v>1</v>
      </c>
      <c r="C7" s="14" t="s">
        <v>101</v>
      </c>
      <c r="D7" s="3"/>
      <c r="E7" s="12">
        <f t="shared" si="0"/>
        <v>0</v>
      </c>
      <c r="F7" s="12">
        <f t="shared" si="1"/>
        <v>0</v>
      </c>
    </row>
    <row r="8" spans="1:6" s="1" customFormat="1" ht="350.25" customHeight="1" x14ac:dyDescent="0.25">
      <c r="A8" s="12">
        <v>1</v>
      </c>
      <c r="B8" s="12" t="s">
        <v>1</v>
      </c>
      <c r="C8" s="14" t="s">
        <v>104</v>
      </c>
      <c r="D8" s="3"/>
      <c r="E8" s="12">
        <f t="shared" si="0"/>
        <v>0</v>
      </c>
      <c r="F8" s="12">
        <f t="shared" si="1"/>
        <v>0</v>
      </c>
    </row>
    <row r="9" spans="1:6" s="1" customFormat="1" ht="76.5" customHeight="1" x14ac:dyDescent="0.25">
      <c r="A9" s="12">
        <v>1</v>
      </c>
      <c r="B9" s="12" t="s">
        <v>1</v>
      </c>
      <c r="C9" s="14" t="s">
        <v>102</v>
      </c>
      <c r="D9" s="3"/>
      <c r="E9" s="12">
        <f t="shared" si="0"/>
        <v>0</v>
      </c>
      <c r="F9" s="12">
        <f t="shared" si="1"/>
        <v>0</v>
      </c>
    </row>
    <row r="10" spans="1:6" s="1" customFormat="1" ht="30" customHeight="1" x14ac:dyDescent="0.25">
      <c r="A10" s="12">
        <v>1</v>
      </c>
      <c r="B10" s="12" t="s">
        <v>1</v>
      </c>
      <c r="C10" s="14" t="s">
        <v>103</v>
      </c>
      <c r="D10" s="3"/>
      <c r="E10" s="12">
        <f t="shared" si="0"/>
        <v>0</v>
      </c>
      <c r="F10" s="12">
        <f t="shared" si="1"/>
        <v>0</v>
      </c>
    </row>
    <row r="11" spans="1:6" ht="164.25" customHeight="1" x14ac:dyDescent="0.25">
      <c r="A11" s="12">
        <v>1</v>
      </c>
      <c r="B11" s="12" t="s">
        <v>1</v>
      </c>
      <c r="C11" s="15" t="s">
        <v>109</v>
      </c>
      <c r="D11" s="4"/>
      <c r="E11" s="12">
        <f t="shared" si="0"/>
        <v>0</v>
      </c>
      <c r="F11" s="12">
        <f t="shared" si="1"/>
        <v>0</v>
      </c>
    </row>
    <row r="12" spans="1:6" ht="123" customHeight="1" x14ac:dyDescent="0.25">
      <c r="A12" s="12">
        <v>32</v>
      </c>
      <c r="B12" s="12" t="s">
        <v>1</v>
      </c>
      <c r="C12" s="15" t="s">
        <v>110</v>
      </c>
      <c r="D12" s="4"/>
      <c r="E12" s="12">
        <f t="shared" si="0"/>
        <v>0</v>
      </c>
      <c r="F12" s="12">
        <f t="shared" si="1"/>
        <v>0</v>
      </c>
    </row>
    <row r="13" spans="1:6" ht="15.75" thickBot="1" x14ac:dyDescent="0.3">
      <c r="A13" s="16"/>
      <c r="B13" s="16"/>
      <c r="C13"/>
      <c r="E13"/>
      <c r="F13" s="20"/>
    </row>
    <row r="14" spans="1:6" x14ac:dyDescent="0.25">
      <c r="A14" s="16"/>
      <c r="B14" s="16"/>
      <c r="C14" s="17" t="s">
        <v>15</v>
      </c>
      <c r="D14" s="8"/>
      <c r="E14" s="21"/>
      <c r="F14" s="22">
        <f>SUM(E3:E12)</f>
        <v>0</v>
      </c>
    </row>
    <row r="15" spans="1:6" x14ac:dyDescent="0.25">
      <c r="A15" s="16"/>
      <c r="B15" s="16"/>
      <c r="C15" s="18" t="s">
        <v>16</v>
      </c>
      <c r="E15"/>
      <c r="F15" s="23">
        <f>F14*0.21</f>
        <v>0</v>
      </c>
    </row>
    <row r="16" spans="1:6" ht="15.75" thickBot="1" x14ac:dyDescent="0.3">
      <c r="A16" s="16"/>
      <c r="B16" s="16"/>
      <c r="C16" s="19" t="s">
        <v>17</v>
      </c>
      <c r="D16" s="9"/>
      <c r="E16" s="24"/>
      <c r="F16" s="25">
        <f>F14+F15</f>
        <v>0</v>
      </c>
    </row>
  </sheetData>
  <sheetProtection algorithmName="SHA-512" hashValue="1z56WkFt5u4/xl4Z1Gqam1g3FG6xk4krAlf60dHXELyhQ/trU7Goi2IJnBK1EVpDx8RL+3oM3Sp+WeMSECrj9Q==" saltValue="LoCqaru3tThZcY+biU8psw==" spinCount="100000" sheet="1" objects="1" scenarios="1"/>
  <mergeCells count="1">
    <mergeCell ref="A1:F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Celkem</vt:lpstr>
      <vt:lpstr>Neinvestice</vt:lpstr>
      <vt:lpstr>Investice</vt:lpstr>
      <vt:lpstr>Investice - Stavební práce</vt:lpstr>
      <vt:lpstr>Investice - Elektroinstalace</vt:lpstr>
      <vt:lpstr>Výpočetní technika a 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UCEBNY</dc:creator>
  <cp:lastModifiedBy>Müllerová Ludmila</cp:lastModifiedBy>
  <dcterms:created xsi:type="dcterms:W3CDTF">2015-06-05T18:19:34Z</dcterms:created>
  <dcterms:modified xsi:type="dcterms:W3CDTF">2024-07-03T10:09:29Z</dcterms:modified>
</cp:coreProperties>
</file>