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0700" windowHeight="7830" activeTab="3"/>
  </bookViews>
  <sheets>
    <sheet name="Rekapitulace stavby" sheetId="1" r:id="rId1"/>
    <sheet name="Stavebni_upravy" sheetId="3" r:id="rId2"/>
    <sheet name="VP - Všeobecné položky" sheetId="19" r:id="rId3"/>
    <sheet name="Pokyny pro vyplnění" sheetId="20" r:id="rId4"/>
  </sheets>
  <definedNames>
    <definedName name="_xlnm._FilterDatabase" localSheetId="1" hidden="1">'Stavebni_upravy'!$C$88:$K$329</definedName>
    <definedName name="_xlnm._FilterDatabase" localSheetId="2" hidden="1">'VP - Všeobecné položky'!$C$77:$K$137</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Area" localSheetId="1">'Stavebni_upravy'!$C$4:$J$36,'Stavebni_upravy'!$C$42:$J$66,'Stavebni_upravy'!$C$76:$K$329</definedName>
    <definedName name="_xlnm.Print_Area" localSheetId="2">'VP - Všeobecné položky'!$C$4:$J$36,'VP - Všeobecné položky'!$C$42:$J$61,'VP - Všeobecné položky'!$C$67:$K$137</definedName>
    <definedName name="_xlnm.Print_Titles" localSheetId="0">'Rekapitulace stavby'!$49:$49</definedName>
    <definedName name="_xlnm.Print_Titles" localSheetId="1">'Stavebni_upravy'!$88:$88</definedName>
    <definedName name="_xlnm.Print_Titles" localSheetId="2">'VP - Všeobecné položky'!$77:$77</definedName>
  </definedNames>
  <calcPr calcId="179017"/>
  <extLst/>
</workbook>
</file>

<file path=xl/sharedStrings.xml><?xml version="1.0" encoding="utf-8"?>
<sst xmlns="http://schemas.openxmlformats.org/spreadsheetml/2006/main" count="2608" uniqueCount="885">
  <si>
    <t>Export VZ</t>
  </si>
  <si>
    <t>List obsahuje:</t>
  </si>
  <si>
    <t>1) Rekapitulace stavby</t>
  </si>
  <si>
    <t>2) Rekapitulace objektů stavby a soupisů prací</t>
  </si>
  <si>
    <t/>
  </si>
  <si>
    <t>False</t>
  </si>
  <si>
    <t>{dcd226b9-7b70-4eb6-b2cf-7f7811c95e24}</t>
  </si>
  <si>
    <t>&gt;&gt;  skryté sloupce  &lt;&lt;</t>
  </si>
  <si>
    <t>0,01</t>
  </si>
  <si>
    <t>21</t>
  </si>
  <si>
    <t>15</t>
  </si>
  <si>
    <t>REKAPITULACE STAVBY</t>
  </si>
  <si>
    <t>v ---  níže se nacházejí doplnkové a pomocné údaje k sestavám  --- v</t>
  </si>
  <si>
    <t>0,001</t>
  </si>
  <si>
    <t>Kód:</t>
  </si>
  <si>
    <t>tv101-1</t>
  </si>
  <si>
    <t>Stavba:</t>
  </si>
  <si>
    <t>0,1</t>
  </si>
  <si>
    <t>KSO:</t>
  </si>
  <si>
    <t>CC-CZ:</t>
  </si>
  <si>
    <t>1</t>
  </si>
  <si>
    <t>Místo:</t>
  </si>
  <si>
    <t xml:space="preserve"> </t>
  </si>
  <si>
    <t>Datum:</t>
  </si>
  <si>
    <t>10</t>
  </si>
  <si>
    <t>100</t>
  </si>
  <si>
    <t>Zadavatel:</t>
  </si>
  <si>
    <t>IČ:</t>
  </si>
  <si>
    <t>DIČ:</t>
  </si>
  <si>
    <t>Uchazeč:</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</si>
  <si>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</si>
  <si>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</si>
  <si>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</si>
  <si>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</si>
  <si>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</si>
  <si>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</si>
  <si>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</si>
  <si>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</si>
  <si>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</si>
  <si>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</si>
  <si>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</si>
  <si>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</si>
  <si>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</si>
  <si>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</si>
  <si>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</si>
  <si>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</si>
  <si>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</si>
  <si>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Kód</t>
  </si>
  <si>
    <t>Objekt, Soupis prací</t>
  </si>
  <si>
    <t>Cena bez DPH [CZK]</t>
  </si>
  <si>
    <t>Cena s DPH [CZK]</t>
  </si>
  <si>
    <t>Typ</t>
  </si>
  <si>
    <t>Náklady stavby celkem</t>
  </si>
  <si>
    <t>D</t>
  </si>
  <si>
    <t>0</t>
  </si>
  <si>
    <t>###NOIMPORT###</t>
  </si>
  <si>
    <t>IMPORT</t>
  </si>
  <si>
    <t>{00000000-0000-0000-0000-000000000000}</t>
  </si>
  <si>
    <t>/</t>
  </si>
  <si>
    <t>STA</t>
  </si>
  <si>
    <t>2</t>
  </si>
  <si>
    <t>{8b5b822c-9b30-46ab-90d4-d976a1069afd}</t>
  </si>
  <si>
    <t>VP</t>
  </si>
  <si>
    <t>Všeobecné položky</t>
  </si>
  <si>
    <t>{92b19e67-dd56-4238-9a94-a59fe8a87a13}</t>
  </si>
  <si>
    <t>1) Krycí list soupisu</t>
  </si>
  <si>
    <t>2) Rekapitulace</t>
  </si>
  <si>
    <t>3) Soupis prací</t>
  </si>
  <si>
    <t>Zpět na list:</t>
  </si>
  <si>
    <t>Rekapitulace stavby</t>
  </si>
  <si>
    <t>KRYCÍ LIST SOUPISU</t>
  </si>
  <si>
    <t>Objekt:</t>
  </si>
  <si>
    <t>21121</t>
  </si>
  <si>
    <t>CZ-CPV:</t>
  </si>
  <si>
    <t>45222000-9</t>
  </si>
  <si>
    <t>CZ-CPA:</t>
  </si>
  <si>
    <t>42.11.1</t>
  </si>
  <si>
    <t>REKAPITULACE ČLENĚNÍ SOUPISU PRACÍ</t>
  </si>
  <si>
    <t>Kód dílu - Popis</t>
  </si>
  <si>
    <t>Cena celkem [CZK]</t>
  </si>
  <si>
    <t>Náklady soupisu celkem</t>
  </si>
  <si>
    <t>-1</t>
  </si>
  <si>
    <t>HSV - Práce a dodávky HSV</t>
  </si>
  <si>
    <t xml:space="preserve">    1 - Zemní práce</t>
  </si>
  <si>
    <t xml:space="preserve">    4 - Vodorovné konstrukce</t>
  </si>
  <si>
    <t xml:space="preserve">    5 - Komunikace pozemní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</si>
  <si>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</si>
  <si>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</si>
  <si>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</si>
  <si>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</si>
  <si>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</si>
  <si>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</si>
  <si>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</si>
  <si>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</si>
  <si>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</si>
  <si>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</si>
  <si>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</si>
  <si>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</si>
  <si>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</si>
  <si>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</si>
  <si>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</si>
  <si>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</si>
  <si>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</si>
  <si>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</si>
  <si>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</si>
  <si>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</si>
  <si>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</si>
  <si>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</si>
  <si>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m2</t>
  </si>
  <si>
    <t>CS ÚRS 2017 02</t>
  </si>
  <si>
    <t>4</t>
  </si>
  <si>
    <t>PP</t>
  </si>
  <si>
    <t>VV</t>
  </si>
  <si>
    <t>113107224</t>
  </si>
  <si>
    <t>3</t>
  </si>
  <si>
    <t>5</t>
  </si>
  <si>
    <t>m3</t>
  </si>
  <si>
    <t>6</t>
  </si>
  <si>
    <t>M</t>
  </si>
  <si>
    <t>103641010</t>
  </si>
  <si>
    <t>zemina pro terénní úpravy -  ornice</t>
  </si>
  <si>
    <t>t</t>
  </si>
  <si>
    <t>8</t>
  </si>
  <si>
    <t>7</t>
  </si>
  <si>
    <t>132201209</t>
  </si>
  <si>
    <t>Příplatek za lepivost k hloubení rýh š do 2000 mm v hornině tř. 3</t>
  </si>
  <si>
    <t>Hloubení zapažených i nezapažených rýh šířky přes 600 do 2 000 mm s urovnáním dna do předepsaného profilu a spádu v hornině tř. 3 Příplatek k cenám za lepivost horniny tř. 3</t>
  </si>
  <si>
    <t>9</t>
  </si>
  <si>
    <t>11</t>
  </si>
  <si>
    <t>161101101</t>
  </si>
  <si>
    <t>Svislé přemístění výkopku z horniny tř. 1 až 4 hl výkopu do 2,5 m</t>
  </si>
  <si>
    <t>Svislé přemístění výkopku bez naložení do dopravní nádoby avšak s vyprázdněním dopravní nádoby na hromadu nebo do dopravního prostředku z horniny tř. 1 až 4, při hloubce výkopu přes 1 do 2,5 m</t>
  </si>
  <si>
    <t>Součet</t>
  </si>
  <si>
    <t>12</t>
  </si>
  <si>
    <t>162701105</t>
  </si>
  <si>
    <t>Vodorovné přemístění do 10000 m výkopku/sypaniny z horniny tř. 1 až 4</t>
  </si>
  <si>
    <t>Vodorovné přemístění výkopku nebo sypaniny po suchu na obvyklém dopravním prostředku, bez naložení výkopku, avšak se složením bez rozhrnutí z horniny tř. 1 až 4 na vzdálenost přes 9 000 do 10 000 m</t>
  </si>
  <si>
    <t>13</t>
  </si>
  <si>
    <t>14</t>
  </si>
  <si>
    <t>171201201</t>
  </si>
  <si>
    <t>Uložení sypaniny na skládky</t>
  </si>
  <si>
    <t>171201211</t>
  </si>
  <si>
    <t>Poplatek za uložení odpadu ze sypaniny na skládce (skládkovné)</t>
  </si>
  <si>
    <t>Uložení sypaniny poplatek za uložení sypaniny na skládce (skládkovné)</t>
  </si>
  <si>
    <t>16</t>
  </si>
  <si>
    <t>17</t>
  </si>
  <si>
    <t>18</t>
  </si>
  <si>
    <t>19</t>
  </si>
  <si>
    <t>20</t>
  </si>
  <si>
    <t>005724100</t>
  </si>
  <si>
    <t>osivo směs travní parková</t>
  </si>
  <si>
    <t>kg</t>
  </si>
  <si>
    <t>Osiva pícnin směsi travní balení obvykle 25 kg parková</t>
  </si>
  <si>
    <t>182301132</t>
  </si>
  <si>
    <t>Rozprostření ornice pl přes 500 m2 ve svahu přes 1:5 tl vrstvy do 150 mm</t>
  </si>
  <si>
    <t>Rozprostření a urovnání ornice ve svahu sklonu přes 1:5 při souvislé ploše přes 500 m2, tl. vrstvy přes 100 do 150 mm</t>
  </si>
  <si>
    <t>Vodorovné konstrukce</t>
  </si>
  <si>
    <t>22</t>
  </si>
  <si>
    <t>23</t>
  </si>
  <si>
    <t>24</t>
  </si>
  <si>
    <t>25</t>
  </si>
  <si>
    <t>Komunikace pozemní</t>
  </si>
  <si>
    <t>26</t>
  </si>
  <si>
    <t>564851111</t>
  </si>
  <si>
    <t>Podklad ze štěrkodrtě ŠD tl 150 mm</t>
  </si>
  <si>
    <t>Podklad ze štěrkodrti ŠD s rozprostřením a zhutněním, po zhutnění tl. 150 mm</t>
  </si>
  <si>
    <t>27</t>
  </si>
  <si>
    <t>564871111</t>
  </si>
  <si>
    <t>Podklad ze štěrkodrtě ŠD tl 250 mm</t>
  </si>
  <si>
    <t>Podklad ze štěrkodrti ŠD s rozprostřením a zhutněním, po zhutnění tl. 250 mm</t>
  </si>
  <si>
    <t>573191111</t>
  </si>
  <si>
    <t>Postřik infiltrační kationaktivní emulzí v množství 1 kg/m2</t>
  </si>
  <si>
    <t>Postřik infiltrační kationaktivní emulzí v množství 1,00 kg/m2</t>
  </si>
  <si>
    <t>32</t>
  </si>
  <si>
    <t>573231107</t>
  </si>
  <si>
    <t>Postřik živičný spojovací ze silniční emulze v množství 0,40 kg/m2</t>
  </si>
  <si>
    <t>Postřik spojovací PS bez posypu kamenivem ze silniční emulze, v množství 0,40 kg/m2</t>
  </si>
  <si>
    <t>34</t>
  </si>
  <si>
    <t>577144121</t>
  </si>
  <si>
    <t>577165122</t>
  </si>
  <si>
    <t>Ostatní konstrukce a práce, bourání</t>
  </si>
  <si>
    <t>36</t>
  </si>
  <si>
    <t>919112222</t>
  </si>
  <si>
    <t>Řezání spár pro vytvoření komůrky š 15 mm hl 25 mm pro těsnící zálivku v živičném krytu</t>
  </si>
  <si>
    <t>m</t>
  </si>
  <si>
    <t>Řezání dilatačních spár v živičném krytu vytvoření komůrky pro těsnící zálivku šířky 15 mm, hloubky 25 mm</t>
  </si>
  <si>
    <t>919122121</t>
  </si>
  <si>
    <t>Těsnění spár zálivkou za tepla pro komůrky š 15 mm hl 25 mm s těsnicím profilem</t>
  </si>
  <si>
    <t>Utěsnění dilatačních spár zálivkou za tepla v cementobetonovém nebo živičném krytu včetně adhezního nátěru s těsnicím profilem pod zálivkou, pro komůrky šířky 15 mm, hloubky 25 mm</t>
  </si>
  <si>
    <t>38</t>
  </si>
  <si>
    <t>kus</t>
  </si>
  <si>
    <t>919721123</t>
  </si>
  <si>
    <t>Geomříž pro stabilizaci podkladu tuhá dvouosá z PP podélná pevnost v tahu do 40 kN/m</t>
  </si>
  <si>
    <t>Geomříž pro stabilizaci podkladu tuhá dvouosá z polypropylenu, podélná pevnost v tahu 40 kN/m</t>
  </si>
  <si>
    <t>43</t>
  </si>
  <si>
    <t>919726122</t>
  </si>
  <si>
    <t>Geotextilie pro ochranu, separaci a filtraci netkaná měrná hmotnost do 300 g/m2</t>
  </si>
  <si>
    <t>Geotextilie netkaná pro ochranu, separaci nebo filtraci měrná hmotnost přes 200 do 300 g/m2</t>
  </si>
  <si>
    <t>919735111</t>
  </si>
  <si>
    <t>Řezání stávajícího živičného krytu hl do 50 mm</t>
  </si>
  <si>
    <t>Řezání stávajícího živičného krytu nebo podkladu hloubky do 50 mm</t>
  </si>
  <si>
    <t>997</t>
  </si>
  <si>
    <t>Přesun sutě</t>
  </si>
  <si>
    <t>997221551</t>
  </si>
  <si>
    <t>Vodorovná doprava suti ze sypkých materiálů do 1 km</t>
  </si>
  <si>
    <t>Vodorovná doprava suti bez naložení, ale se složením a s hrubým urovnáním ze sypkých materiálů, na vzdálenost do 1 km</t>
  </si>
  <si>
    <t>997221559</t>
  </si>
  <si>
    <t>Příplatek ZKD 1 km u vodorovné dopravy suti ze sypkých materiálů</t>
  </si>
  <si>
    <t>Vodorovná doprava suti bez naložení, ale se složením a s hrubým urovnáním Příplatek k ceně za každý další i započatý 1 km přes 1 km</t>
  </si>
  <si>
    <t>997221611</t>
  </si>
  <si>
    <t>Nakládání suti na dopravní prostředky pro vodorovnou dopravu</t>
  </si>
  <si>
    <t>Nakládání na dopravní prostředky pro vodorovnou dopravu suti</t>
  </si>
  <si>
    <t>997221815</t>
  </si>
  <si>
    <t>Poplatek za uložení betonového odpadu na skládce (skládkovné)</t>
  </si>
  <si>
    <t>Poplatek za uložení stavebního odpadu na skládce (skládkovné) betonového</t>
  </si>
  <si>
    <t>997221845</t>
  </si>
  <si>
    <t>Poplatek za uložení odpadu z asfaltových povrchů na skládce (skládkovné)</t>
  </si>
  <si>
    <t>Poplatek za uložení stavebního odpadu na skládce (skládkovné) z asfaltových povrchů</t>
  </si>
  <si>
    <t>997221855</t>
  </si>
  <si>
    <t>Poplatek za uložení odpadu z kameniva na skládce (skládkovné)</t>
  </si>
  <si>
    <t>Poplatek za uložení stavebního odpadu na skládce (skládkovné) z kameniva</t>
  </si>
  <si>
    <t>998</t>
  </si>
  <si>
    <t>Přesun hmot</t>
  </si>
  <si>
    <t>998225111</t>
  </si>
  <si>
    <t>Přesun hmot pro pozemní komunikace s krytem z kamene, monolitickým betonovým nebo živičným</t>
  </si>
  <si>
    <t>Přesun hmot pro komunikace s krytem z kameniva, monolitickým betonovým nebo živičným dopravní vzdálenost do 200 m jakékoliv délky objektu</t>
  </si>
  <si>
    <t>998225191</t>
  </si>
  <si>
    <t>Příplatek k přesunu hmot pro pozemní komunikace s krytem z kamene, živičným, betonovým do 1000 m</t>
  </si>
  <si>
    <t>Přesun hmot pro komunikace s krytem z kameniva, monolitickým betonovým nebo živičným Příplatek k ceně za zvětšený přesun přes vymezenou největší dopravní vzdálenost do 1000 m</t>
  </si>
  <si>
    <t xml:space="preserve">    2 - Zakládání</t>
  </si>
  <si>
    <t xml:space="preserve">    8 - Trubní vedení</t>
  </si>
  <si>
    <t>111101101</t>
  </si>
  <si>
    <t>Odstranění travin z celkové plochy do 0,1 ha</t>
  </si>
  <si>
    <t>113106121</t>
  </si>
  <si>
    <t>Rozebrání dlažeb komunikací pro pěší z betonových nebo kamenných dlaždic</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</si>
  <si>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</si>
  <si>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113202111</t>
  </si>
  <si>
    <t>Vytrhání obrub krajníků obrubníků stojatých</t>
  </si>
  <si>
    <t>Vytrhání obrub s vybouráním lože, s přemístěním hmot na skládku na vzdálenost do 3 m nebo s naložením na dopravní prostředek z krajníků nebo obrubníků stojatých</t>
  </si>
  <si>
    <t>122101402</t>
  </si>
  <si>
    <t>Vykopávky v zemníku na suchu v hornině tř. 1 a 2 objem do 1000 m3</t>
  </si>
  <si>
    <t>Vykopávky v zemnících na suchu s přehozením výkopku na vzdálenost do 3 m nebo s naložením na dopravní prostředek v horninách tř. 1 a 2 přes 100 do 1 000 m3</t>
  </si>
  <si>
    <t>132201202</t>
  </si>
  <si>
    <t>Hloubení rýh š do 2000 mm v hornině tř. 3 objemu do 1000 m3</t>
  </si>
  <si>
    <t>Hloubení zapažených i nezapažených rýh šířky přes 600 do 2 000 mm s urovnáním dna do předepsaného profilu a spádu v hornině tř. 3 přes 100 do 1 000 m3</t>
  </si>
  <si>
    <t>"výkopy na úroveň pláně" 89</t>
  </si>
  <si>
    <t>"výkopy zeminy při pročištění a remodelaci příkopů" 239</t>
  </si>
  <si>
    <t>239*1,8</t>
  </si>
  <si>
    <t>181202305-1.1</t>
  </si>
  <si>
    <t>Úprava pláně na násypech se zhutněním Edef,2 =45 Mpa</t>
  </si>
  <si>
    <t>Cena  dle zkušeností z jiných staveb</t>
  </si>
  <si>
    <t>181411131-1</t>
  </si>
  <si>
    <t>Založení parkového trávníku výsevem plochy do 1000 m2 v rovině a ve svahu do 1:5, včetně obdělání půdy, hnojení půdy hnojivem a dodávkou hnojiva, včetně ošetření trávníku</t>
  </si>
  <si>
    <t>Založení trávníku na půdě předem připravené plochy do 1000 m2 výsevem včetně utažení parkového v rovině nebo na svahu do 1:5 včetně obdělání půdy, hnojení půdy hnojivem a dodávkou hnojiva, včetně ošetření trávníku, klíčící trávník je nutné v suchém období kropit a po dosažení výšky 10 – 15 cm pravidelně kosit, aby se vytvořil hustý drn</t>
  </si>
  <si>
    <t>P</t>
  </si>
  <si>
    <t>Poznámka k položce:
Vytvoření vhodného drnu se zajistí vysetím travní směsi, kterou lze opatřit u semenářských podniků. Travní směs v  množství 2,5 – 3,0 kg na 100 m2 se vysévá do humusové vrstvy předem vyhnojené mletým vápencem a hnojivem s obsahem NPK v množství 10 a 3 kg na 100 m2. Klíčící trávník je nutné v suchém období kropit a po dosažení výšky 10 – 15 cm pravidelně kosit, aby se vytvořil hustý drn.</t>
  </si>
  <si>
    <t>Zakládání</t>
  </si>
  <si>
    <t>212711110-1</t>
  </si>
  <si>
    <t>Stávající trativod - obnovení a napojení na kanalizaci</t>
  </si>
  <si>
    <t>Stávající trativod - obnovení a napojení na kanalizaci - kompletní provedení v případě zjištění nefunkčnosti stávajícího trativodu</t>
  </si>
  <si>
    <t>Poznámka k položce:
Položka bude čerpána pouze se souhlasem investora</t>
  </si>
  <si>
    <t>451317777</t>
  </si>
  <si>
    <t>Podklad nebo lože pod dlažbu vodorovný nebo do sklonu 1:5 z betonu prostého tl do 100 mm</t>
  </si>
  <si>
    <t>Podklad nebo lože pod dlažbu (přídlažbu) v ploše vodorovné nebo ve sklonu do 1:5, tloušťky od 50 do 100 mm z betonu prostého</t>
  </si>
  <si>
    <t>565155121</t>
  </si>
  <si>
    <t>Asfaltový beton vrstva podkladní ACP 16 (obalované kamenivo střednězrnné - OKS) s rozprostřením a zhutněním v pruhu šířky přes 3 m, po zhutnění tl. 70 mm</t>
  </si>
  <si>
    <t>"konstrukce komunikace 0,4kg/m2" 3072</t>
  </si>
  <si>
    <t>591111111</t>
  </si>
  <si>
    <t>Kladení dlažby z kostek velkých z kamene do lože z kameniva těženého tl 50 mm</t>
  </si>
  <si>
    <t>Kladení dlažby z kostek s provedením lože do tl. 50 mm, s vyplněním spár, s dvojím beraněním a se smetením přebytečného materiálu na krajnici velkých z kamene, do lože z kameniva těženého</t>
  </si>
  <si>
    <t>583801590</t>
  </si>
  <si>
    <t>kostka dlažební velká, žula velikost 15/17 třída II šedá</t>
  </si>
  <si>
    <t>Poznámka k položce:
1 t = 4,6 m2</t>
  </si>
  <si>
    <t>9*0,33333</t>
  </si>
  <si>
    <t>591211111</t>
  </si>
  <si>
    <t>Kladení dlažby z kostek drobných z kamene do lože z kameniva těženého tl 50 mm</t>
  </si>
  <si>
    <t>Kladení dlažby z kostek s provedením lože do tl. 50 mm, s vyplněním spár, s dvojím beraněním a se smetením přebytečného materiálu na krajnici drobných z kamene, do lože z kameniva těženého</t>
  </si>
  <si>
    <t>"dlažba ostrůvek (zvýšená) +0,15m" 126</t>
  </si>
  <si>
    <t>"dlažba přejížděný ostrůvek +0,05m" 110</t>
  </si>
  <si>
    <t>583801100</t>
  </si>
  <si>
    <t>kostka dlažební drobná, žula, I.jakost, velikost 10 cm</t>
  </si>
  <si>
    <t>236*0,2</t>
  </si>
  <si>
    <t>596211110</t>
  </si>
  <si>
    <t>Kladení zámkové dlažby komunikací pro pěší tl 60 mm skupiny A pl do 50 m2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</si>
  <si>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</si>
  <si>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592451190</t>
  </si>
  <si>
    <t>dlažba zámková slepecká 6 cm červená</t>
  </si>
  <si>
    <t>dlažba skladebná betonová slepecká 6 cm barevná</t>
  </si>
  <si>
    <t>Poznámka k položce:
spotřeba: 50 kus/m2</t>
  </si>
  <si>
    <t>43*1,03</t>
  </si>
  <si>
    <t>596211210</t>
  </si>
  <si>
    <t>Kladení zámkové dlažby komunikací pro pěší tl 80 mm skupiny A pl do 50 m2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</si>
  <si>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</si>
  <si>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592451230</t>
  </si>
  <si>
    <t>dlažba zámková slepecká 8 cm červená</t>
  </si>
  <si>
    <t>dlažba skladebná betonová hladká 8 cm barevná</t>
  </si>
  <si>
    <t>dlažba zámková 8 cm červená</t>
  </si>
  <si>
    <t>596211211</t>
  </si>
  <si>
    <t>Kladení zámkové dlažby komunikací pro pěší tl 80 mm skupiny A pl do 100 m2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</si>
  <si>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50 do 100 m2</t>
  </si>
  <si>
    <t>592450000</t>
  </si>
  <si>
    <t>dlažba zámková profilová pro komunikace 8 cm červená</t>
  </si>
  <si>
    <t>Poznámka k položce:
spotřeba: 36 kus/m2</t>
  </si>
  <si>
    <t>Trubní vedení</t>
  </si>
  <si>
    <t>871251151</t>
  </si>
  <si>
    <t>Montáž potrubí z PE100 SDR 17 otevřený výkop svařovaných na tupo D 110 x 6,6 mm</t>
  </si>
  <si>
    <t>Montáž vodovodního potrubí z plastů v otevřeném výkopu z polyetylenu PE 100 svařovaných na tupo SDR 17/PN10 D 110 x 6,6 mm</t>
  </si>
  <si>
    <t>286136210</t>
  </si>
  <si>
    <t>potrubí dvouvrstvé PE100 s 10% signalizační vrstvou, SDR 17, 110x6,6. L=12m</t>
  </si>
  <si>
    <t>871350310-1</t>
  </si>
  <si>
    <t>Montáž kanalizačního potrubí hladkého plnostěnného SN 10  z polypropylenu DN 200, včetně spojek a napojení na stávající trubní vedení</t>
  </si>
  <si>
    <t>Montáž kanalizačního potrubí z plastů z polypropylenu PP hladkého plnostěnného SN 10 DN 200, včetně spojek a napojení na stávající trubní vedení</t>
  </si>
  <si>
    <t>286171030</t>
  </si>
  <si>
    <t>trubka kanalizační PP SN 10, dl. 1m, DN 200</t>
  </si>
  <si>
    <t>877275231</t>
  </si>
  <si>
    <t>Montáž víčka z tvrdého PVC-systém KG DN 110</t>
  </si>
  <si>
    <t>Montáž tvarovek na kanalizačním potrubí z trub z plastu z tvrdého PVC [systém KG] nebo z polypropylenu [systém KG 2000] v otevřeném výkopu víček DN 110</t>
  </si>
  <si>
    <t>286117200</t>
  </si>
  <si>
    <t>víčko kanalizace plastové KGK DN 110</t>
  </si>
  <si>
    <t>víčko kanalizace plastové KG DN 110</t>
  </si>
  <si>
    <t>877355231</t>
  </si>
  <si>
    <t>Montáž víčka z tvrdého PVC-systém KG DN 200</t>
  </si>
  <si>
    <t>Montáž tvarovek na kanalizačním potrubí z trub z plastu z tvrdého PVC [systém KG] nebo z polypropylenu [systém KG 2000] v otevřeném výkopu víček DN 200</t>
  </si>
  <si>
    <t>286117240</t>
  </si>
  <si>
    <t>víčko kanalizace plastové KGK DN 200</t>
  </si>
  <si>
    <t>víčko kanalizace plastové KG DN 200</t>
  </si>
  <si>
    <t>899231111-1</t>
  </si>
  <si>
    <t>Výšková úprava uličního vstupu nebo vpusti do 200 mm zvýšením nebo snížením mříže nebo poklopu, včetně případného posunu místa vpusti a doplnění poškozených částí</t>
  </si>
  <si>
    <t>"obnova a úprava uliční vpusti UV53" 1</t>
  </si>
  <si>
    <t>592238730</t>
  </si>
  <si>
    <t>mříž uliční vpusti</t>
  </si>
  <si>
    <t>mříž vtoková s rámem pro uliční vpusti</t>
  </si>
  <si>
    <t>592238740</t>
  </si>
  <si>
    <t>koš pozink pro uliční vpusť</t>
  </si>
  <si>
    <t>koš vysoký pro uliční vpusti, žárově zinkovaný plech</t>
  </si>
  <si>
    <t>916131213</t>
  </si>
  <si>
    <t>Osazení silničního obrubníku betonového stojatého s boční opěrou do lože z betonu prostého</t>
  </si>
  <si>
    <t>Osazení silničního obrubníku betonového se zřízením lože, s vyplněním a zatřením spár cementovou maltou stojatého s boční opěrou z betonu prostého tř. C 12/15, do lože z betonu prostého téže značky</t>
  </si>
  <si>
    <t>471</t>
  </si>
  <si>
    <t>592174890</t>
  </si>
  <si>
    <t>obrubník betonový silniční 100x15x25 cm přírodní šedá</t>
  </si>
  <si>
    <t>476</t>
  </si>
  <si>
    <t>916241113</t>
  </si>
  <si>
    <t>Osazení obrubníku kamenného ležatého s boční opěrou do lože z betonu prostého</t>
  </si>
  <si>
    <t>Osazení obrubníku kamenného se zřízením lože, s vyplněním a zatřením spár cementovou maltou ležatého s boční opěrou z betonu prostého tř. C 12/15, do lože z betonu prostého téže značky</t>
  </si>
  <si>
    <t>583803430</t>
  </si>
  <si>
    <t>obrubník kamenný přímý, žula, OP4 20x25</t>
  </si>
  <si>
    <t>obrubník kamenný přímý, žula, 20x25</t>
  </si>
  <si>
    <t>130</t>
  </si>
  <si>
    <t>916241213</t>
  </si>
  <si>
    <t>Osazení obrubníku kamenného stojatého s boční opěrou do lože z betonu prostého</t>
  </si>
  <si>
    <t>Osazení obrubníku kamenného se zřízením lože, s vyplněním a zatřením spár cementovou maltou stojatého s boční opěrou z betonu prostého tř. C 12/15, do lože z betonu prostého téže značky</t>
  </si>
  <si>
    <t>61</t>
  </si>
  <si>
    <t>583803330</t>
  </si>
  <si>
    <t>obrubník kamenný přímý, žula, OP3 25x20</t>
  </si>
  <si>
    <t>obrubník kamenný přímý, žula, 25x20</t>
  </si>
  <si>
    <t>131,5</t>
  </si>
  <si>
    <t>62</t>
  </si>
  <si>
    <t>583804140</t>
  </si>
  <si>
    <t>obrubník kamenný obloukový , žula, r=0,5÷1 m OP3 25x20</t>
  </si>
  <si>
    <t>obrubník kamenný obloukový , žula, r=0,5÷1 m 25x20</t>
  </si>
  <si>
    <t>"oblouk R=0,50m, 16ks" 12</t>
  </si>
  <si>
    <t>63</t>
  </si>
  <si>
    <t>583804240</t>
  </si>
  <si>
    <t>obrubník kamenný obloukový , žula, r=1÷3 m OP3 25x20</t>
  </si>
  <si>
    <t>obrubník kamenný obloukový , žula, r=1÷3 m 25x20</t>
  </si>
  <si>
    <t>"oblouk R=1,25m, 4ks" 8</t>
  </si>
  <si>
    <t>"oblouk R=1,20m, 4ks" 7,6</t>
  </si>
  <si>
    <t>916331112</t>
  </si>
  <si>
    <t>Osazení zahradního obrubníku betonového do lože z betonu s boční opěrou</t>
  </si>
  <si>
    <t>Osazení zahradního obrubníku betonového s ložem tl. od 50 do 100 mm z betonu prostého tř. C 12/15 s boční opěrou z betonu prostého tř. C 12/15</t>
  </si>
  <si>
    <t>592172120</t>
  </si>
  <si>
    <t>obrubník betonový zahradní šedý 100 x 5 x 20 cm</t>
  </si>
  <si>
    <t>obrubník betonový zahradní  šedý 100 x 5 x 20 cm</t>
  </si>
  <si>
    <t>935932617-1</t>
  </si>
  <si>
    <t>Vpusť prefabrikovaná podobrubníková - kompletní včetně potřebných dílců a součástí, spojek dle hloubky přípojky</t>
  </si>
  <si>
    <t>113106271</t>
  </si>
  <si>
    <t>Rozebrání dlažeb vozovek pl přes 50 do 200 m2 ze zámkové dlažby s ložem z kameniva</t>
  </si>
  <si>
    <t>Rozebrání dlažeb a dílců komunikací pro pěší, vozovek a ploch s přemístěním hmot na skládku na vzdálenost do 3 m nebo s naložením na dopravní prostředek vozovek a ploch, s jakoukoliv výplní spár v ploše jednotlivě přes 50 m2 do 200 m2 ze zámkové dlažby s ložem z kameniva</t>
  </si>
  <si>
    <t>"dlážděný chodník" 124,3</t>
  </si>
  <si>
    <t>113107222</t>
  </si>
  <si>
    <t>Odstranění podkladu pl přes 200 m2 z kameniva drceného tl 200 mm</t>
  </si>
  <si>
    <t>Odstranění podkladů nebo krytů s přemístěním hmot na skládku na vzdálenost do 20 m nebo s naložením na dopravní prostředek v ploše jednotlivě přes 200 m2 z kameniva hrubého drceného, o tl. vrstvy přes 100 do 200 mm</t>
  </si>
  <si>
    <t>113107242</t>
  </si>
  <si>
    <t>Odstranění podkladu nebo krytů pl přes 200 m2 živičných tl 100 mm</t>
  </si>
  <si>
    <t>Odstranění podkladů nebo krytů s přemístěním hmot na skládku na vzdálenost do 20 m nebo s naložením na dopravní prostředek v ploše jednotlivě přes 200 m2 živičných, o tl. vrstvy přes 50 do 100 mm</t>
  </si>
  <si>
    <t>"stávající obruby, část pro zpětné použití" 210</t>
  </si>
  <si>
    <t>1322*0,15*1,8</t>
  </si>
  <si>
    <t>"konstrukce chodníku" 935</t>
  </si>
  <si>
    <t>564861111</t>
  </si>
  <si>
    <t>Podklad ze štěrkodrtě ŠD tl 200 mm</t>
  </si>
  <si>
    <t>Podklad ze štěrkodrti ŠD s rozprostřením a zhutněním, po zhutnění tl. 200 mm</t>
  </si>
  <si>
    <t>"konstrukce sjezdů" 27</t>
  </si>
  <si>
    <t>596211113</t>
  </si>
  <si>
    <t>Kladení zámkové dlažby komunikací pro pěší tl 60 mm skupiny A pl přes 300 m2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</si>
  <si>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</si>
  <si>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592450380</t>
  </si>
  <si>
    <t>dlažba zámková 6 cm přírodní</t>
  </si>
  <si>
    <t>dlažba zámková profilová základní 6 cm přírodní</t>
  </si>
  <si>
    <t>935*1,01</t>
  </si>
  <si>
    <t>592450070</t>
  </si>
  <si>
    <t>dlažba zámková profilová pro komunikace 8 cm přírodní</t>
  </si>
  <si>
    <t>27*1,03</t>
  </si>
  <si>
    <t>"obruby z vyzískaného materiálu - vjezdy" 18</t>
  </si>
  <si>
    <t>580</t>
  </si>
  <si>
    <t>580*1,01</t>
  </si>
  <si>
    <t>979024443</t>
  </si>
  <si>
    <t>Očištění vybouraných obrubníků a krajníků silničních</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</si>
  <si>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</si>
  <si>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911111111</t>
  </si>
  <si>
    <t>Montáž zábradlí ocelového zabetonovaného</t>
  </si>
  <si>
    <t>749106020-1</t>
  </si>
  <si>
    <t>zábradlí silniční třímadlové</t>
  </si>
  <si>
    <t>zábradlí silniční třímadlové, vč. PKO</t>
  </si>
  <si>
    <t>914111111</t>
  </si>
  <si>
    <t>Montáž svislé dopravní značky do velikosti 1 m2 objímkami na sloupek nebo konzolu</t>
  </si>
  <si>
    <t>Montáž svislé dopravní značky základní velikosti do 1 m2 objímkami na sloupky nebo konzoly</t>
  </si>
  <si>
    <t>"nové DZ" 14</t>
  </si>
  <si>
    <t>"nové DZ (výměna za stávající)" 41</t>
  </si>
  <si>
    <t>"přesunuté DZ" 5</t>
  </si>
  <si>
    <t>914111112</t>
  </si>
  <si>
    <t>Montáž svislé dopravní značky do velikosti 1 m2 páskováním na sloup</t>
  </si>
  <si>
    <t>Montáž svislé dopravní značky základní velikosti do 1 m2 páskováním na sloupy</t>
  </si>
  <si>
    <t>"nové DZ" 2</t>
  </si>
  <si>
    <t>"přesunuté DZ" 2</t>
  </si>
  <si>
    <t>404440000</t>
  </si>
  <si>
    <t>značka dopravní svislá - střední velikost</t>
  </si>
  <si>
    <t>značka dopravní svislá výstražná FeZn A1 - A30, P1,P4 700 mm</t>
  </si>
  <si>
    <t>914511112</t>
  </si>
  <si>
    <t>Montáž sloupku dopravních značek délky do 3,5 m s betonovým základem a patkou</t>
  </si>
  <si>
    <t>Montáž sloupku dopravních značek délky do 3,5 m do hliníkové patky</t>
  </si>
  <si>
    <t>"výměna za stávající" 43</t>
  </si>
  <si>
    <t>"nové" 15</t>
  </si>
  <si>
    <t>404452250</t>
  </si>
  <si>
    <t>sloupek Zn 60 - 350</t>
  </si>
  <si>
    <t>915131110-1</t>
  </si>
  <si>
    <t>Vodorovné dopravní značení  - značící knoflíky bílé</t>
  </si>
  <si>
    <t>Vodorovné dopravní značení  - značící knoflíky bílé - kompletní provedení včetně dodání potřebného materiálu pro zabudování</t>
  </si>
  <si>
    <t>"značící knoflíky v ose komunikace á 4m" 638</t>
  </si>
  <si>
    <t>915131110-2</t>
  </si>
  <si>
    <t>Vodorovné dopravní značení  - obrubníková skleněná odrazka</t>
  </si>
  <si>
    <t>Vodorovné dopravní značení  - obrubníková skleněná odrazka - kompletní provedení včetně dodání potřebného materiálu pro zabudování</t>
  </si>
  <si>
    <t>915231112-0</t>
  </si>
  <si>
    <t>Vodorovné dopravní značení - bílý plast (finální provedení)</t>
  </si>
  <si>
    <t>Vodorovné dopravní značení stříkaným plastem bílé retroreflexní</t>
  </si>
  <si>
    <t>"součty postupně pro SO 121 - 126"</t>
  </si>
  <si>
    <t>"vodící proužek 0,125m" 235,8+85,6+491,0+314,5+217,8+61,1</t>
  </si>
  <si>
    <t>"vodící proužek přerušovaný 0,5m (0,5/0,5)" 0+8,8+0+40,4+0+0</t>
  </si>
  <si>
    <t>"dělící čára plná 0,125m" 43,8+28,1+82,5+106,8+26,0+25,0</t>
  </si>
  <si>
    <t>"dělící čára přerušovaná 0,125m (1,5/1,5)" 0+1,7+0+43,3+0+0</t>
  </si>
  <si>
    <t>"dělící čára přerušovaná 0,125m (3/1,5)" 8,3+0+108,6+46,4+55,2+4,8</t>
  </si>
  <si>
    <t>"dělící čára přerušovaná 0,125m (6/3)" 19,4+0+0+0+0+0</t>
  </si>
  <si>
    <t>"přechod pro chodce a dopravní stíny" 0+28,0+0+12+0+0</t>
  </si>
  <si>
    <t>"místo pro přecházení" 0+0+0+1,4+0+0</t>
  </si>
  <si>
    <t>"zastávka BUS" 0+15,0+0+30,0+0+15,3</t>
  </si>
  <si>
    <t>915621111-0</t>
  </si>
  <si>
    <t>Předznačení vodorovného značení</t>
  </si>
  <si>
    <t>Předznačení pro vodorovné značení stříkané barvou nebo prováděné z nátěrových hmot</t>
  </si>
  <si>
    <t>966005111</t>
  </si>
  <si>
    <t>Rozebrání a odstranění silničního zábradlí se sloupky osazenými s betonovými patkami</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</si>
  <si>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</si>
  <si>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"stávající třímadlové zábradlí" 71</t>
  </si>
  <si>
    <t>966006132</t>
  </si>
  <si>
    <t>Odstranění značek dopravních nebo orientačních se sloupky s betonovými patkami</t>
  </si>
  <si>
    <t>Odstranění dopravních nebo orientačních značek se sloupkem s uložením hmot na vzdálenost do 20 m nebo s naložením na dopravní prostředek, se zásypem jam a jeho zhutněním s betonovou patkou</t>
  </si>
  <si>
    <t>"stávající DZ včetně sloupků" 46</t>
  </si>
  <si>
    <t>966006211</t>
  </si>
  <si>
    <t>Odstranění svislých dopravních značek ze sloupů, sloupků nebo konzol</t>
  </si>
  <si>
    <t>Odstranění (demontáž) svislých dopravních značek s odklizením materiálu na skládku na vzdálenost do 20 m nebo s naložením na dopravní prostředek ze sloupů, sloupků nebo konzol</t>
  </si>
  <si>
    <t>"rušené DZ (počet nad rámec pol. 966006132)" 51-46</t>
  </si>
  <si>
    <t>"přesouvané DZ na sloupek DZ vč. provizorního uskladnění" 5</t>
  </si>
  <si>
    <t>"přesouvané DZ na stávající sloup (typu VO) vč. provizorního uskladnění" 2</t>
  </si>
  <si>
    <t>997221571</t>
  </si>
  <si>
    <t>Vodorovná doprava vybouraných hmot do 1 km</t>
  </si>
  <si>
    <t>Vodorovná doprava vybouraných hmot bez naložení, ale se složením a s hrubým urovnáním na vzdálenost do 1 km</t>
  </si>
  <si>
    <t>997221579</t>
  </si>
  <si>
    <t>Příplatek ZKD 1 km u vodorovné dopravy vybouraných hmot</t>
  </si>
  <si>
    <t>Vodorovná doprava vybouraných hmot bez naložení, ale se složením a s hrubým urovnáním na vzdálenost Příplatek k ceně za každý další i započatý 1 km přes 1 km</t>
  </si>
  <si>
    <t>24,785*19 'Přepočtené koeficientem množství</t>
  </si>
  <si>
    <t>997013831</t>
  </si>
  <si>
    <t>Poplatek za uložení stavebního směsného odpadu na skládce (skládkovné)</t>
  </si>
  <si>
    <t>Poplatek za uložení stavebního odpadu na skládce (skládkovné) směsného</t>
  </si>
  <si>
    <t>998225193</t>
  </si>
  <si>
    <t>Příplatek k přesunu hmot pro pozemní komunikace s krytem z kamene, živičným, betonovým do 3000 m</t>
  </si>
  <si>
    <t>Přesun hmot pro komunikace s krytem z kameniva, monolitickým betonovým nebo živičným Příplatek k ceně za zvětšený přesun přes vymezenou největší dopravní vzdálenost do 3000 m</t>
  </si>
  <si>
    <t>PSV</t>
  </si>
  <si>
    <t>Práce a dodávky PSV</t>
  </si>
  <si>
    <t>115101202</t>
  </si>
  <si>
    <t>Čerpání vody na dopravní výšku do 10 m průměrný přítok do 1000 l/min</t>
  </si>
  <si>
    <t>hod</t>
  </si>
  <si>
    <t>Čerpání vody na dopravní výšku do 10 m s uvažovaným průměrným přítokem přes 500 do 1 000 l/min</t>
  </si>
  <si>
    <t>115101302</t>
  </si>
  <si>
    <t>Pohotovost čerpací soupravy pro dopravní výšku do 10 m přítok do 1000 l/min</t>
  </si>
  <si>
    <t>den</t>
  </si>
  <si>
    <t>Pohotovost záložní čerpací soupravy pro dopravní výšku do 10 m s uvažovaným průměrným přítokem přes 500 do 1 000 l/min</t>
  </si>
  <si>
    <t>120001101</t>
  </si>
  <si>
    <t>Příplatek za ztížení vykopávky v blízkosti podzemního vedení</t>
  </si>
  <si>
    <t>Příplatek k cenám vykopávek za ztížení vykopávky v blízkosti podzemního vedení nebo výbušnin v horninách jakékoliv třídy</t>
  </si>
  <si>
    <t>195,6/2</t>
  </si>
  <si>
    <t>122201101</t>
  </si>
  <si>
    <t>Odkopávky a prokopávky nezapažené v hornině tř. 3 objem do 100 m3</t>
  </si>
  <si>
    <t>Odkopávky a prokopávky nezapažené s přehozením výkopku na vzdálenost do 3 m nebo s naložením na dopravní prostředek v hornině tř. 3 do 100 m3</t>
  </si>
  <si>
    <t>"odkop pro založení zdi 50% v hor. tř.3" ((6*30)+(1,1+1,5)*6)*0,5</t>
  </si>
  <si>
    <t>Úpravy povrchů, podlahy a osazování výplní</t>
  </si>
  <si>
    <t>628611102</t>
  </si>
  <si>
    <t>Nátěr mostních betonových konstrukcí epoxidový 2x ochranný nepružný OS-B</t>
  </si>
  <si>
    <t>628641111</t>
  </si>
  <si>
    <t>Kamenické opracování lícních ploch zdí a valů pemrlováním</t>
  </si>
  <si>
    <t>Kamenické opracování omítnutých nebo neomítnutých lícních ploch zdí a valů bez provedení vlastní omítky a bez vypracování pásků podél hran pemrlováním ploch</t>
  </si>
  <si>
    <t>962022491</t>
  </si>
  <si>
    <t>Bourání zdiva nadzákladového kamenného na MC přes 1 m3</t>
  </si>
  <si>
    <t>Bourání zdiva nadzákladového kamenného nebo smíšeného kamenného, na maltu cementovou, objemu přes 1 m3</t>
  </si>
  <si>
    <t>711</t>
  </si>
  <si>
    <t>Izolace proti vodě, vlhkosti a plynům</t>
  </si>
  <si>
    <t>711112001</t>
  </si>
  <si>
    <t>Provedení izolace proti zemní vlhkosti svislé za studena nátěrem penetračním</t>
  </si>
  <si>
    <t>Provedení izolace proti zemní vlhkosti natěradly a tmely za studena na ploše svislé S nátěrem penetračním</t>
  </si>
  <si>
    <t>111631500</t>
  </si>
  <si>
    <t>lak asfaltový</t>
  </si>
  <si>
    <t>lak asfaltový penetrační (MJ t) bal 9 kg</t>
  </si>
  <si>
    <t>Poznámka k položce:
Spotřeba 0,3-0,4kg/m2 dle povrchu, ředidlo technický benzín</t>
  </si>
  <si>
    <t>154,377*0,00035 'Přepočtené koeficientem množství</t>
  </si>
  <si>
    <t>711122131</t>
  </si>
  <si>
    <t>Provedení izolace proti zemní vlhkosti svislé za horka nátěrem asfaltovým</t>
  </si>
  <si>
    <t>Provedení izolace proti zemní vlhkosti natěradly a tmely za horka na ploše svislé S nátěrem asfaltovým</t>
  </si>
  <si>
    <t>VP - Všeobecné položky</t>
  </si>
  <si>
    <t>VRN - Všeobecné položky</t>
  </si>
  <si>
    <t xml:space="preserve">    VRN1 - Průzkumné, geodetické a projektové práce</t>
  </si>
  <si>
    <t xml:space="preserve">    VRN3 - Zařízení staveniště</t>
  </si>
  <si>
    <t xml:space="preserve">    VRN4 - Inženýrská činnost</t>
  </si>
  <si>
    <t>VRN</t>
  </si>
  <si>
    <t>VRN1</t>
  </si>
  <si>
    <t>Průzkumné, geodetické a projektové práce</t>
  </si>
  <si>
    <t>011503000</t>
  </si>
  <si>
    <t>Pasportizace nemovitostí</t>
  </si>
  <si>
    <t>soubor</t>
  </si>
  <si>
    <t>012103000</t>
  </si>
  <si>
    <t>Geodetické práce před výstavbou</t>
  </si>
  <si>
    <t>Průzkumné, geodetické a projektové práce geodetické práce před výstavbou</t>
  </si>
  <si>
    <t>012203000</t>
  </si>
  <si>
    <t>Geodetické práce při provádění stavby</t>
  </si>
  <si>
    <t>Průzkumné, geodetické a projektové práce geodetické práce při provádění stavby</t>
  </si>
  <si>
    <t>012303000</t>
  </si>
  <si>
    <t>Geodetické práce po výstavbě</t>
  </si>
  <si>
    <t>Poznámka k položce:
Průzkumné, geodetické a projektové práce geodetické práce po výstavbě</t>
  </si>
  <si>
    <t>013103000</t>
  </si>
  <si>
    <t>Geometrický plán</t>
  </si>
  <si>
    <t>Poznámka k položce:
vypracování geometrického plánu vč. ověření katastrálním úřadem</t>
  </si>
  <si>
    <t>013203000</t>
  </si>
  <si>
    <t>Dokumentace průběhu stavby</t>
  </si>
  <si>
    <t>Poznámka k položce:
dokumentace průběhu stavby, 1x měsíčně sada barevných fotografií v tištěné i elektornické formě, 3x závěrečná fotodokumentace v albu s popisem v tištěné i elektronické formě</t>
  </si>
  <si>
    <t>013203000-1</t>
  </si>
  <si>
    <t>Dokumentace DIO + Zajištění DIR</t>
  </si>
  <si>
    <t>1024</t>
  </si>
  <si>
    <t>-134872406</t>
  </si>
  <si>
    <t>013234000</t>
  </si>
  <si>
    <t>Dokumentace pro povolení zvláštního užívání komunikace, DIO, DIR</t>
  </si>
  <si>
    <t>Poznámka k položce:
vypracování aktualizace projektu dopravně inž. opatření, zajištění stanovení pro značení přechodné úpravy provozu na komunikaci a objízdných trasách v době výstavby, zajištění povolení zvláštního užívání komunikace pro provádění stavby na příslušném Silničním správním úřadě</t>
  </si>
  <si>
    <t>013244000</t>
  </si>
  <si>
    <t>Dokumentace pro realizaci stavby</t>
  </si>
  <si>
    <t>Poznámka k položce:
Průzkumné, geodetické a projektové práce projektové práce dokumentace stavby (výkresová a textová) pro provádění stavby
Realizační dokumentace stavby ( tiskem 4x + 1x CD). Obsah dle směrnice pro dokumentaci staveb PK, v souladu s PDPS, Řeší podrobnosti pro kvalitní a bezpečné zhotovení stavby. Mimo jiné zahrnuje vypracování souřadnicového a výškového pokrytí komunikace, zahuštění příčných řezů pro plynulé řešení v napojení, aktualizace dopravního značení. Detaily řešení propustků, opěrné zdi a mostu. Vypracuje autorizovaná osoba. Odsouhlasí správce stavby. Havarijní plán ( tiskem 2x).</t>
  </si>
  <si>
    <t>013254000</t>
  </si>
  <si>
    <t>Dokumentace skutečného provedení stavby</t>
  </si>
  <si>
    <t>Poznámka k položce:
Průzkumné, geodetické a projektové práce projektové práce dokumentace stavby (výkresová a textová) skutečného provedení stavby
Dokumentace skutečného provedení stavby dle směrnice pro dokumentaci staveb PK. Výkresy a související písemnosti zhotovené stavby potřebné pro kolaudaci stavby a evidenci pozemní komunikace. Výkresy odchylek a změn stavby oproti DSP, PDPS. Ověřené podpisem odpovědného zástupce zhotovitele a správce stavby - tiskem ve 4 vyhotoveních, 1 x na CD v otevřeném formátu a rovněž ve formátu PDF.</t>
  </si>
  <si>
    <t>VRN3</t>
  </si>
  <si>
    <t>Zařízení staveniště</t>
  </si>
  <si>
    <t>031203000</t>
  </si>
  <si>
    <t>Terénní úpravy pro zařízení staveniště</t>
  </si>
  <si>
    <t>-1588171478</t>
  </si>
  <si>
    <t>Zařízení staveniště související (přípravné) práce terénní úpravy pro zařízení staveniště</t>
  </si>
  <si>
    <t>032103000</t>
  </si>
  <si>
    <t>Náklady na stavební buňky</t>
  </si>
  <si>
    <t>Zařízení staveniště vybavení staveniště náklady na stavební buňky</t>
  </si>
  <si>
    <t>Poznámka k položce:
zařízení staveniště obsahující mobilní kancelář a prostory pro pracovníky vč. WC a meziskladu materiálu - zřízení, provoz, demontáž vč. zajištění jeho umístění</t>
  </si>
  <si>
    <t>032903000</t>
  </si>
  <si>
    <t>Náklady na provoz a údržbu staveniště</t>
  </si>
  <si>
    <t>-1366191479</t>
  </si>
  <si>
    <t>Zařízení staveniště vybavení staveniště náklady na provoz a údržbu staveniště</t>
  </si>
  <si>
    <t>"číštění komunikací a prostor dotčených výstavbou" 1</t>
  </si>
  <si>
    <t>034303000</t>
  </si>
  <si>
    <t>Dopravní značení na staveništi</t>
  </si>
  <si>
    <t>-1515516074</t>
  </si>
  <si>
    <t>Zařízení staveniště zabezpečení staveniště dopravní značení na staveništi</t>
  </si>
  <si>
    <t>"náklady spojené s realizací DIO a DIR, vč. 5 sëmaforových souprav, s realizací na 10 etap, do 730 KD" 1</t>
  </si>
  <si>
    <t>034503000-1</t>
  </si>
  <si>
    <t>Dodávka a montáž informační tabule</t>
  </si>
  <si>
    <t>-424248767</t>
  </si>
  <si>
    <t>Dodávka a montáž informační tabule
publicita projektu - výroba, dodání a kompletní osazení velkoplošného billboardu, rozměr účinné plochy 2,4x5,1m</t>
  </si>
  <si>
    <t>034503000-2</t>
  </si>
  <si>
    <t>Demontáž informační tabule</t>
  </si>
  <si>
    <t>-577234049</t>
  </si>
  <si>
    <t>Demontáž informační tabule
publicita projektu - výroba, dodání a kompletní osazení velkoplošného billboardu, rozměr účinné plochy 2,4x5,1m</t>
  </si>
  <si>
    <t>034503001</t>
  </si>
  <si>
    <t>Montáž pamětní desky</t>
  </si>
  <si>
    <t>-1094387377</t>
  </si>
  <si>
    <t>Montáž pamětní desky
stálá pamětní deska (minimální velikost je min. 300 x 400 mm)</t>
  </si>
  <si>
    <t>039103000</t>
  </si>
  <si>
    <t>Rozebrání, bourání a odvoz zařízení staveniště</t>
  </si>
  <si>
    <t>2108711608</t>
  </si>
  <si>
    <t>Zařízení staveniště zrušení zařízení staveniště rozebrání, bourání a odvoz</t>
  </si>
  <si>
    <t>VRN4</t>
  </si>
  <si>
    <t>Inženýrská činnost</t>
  </si>
  <si>
    <t>043102000</t>
  </si>
  <si>
    <t>Provedení zkoušek nad rámec KZP (kvalita zemních prací)</t>
  </si>
  <si>
    <t>Poznámka k položce:
zajištění všech testů potřebných k zjištění kvality zeminy násypů, výkopů, vč. dalších zkoušek požadovaných objednatelem. Vyhodnocení těchto zkoušek. Uvažováno 6x zkouška statickou zatěžovací deskou, 3x zkouška míry zhutnění ID nebo PS, zkoušky mezerovitosti vrstvy vozovky nedestuktivní, 4x zkouška mezerovitosti vrstev vozovky na vývrtech, 4x zkouška spojení vrstev</t>
  </si>
  <si>
    <t>043103000</t>
  </si>
  <si>
    <t>Kontrolní zkoušky - reflexivita VDZ</t>
  </si>
  <si>
    <t>Kontrolní zkoušky - měření reflexivity vodorovného dopravního značení v rozsahu stavby včetně vyhodnocení měření</t>
  </si>
  <si>
    <t>043194000</t>
  </si>
  <si>
    <t>Kontrolní zkoušky - rovinatost</t>
  </si>
  <si>
    <t>Kontrolní zkoušky - měření rovinatosti planografem v rozsahu stavby včetně vyhodnocení měření</t>
  </si>
  <si>
    <t>043203000</t>
  </si>
  <si>
    <t>Kontrolní zkoušky - protismykové vlastnosti</t>
  </si>
  <si>
    <t>Kontrolní zkoušky - měření protismykových vlastností vozovky včetně vyhodnocení měření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</si>
  <si>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</si>
  <si>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</si>
  <si>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</si>
  <si>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</si>
  <si>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</si>
  <si>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</si>
  <si>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</si>
  <si>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</si>
  <si>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</si>
  <si>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</si>
  <si>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</si>
  <si>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</si>
  <si>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</si>
  <si>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</si>
  <si>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</si>
  <si>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</si>
  <si>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</si>
  <si>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</si>
  <si>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</si>
  <si>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</si>
  <si>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</si>
  <si>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</si>
  <si>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</si>
  <si>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</si>
  <si>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</si>
  <si>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</si>
  <si>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</si>
  <si>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</si>
  <si>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</si>
  <si>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</si>
  <si>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</si>
  <si>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</si>
  <si>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</si>
  <si>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</si>
  <si>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</si>
  <si>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</si>
  <si>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</si>
  <si>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</si>
  <si>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</si>
  <si>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</si>
  <si>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</si>
  <si>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</si>
  <si>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</si>
  <si>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</si>
  <si>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</si>
  <si>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</si>
  <si>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</si>
  <si>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</si>
  <si>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</si>
  <si>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</si>
  <si>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</si>
  <si>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</si>
  <si>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</si>
  <si>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</si>
  <si>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</si>
  <si>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</si>
  <si>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</si>
  <si>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</si>
  <si>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</si>
  <si>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</si>
  <si>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</si>
  <si>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</si>
  <si>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</si>
  <si>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</si>
  <si>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</si>
  <si>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</si>
  <si>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</si>
  <si>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</si>
  <si>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</si>
  <si>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</si>
  <si>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</si>
  <si>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</si>
  <si>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</si>
  <si>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</si>
  <si>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</si>
  <si>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</si>
  <si>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</si>
  <si>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</si>
  <si>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</si>
  <si>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</si>
  <si>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</si>
  <si>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</si>
  <si>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</si>
  <si>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</si>
  <si>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</si>
  <si>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</si>
  <si>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</si>
  <si>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</si>
  <si>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</si>
  <si>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</si>
  <si>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</si>
  <si>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</si>
  <si>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</si>
  <si>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</si>
  <si>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</si>
  <si>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</si>
  <si>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</si>
  <si>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</si>
  <si>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</si>
  <si>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</si>
  <si>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</si>
  <si>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</si>
  <si>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</si>
  <si>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</si>
  <si>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</si>
  <si>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</si>
  <si>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</si>
  <si>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</si>
  <si>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</si>
  <si>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</si>
  <si>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</si>
  <si>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</si>
  <si>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</si>
  <si>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</si>
  <si>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</si>
  <si>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</si>
  <si>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</si>
  <si>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</si>
  <si>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</si>
  <si>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</si>
  <si>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</si>
  <si>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</si>
  <si>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</si>
  <si>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</si>
  <si>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</si>
  <si>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</si>
  <si>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</si>
  <si>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</si>
  <si>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</si>
  <si>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</si>
  <si>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</si>
  <si>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</si>
  <si>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</si>
  <si>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</si>
  <si>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</si>
  <si>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</si>
  <si>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</si>
  <si>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</si>
  <si>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</si>
  <si>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</si>
  <si>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</si>
  <si>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</si>
  <si>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</si>
  <si>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</si>
  <si>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</si>
  <si>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</si>
  <si>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</si>
  <si>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</si>
  <si>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</si>
  <si>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</si>
  <si>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</si>
  <si>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</si>
  <si>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</si>
  <si>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</si>
  <si>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</si>
  <si>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</si>
  <si>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</si>
  <si>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</si>
  <si>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</si>
  <si>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</si>
  <si>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</si>
  <si>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</si>
  <si>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</si>
  <si>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</si>
  <si>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</si>
  <si>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</si>
  <si>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</si>
  <si>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</si>
  <si>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</si>
  <si>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</si>
  <si>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</si>
  <si>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</si>
  <si>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</si>
  <si>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</si>
  <si>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</si>
  <si>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</si>
  <si>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</si>
  <si>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</si>
  <si>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</si>
  <si>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</si>
  <si>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</si>
  <si>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</si>
  <si>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</si>
  <si>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Poznámka k položce:
Pasportizace okolních nemovitostí v blízkosti stavby formou fotodokumentace a popisu stávajících poruch objektů před stavbou a po jejím dokončení. Pasportizovány budou i objekty a jejich části, na kterých se žádné poruchy nevyskytují.</t>
  </si>
  <si>
    <t>Almapro</t>
  </si>
  <si>
    <t>SÚS Středočeský kraj</t>
  </si>
  <si>
    <t>Alampro</t>
  </si>
  <si>
    <t xml:space="preserve">Název projektu:
SSZ Pražská – Kladenská - Roztocká (Velké Přílepy)
</t>
  </si>
  <si>
    <t>Není-li uvedeno ve výkazu výměr jinak, výměry ploch byly odečteny z dwg souborů v programu 2010 Autodesk AutoCAD pomocí funkce měření ploch/vlastnosti ploch – kumulativní oblast. Délky byly odečteny z dwg souborů v programu 2016 Autodesk AutoCAD pomocí funkce měření délek/vlastnosti křivky.</t>
  </si>
  <si>
    <t>Odstranění travin , při celkové ploše do 0,1 ha</t>
  </si>
  <si>
    <t xml:space="preserve">"odstranění zeleně k výstavbě vozovky" </t>
  </si>
  <si>
    <t>Frézování asfaltové vozovky tl. 40 mm</t>
  </si>
  <si>
    <t>Včetně odvozu veškerého vybouraného materiálu na skládku do 20 km, poplatek za uložení.</t>
  </si>
  <si>
    <t>Frézování asfaltové vozovky tl. 200 mm</t>
  </si>
  <si>
    <t>v místě nové vozovky + nového chodníku</t>
  </si>
  <si>
    <t>v místě nové zeleně</t>
  </si>
  <si>
    <t xml:space="preserve">"silniční obruby" </t>
  </si>
  <si>
    <t xml:space="preserve">"demolice přídlažby" </t>
  </si>
  <si>
    <t>Odstranění asfaltu z chodníku</t>
  </si>
  <si>
    <t>Vytrhání obrub krajníků obrubníků zapustených</t>
  </si>
  <si>
    <t>"silniční obruby zapustené", Pražská na severozápadní straně</t>
  </si>
  <si>
    <t xml:space="preserve">"úprava pláně zhutněná Edef,2=45 Mpa " </t>
  </si>
  <si>
    <t xml:space="preserve">"osetí travní směsí" </t>
  </si>
  <si>
    <r>
      <t>m</t>
    </r>
    <r>
      <rPr>
        <b/>
        <vertAlign val="superscript"/>
        <sz val="10"/>
        <rFont val="Arial"/>
        <family val="2"/>
      </rPr>
      <t>2</t>
    </r>
  </si>
  <si>
    <t>Stávající podkladní vrstvy</t>
  </si>
  <si>
    <t>Konstrukce Typ A2 – asfaltová vozovka</t>
  </si>
  <si>
    <t>Postřik spojovací, PS-EP, 0,3 kg/m2</t>
  </si>
  <si>
    <t>Asfaltový koberec mastixový, SMA 11 S, 40mm</t>
  </si>
  <si>
    <t>Asfaltový beton, ACL 16 S , 70mm</t>
  </si>
  <si>
    <t>Směs stmelená cementem, SC 0/32, C8/10, 130mm</t>
  </si>
  <si>
    <t>Asfaltový koberec mastixový, SMA 11 S, 40mm z modifikovaného asfaltu</t>
  </si>
  <si>
    <t>Asfaltový koberec mastixový, SMA 11 S, s rozprostřením a se zhutněním z modifikovaného asfaltu v pruhu šířky přes 3 m tř. I, po zhutnění tl. 40 mm</t>
  </si>
  <si>
    <t>Asfaltový beton vrstva ložní ACL 16+ tl 70 mm š přes 3 m z modifikovaného asfaltu</t>
  </si>
  <si>
    <t>Asfaltový beton vrstva ložní ACL 16+ s rozprostřením a zhutněním z modifikovaného asfaltu v pruhu šířky přes 3 m, po zhutnění tl. 70 mm</t>
  </si>
  <si>
    <t xml:space="preserve">"konstrukce komunikace ACL 16+" </t>
  </si>
  <si>
    <t>"konstrukce komunikace 1,0 kg/m2"</t>
  </si>
  <si>
    <r>
      <t>ŠD</t>
    </r>
    <r>
      <rPr>
        <vertAlign val="subscript"/>
        <sz val="8"/>
        <rFont val="Arial"/>
        <family val="2"/>
      </rPr>
      <t>A</t>
    </r>
    <r>
      <rPr>
        <sz val="8"/>
        <rFont val="Arial"/>
        <family val="2"/>
      </rPr>
      <t xml:space="preserve"> 0/32</t>
    </r>
  </si>
  <si>
    <t>Štěrkodrť</t>
  </si>
  <si>
    <t>150mm</t>
  </si>
  <si>
    <t>L</t>
  </si>
  <si>
    <t>Lože z vápenocementové malty</t>
  </si>
  <si>
    <t>30 mm</t>
  </si>
  <si>
    <t>DL</t>
  </si>
  <si>
    <t>Žulová dlažba</t>
  </si>
  <si>
    <t>60 mm</t>
  </si>
  <si>
    <t>Střední dělící ostrůvek</t>
  </si>
  <si>
    <t>Podklad ze štěrkodrtě ŠDA 0/32 tl 150 mm</t>
  </si>
  <si>
    <t>"Stávající trativod - obnovení a napojení na kanalizaci" 240</t>
  </si>
  <si>
    <t>200 mm</t>
  </si>
  <si>
    <t>ložní vrstva, drť frakce 4/8 mm</t>
  </si>
  <si>
    <t>Kladecí vrstva</t>
  </si>
  <si>
    <t xml:space="preserve"> 40 mm</t>
  </si>
  <si>
    <t>DL, betonová pro nevidomé 200x100 mm, barva červená</t>
  </si>
  <si>
    <t>Dlažba betonová pro nevidomé</t>
  </si>
  <si>
    <t>80 mm</t>
  </si>
  <si>
    <t>DL, betonová 200x100 mm, barva šedá</t>
  </si>
  <si>
    <t>Dlažba betonová</t>
  </si>
  <si>
    <t>Konstrukce Typ C - dlážděný vjezd</t>
  </si>
  <si>
    <t>150 mm</t>
  </si>
  <si>
    <t>Konstrukce Typ D - dlážděný chodník</t>
  </si>
  <si>
    <t>nevidomí</t>
  </si>
  <si>
    <t xml:space="preserve">"reliéfní" </t>
  </si>
  <si>
    <t>"osetí travní směsí" 281/100*3</t>
  </si>
  <si>
    <t xml:space="preserve">"pod zámkovou dlažbu" vyrovnání nerovností </t>
  </si>
  <si>
    <t>přesunutá vpusť do nové polohy</t>
  </si>
  <si>
    <t>ks</t>
  </si>
  <si>
    <t xml:space="preserve">"přípojky vpustí " </t>
  </si>
  <si>
    <t>"rezervní chránička pro elektro"  25+20+15+15</t>
  </si>
  <si>
    <t xml:space="preserve">"nové DZ" </t>
  </si>
  <si>
    <t xml:space="preserve">"nové DZ na sloupek DZ (výměna za stávající)" </t>
  </si>
  <si>
    <t xml:space="preserve">"nové DZ na stávající sloup (typu VO)" </t>
  </si>
  <si>
    <t xml:space="preserve">"vodorovná výplň" </t>
  </si>
  <si>
    <t xml:space="preserve">"zábradlí třímadlové, silniční " </t>
  </si>
  <si>
    <t>Nátěr betonu stávající zdi epoxidový 2x ochranný nepružný OS-B</t>
  </si>
  <si>
    <t>"nátěr vnější plochy zdi od terénu a římsy mimo plochu opatřenou pemrlováním" (40*2)</t>
  </si>
  <si>
    <t xml:space="preserve">"úprava původní opěrné zdi" </t>
  </si>
  <si>
    <t>"Obrubníková skleněná odrazka, rozteč po cca 0,50m dle TP 217 (sklenené odrazky, zavrtané do žulové obruby v ostrůvcích)"</t>
  </si>
  <si>
    <t xml:space="preserve">"zapuštěný přejízdný obrubník (středové ostrůvky)" </t>
  </si>
  <si>
    <t>"napojení na stávající stav spára š. 12mm, hl. 25mm" 36</t>
  </si>
  <si>
    <t xml:space="preserve">"konstrukce komunikace - geomříž 500g/m2" </t>
  </si>
  <si>
    <t xml:space="preserve">"podkladní vrtva tl. 50mm" </t>
  </si>
  <si>
    <t xml:space="preserve">"nové vpusti" </t>
  </si>
  <si>
    <t>"ornice pro ohumusování"</t>
  </si>
  <si>
    <t>"vjezdy"</t>
  </si>
  <si>
    <t xml:space="preserve">"konstrukce ostrůvku" </t>
  </si>
  <si>
    <t>Stavební úpravy</t>
  </si>
  <si>
    <t>SSZ Pražská – Kladenská - Roztocká (Velké Přílepy) - stavební úpravy</t>
  </si>
  <si>
    <t>Ostatní konstrukce a práce, bourání - obruby</t>
  </si>
  <si>
    <t xml:space="preserve"> SO 101 - SSZ Roztocká – Kladenská</t>
  </si>
  <si>
    <t xml:space="preserve">"pro zpětné osazení" </t>
  </si>
  <si>
    <t>SSZ v obci Velké Přílepy za účelem zvýšení bezpečnosti provozu a zklidnění dopravy na II/240-PD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</si>
</sst>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6">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sz val="9"/>
      <color rgb="FF969696"/>
      <name val="Trebuchet MS"/>
      <family val="2"/>
    </font>
    <font>
      <b/>
      <sz val="10"/>
      <name val="Trebuchet MS"/>
      <family val="2"/>
    </font>
    <font>
      <b/>
      <sz val="8"/>
      <color rgb="FF969696"/>
      <name val="Trebuchet MS"/>
      <family val="2"/>
    </font>
    <font>
      <b/>
      <sz val="9"/>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
      <b/>
      <sz val="10"/>
      <name val="Arial"/>
      <family val="2"/>
    </font>
    <font>
      <b/>
      <sz val="10"/>
      <color rgb="FFFF0000"/>
      <name val="Arial"/>
      <family val="2"/>
    </font>
    <font>
      <b/>
      <vertAlign val="superscript"/>
      <sz val="10"/>
      <name val="Arial"/>
      <family val="2"/>
    </font>
    <font>
      <sz val="8"/>
      <name val="Arial"/>
      <family val="2"/>
    </font>
    <font>
      <vertAlign val="subscript"/>
      <sz val="8"/>
      <name val="Arial"/>
      <family val="2"/>
    </font>
    <font>
      <sz val="10"/>
      <color rgb="FFFF0000"/>
      <name val="Arial"/>
      <family val="2"/>
    </font>
    <font>
      <sz val="8"/>
      <color rgb="FFFF0000"/>
      <name val="Arial"/>
      <family val="2"/>
    </font>
    <font>
      <sz val="10"/>
      <color theme="1"/>
      <name val="Arial"/>
      <family val="2"/>
    </font>
  </fonts>
  <fills count="8">
    <fill>
      <patternFill/>
    </fill>
    <fill>
      <patternFill patternType="gray125"/>
    </fill>
    <fill>
      <patternFill patternType="solid">
        <fgColor rgb="FFFAE682"/>
        <bgColor indexed="64"/>
      </patternFill>
    </fill>
    <fill>
      <patternFill patternType="solid">
        <fgColor rgb="FFBEBEBE"/>
        <bgColor indexed="64"/>
      </patternFill>
    </fill>
    <fill>
      <patternFill patternType="solid">
        <fgColor rgb="FFD2D2D2"/>
        <bgColor indexed="64"/>
      </patternFill>
    </fill>
    <fill>
      <patternFill patternType="solid">
        <fgColor theme="0"/>
        <bgColor indexed="64"/>
      </patternFill>
    </fill>
    <fill>
      <patternFill patternType="solid">
        <fgColor rgb="FF92D050"/>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style="thin">
        <color rgb="FF000000"/>
      </right>
      <top style="hair">
        <color rgb="FF969696"/>
      </top>
      <bottom/>
    </border>
    <border>
      <left/>
      <right style="thin">
        <color rgb="FF000000"/>
      </right>
      <top style="hair">
        <color rgb="FF000000"/>
      </top>
      <bottom style="hair">
        <color rgb="FF000000"/>
      </bottom>
    </border>
    <border>
      <left/>
      <right/>
      <top/>
      <bottom style="hair">
        <color rgb="FF969696"/>
      </bottom>
    </border>
    <border>
      <left/>
      <right style="hair">
        <color rgb="FF969696"/>
      </right>
      <top style="hair">
        <color rgb="FF969696"/>
      </top>
      <bottom/>
    </border>
    <border>
      <left style="hair">
        <color rgb="FF969696"/>
      </left>
      <right/>
      <top/>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46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6" fillId="2" borderId="0" xfId="20" applyFill="1"/>
    <xf numFmtId="0" fontId="0" fillId="2" borderId="0" xfId="0" applyFill="1"/>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7" fillId="0" borderId="0" xfId="0" applyFont="1" applyBorder="1" applyAlignment="1">
      <alignment horizontal="left" vertical="center"/>
    </xf>
    <xf numFmtId="0" fontId="0" fillId="0" borderId="5" xfId="0" applyBorder="1"/>
    <xf numFmtId="0" fontId="16" fillId="0" borderId="0" xfId="0" applyFont="1" applyAlignment="1">
      <alignment horizontal="left" vertical="center"/>
    </xf>
    <xf numFmtId="0" fontId="18"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8" fillId="0" borderId="0" xfId="0" applyFont="1" applyBorder="1" applyAlignment="1">
      <alignment horizontal="left" vertical="center"/>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19"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3" borderId="0" xfId="0" applyFont="1" applyFill="1" applyBorder="1" applyAlignment="1">
      <alignment vertical="center"/>
    </xf>
    <xf numFmtId="0" fontId="4" fillId="3" borderId="8" xfId="0" applyFont="1" applyFill="1" applyBorder="1" applyAlignment="1">
      <alignment horizontal="left" vertical="center"/>
    </xf>
    <xf numFmtId="0" fontId="0" fillId="3" borderId="9" xfId="0" applyFont="1" applyFill="1" applyBorder="1" applyAlignment="1">
      <alignment vertical="center"/>
    </xf>
    <xf numFmtId="0" fontId="4" fillId="3" borderId="9" xfId="0" applyFont="1" applyFill="1" applyBorder="1" applyAlignment="1">
      <alignment horizontal="center" vertical="center"/>
    </xf>
    <xf numFmtId="0" fontId="0" fillId="3"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7" fillId="0" borderId="0" xfId="0" applyFont="1" applyAlignment="1">
      <alignment horizontal="left" vertical="center"/>
    </xf>
    <xf numFmtId="0" fontId="3" fillId="0" borderId="4" xfId="0" applyFont="1" applyBorder="1" applyAlignment="1">
      <alignment vertical="center"/>
    </xf>
    <xf numFmtId="0" fontId="18"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1"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4" borderId="9" xfId="0" applyFont="1" applyFill="1" applyBorder="1" applyAlignment="1">
      <alignment vertical="center"/>
    </xf>
    <xf numFmtId="0" fontId="3" fillId="4" borderId="15" xfId="0" applyFont="1" applyFill="1" applyBorder="1" applyAlignment="1">
      <alignment horizontal="center" vertical="center"/>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0" fillId="0" borderId="19"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0" fontId="4" fillId="0" borderId="0" xfId="0" applyFont="1" applyAlignment="1">
      <alignment horizontal="center"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4"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horizontal="center" vertical="center"/>
    </xf>
    <xf numFmtId="0" fontId="5" fillId="0" borderId="0" xfId="0" applyFont="1" applyAlignment="1">
      <alignment horizontal="left" vertical="center"/>
    </xf>
    <xf numFmtId="0" fontId="0" fillId="2" borderId="0" xfId="0" applyFill="1" applyProtection="1">
      <protection/>
    </xf>
    <xf numFmtId="0" fontId="28" fillId="2" borderId="0" xfId="20" applyFont="1" applyFill="1" applyAlignment="1" applyProtection="1">
      <alignment vertical="center"/>
      <protection/>
    </xf>
    <xf numFmtId="0" fontId="36" fillId="2" borderId="0" xfId="20" applyFill="1" applyProtection="1">
      <protection/>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20" xfId="0" applyFont="1" applyBorder="1" applyAlignment="1">
      <alignment vertical="center"/>
    </xf>
    <xf numFmtId="0" fontId="19" fillId="0" borderId="0" xfId="0" applyFont="1" applyBorder="1" applyAlignment="1">
      <alignment horizontal="left" vertical="center"/>
    </xf>
    <xf numFmtId="4" fontId="22" fillId="0" borderId="0" xfId="0" applyNumberFormat="1" applyFont="1" applyBorder="1" applyAlignment="1">
      <alignment vertical="center"/>
    </xf>
    <xf numFmtId="4" fontId="2" fillId="0" borderId="0" xfId="0" applyNumberFormat="1" applyFont="1" applyBorder="1" applyAlignment="1">
      <alignment vertical="center"/>
    </xf>
    <xf numFmtId="164" fontId="2" fillId="0" borderId="0" xfId="0" applyNumberFormat="1" applyFont="1" applyBorder="1" applyAlignment="1">
      <alignment horizontal="righ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4" fillId="4" borderId="9" xfId="0" applyFont="1" applyFill="1" applyBorder="1" applyAlignment="1">
      <alignment horizontal="right" vertical="center"/>
    </xf>
    <xf numFmtId="0" fontId="4" fillId="4" borderId="9" xfId="0" applyFont="1" applyFill="1" applyBorder="1" applyAlignment="1">
      <alignment horizontal="center" vertical="center"/>
    </xf>
    <xf numFmtId="4" fontId="4" fillId="4" borderId="9" xfId="0" applyNumberFormat="1" applyFont="1" applyFill="1" applyBorder="1" applyAlignment="1">
      <alignment vertical="center"/>
    </xf>
    <xf numFmtId="0" fontId="0" fillId="4" borderId="21" xfId="0" applyFont="1" applyFill="1" applyBorder="1" applyAlignment="1">
      <alignment vertical="center"/>
    </xf>
    <xf numFmtId="0" fontId="0" fillId="0" borderId="3" xfId="0" applyFont="1" applyBorder="1" applyAlignment="1">
      <alignment vertical="center"/>
    </xf>
    <xf numFmtId="0" fontId="3" fillId="4" borderId="0" xfId="0" applyFont="1" applyFill="1" applyBorder="1" applyAlignment="1">
      <alignment horizontal="left" vertical="center"/>
    </xf>
    <xf numFmtId="0" fontId="3" fillId="4" borderId="0" xfId="0" applyFont="1" applyFill="1" applyBorder="1" applyAlignment="1">
      <alignment horizontal="right" vertical="center"/>
    </xf>
    <xf numFmtId="0" fontId="0" fillId="4" borderId="5" xfId="0" applyFont="1" applyFill="1" applyBorder="1" applyAlignment="1">
      <alignment vertical="center"/>
    </xf>
    <xf numFmtId="0" fontId="29"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2" xfId="0" applyFont="1" applyBorder="1" applyAlignment="1">
      <alignment horizontal="left" vertical="center"/>
    </xf>
    <xf numFmtId="0" fontId="6" fillId="0" borderId="22" xfId="0" applyFont="1" applyBorder="1" applyAlignment="1">
      <alignment vertical="center"/>
    </xf>
    <xf numFmtId="4" fontId="6" fillId="0" borderId="22"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2" xfId="0" applyFont="1" applyBorder="1" applyAlignment="1">
      <alignment horizontal="left" vertical="center"/>
    </xf>
    <xf numFmtId="0" fontId="7" fillId="0" borderId="22" xfId="0" applyFont="1" applyBorder="1" applyAlignment="1">
      <alignment vertical="center"/>
    </xf>
    <xf numFmtId="4" fontId="7" fillId="0" borderId="22"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0" fillId="0" borderId="4" xfId="0" applyFont="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4" fontId="22" fillId="0" borderId="0" xfId="0" applyNumberFormat="1" applyFont="1" applyAlignment="1">
      <alignment/>
    </xf>
    <xf numFmtId="166" fontId="30" fillId="0" borderId="13" xfId="0" applyNumberFormat="1" applyFont="1" applyBorder="1" applyAlignment="1">
      <alignment/>
    </xf>
    <xf numFmtId="166" fontId="30" fillId="0" borderId="23" xfId="0" applyNumberFormat="1" applyFont="1" applyBorder="1" applyAlignment="1">
      <alignment/>
    </xf>
    <xf numFmtId="4" fontId="31"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4" fontId="6" fillId="0" borderId="0" xfId="0" applyNumberFormat="1" applyFont="1" applyAlignment="1">
      <alignment/>
    </xf>
    <xf numFmtId="0" fontId="8" fillId="0" borderId="24"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4"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49" fontId="0" fillId="0" borderId="25" xfId="0" applyNumberFormat="1"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5" xfId="0" applyFont="1" applyBorder="1" applyAlignment="1" applyProtection="1">
      <alignment horizontal="center" vertical="center" wrapText="1"/>
      <protection locked="0"/>
    </xf>
    <xf numFmtId="167" fontId="0" fillId="0" borderId="25" xfId="0" applyNumberFormat="1" applyFont="1" applyBorder="1" applyAlignment="1" applyProtection="1">
      <alignment vertical="center"/>
      <protection locked="0"/>
    </xf>
    <xf numFmtId="4" fontId="0" fillId="0" borderId="25" xfId="0" applyNumberFormat="1" applyFont="1" applyBorder="1" applyAlignment="1" applyProtection="1">
      <alignment vertical="center"/>
      <protection locked="0"/>
    </xf>
    <xf numFmtId="0" fontId="2" fillId="0" borderId="25" xfId="0" applyFont="1" applyBorder="1" applyAlignment="1">
      <alignment horizontal="left" vertical="center"/>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4" xfId="0" applyNumberFormat="1" applyFont="1" applyBorder="1" applyAlignment="1">
      <alignment vertical="center"/>
    </xf>
    <xf numFmtId="4" fontId="0" fillId="0" borderId="0" xfId="0" applyNumberFormat="1" applyFont="1" applyAlignment="1">
      <alignment vertical="center"/>
    </xf>
    <xf numFmtId="0" fontId="32" fillId="0" borderId="0" xfId="0" applyFont="1" applyAlignment="1">
      <alignment horizontal="left" vertical="center"/>
    </xf>
    <xf numFmtId="0" fontId="33" fillId="0" borderId="0" xfId="0" applyFont="1" applyAlignment="1">
      <alignment horizontal="left" vertical="center" wrapText="1"/>
    </xf>
    <xf numFmtId="0" fontId="0" fillId="0" borderId="24" xfId="0" applyFont="1" applyBorder="1" applyAlignment="1">
      <alignment vertical="center"/>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24" xfId="0" applyFont="1" applyBorder="1" applyAlignment="1">
      <alignment vertical="center"/>
    </xf>
    <xf numFmtId="0" fontId="9" fillId="0" borderId="0" xfId="0" applyFont="1" applyBorder="1" applyAlignment="1">
      <alignment vertical="center"/>
    </xf>
    <xf numFmtId="0" fontId="9" fillId="0" borderId="14" xfId="0" applyFont="1" applyBorder="1" applyAlignment="1">
      <alignment vertical="center"/>
    </xf>
    <xf numFmtId="0" fontId="35" fillId="0" borderId="0" xfId="0" applyFont="1" applyAlignment="1">
      <alignment vertical="center" wrapText="1"/>
    </xf>
    <xf numFmtId="0" fontId="0" fillId="0" borderId="0" xfId="0" applyAlignment="1" applyProtection="1">
      <alignment vertical="top"/>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27"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9"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13" fillId="0" borderId="32"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7" fillId="0" borderId="32" xfId="0" applyFont="1" applyBorder="1" applyAlignment="1" applyProtection="1">
      <alignment horizontal="left" vertical="center"/>
      <protection locked="0"/>
    </xf>
    <xf numFmtId="0" fontId="27" fillId="0" borderId="32" xfId="0" applyFont="1" applyBorder="1" applyAlignment="1" applyProtection="1">
      <alignment horizontal="center" vertical="center"/>
      <protection locked="0"/>
    </xf>
    <xf numFmtId="0" fontId="5" fillId="0" borderId="32"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29"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1" xfId="0" applyFont="1" applyBorder="1" applyAlignment="1" applyProtection="1">
      <alignment horizontal="left" vertical="center"/>
      <protection locked="0"/>
    </xf>
    <xf numFmtId="0" fontId="13"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30" xfId="0" applyFont="1" applyBorder="1" applyAlignment="1" applyProtection="1">
      <alignment horizontal="left" vertical="center"/>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1"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7" fillId="0" borderId="0"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27" fillId="0" borderId="32"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2" xfId="0" applyBorder="1" applyAlignment="1" applyProtection="1">
      <alignment vertical="top"/>
      <protection locked="0"/>
    </xf>
    <xf numFmtId="0" fontId="27" fillId="0" borderId="32" xfId="0" applyFont="1" applyBorder="1" applyAlignment="1" applyProtection="1">
      <alignment horizontal="left"/>
      <protection locked="0"/>
    </xf>
    <xf numFmtId="0" fontId="5" fillId="0" borderId="32" xfId="0" applyFont="1" applyBorder="1" applyAlignment="1" applyProtection="1">
      <alignment/>
      <protection locked="0"/>
    </xf>
    <xf numFmtId="0" fontId="0" fillId="0" borderId="29" xfId="0" applyFont="1" applyBorder="1" applyAlignment="1" applyProtection="1">
      <alignment vertical="top"/>
      <protection locked="0"/>
    </xf>
    <xf numFmtId="0" fontId="0" fillId="0" borderId="30"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33" xfId="0" applyFont="1" applyBorder="1" applyAlignment="1" applyProtection="1">
      <alignment vertical="top"/>
      <protection locked="0"/>
    </xf>
    <xf numFmtId="14" fontId="3" fillId="0" borderId="0" xfId="0" applyNumberFormat="1" applyFont="1" applyBorder="1" applyAlignment="1">
      <alignment horizontal="left" vertical="center"/>
    </xf>
    <xf numFmtId="0" fontId="0" fillId="0" borderId="0" xfId="0"/>
    <xf numFmtId="0" fontId="0" fillId="5" borderId="4" xfId="0" applyFont="1" applyFill="1" applyBorder="1" applyAlignment="1" applyProtection="1">
      <alignment vertical="center"/>
      <protection locked="0"/>
    </xf>
    <xf numFmtId="0" fontId="0" fillId="5" borderId="25" xfId="0" applyFont="1" applyFill="1" applyBorder="1" applyAlignment="1" applyProtection="1">
      <alignment horizontal="center" vertical="center"/>
      <protection locked="0"/>
    </xf>
    <xf numFmtId="49" fontId="0" fillId="5" borderId="25" xfId="0" applyNumberFormat="1"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center" vertical="center" wrapText="1"/>
      <protection locked="0"/>
    </xf>
    <xf numFmtId="167" fontId="0" fillId="5" borderId="25" xfId="0" applyNumberFormat="1" applyFont="1" applyFill="1" applyBorder="1" applyAlignment="1" applyProtection="1">
      <alignment vertical="center"/>
      <protection locked="0"/>
    </xf>
    <xf numFmtId="4" fontId="0" fillId="5" borderId="25" xfId="0" applyNumberFormat="1" applyFont="1" applyFill="1" applyBorder="1" applyAlignment="1" applyProtection="1">
      <alignment vertical="center"/>
      <protection locked="0"/>
    </xf>
    <xf numFmtId="0" fontId="0" fillId="5" borderId="4" xfId="0" applyFont="1" applyFill="1" applyBorder="1" applyAlignment="1">
      <alignment vertical="center"/>
    </xf>
    <xf numFmtId="0" fontId="2" fillId="5" borderId="25" xfId="0" applyFont="1" applyFill="1" applyBorder="1" applyAlignment="1">
      <alignment horizontal="left" vertical="center"/>
    </xf>
    <xf numFmtId="0" fontId="2" fillId="5" borderId="0" xfId="0" applyFont="1" applyFill="1" applyBorder="1" applyAlignment="1">
      <alignment horizontal="center" vertical="center"/>
    </xf>
    <xf numFmtId="166" fontId="2" fillId="5" borderId="0" xfId="0" applyNumberFormat="1" applyFont="1" applyFill="1" applyBorder="1" applyAlignment="1">
      <alignment vertical="center"/>
    </xf>
    <xf numFmtId="166" fontId="2" fillId="5" borderId="14" xfId="0" applyNumberFormat="1" applyFont="1" applyFill="1" applyBorder="1" applyAlignment="1">
      <alignment vertical="center"/>
    </xf>
    <xf numFmtId="0" fontId="0" fillId="5" borderId="0" xfId="0" applyFont="1" applyFill="1" applyAlignment="1">
      <alignment vertical="center"/>
    </xf>
    <xf numFmtId="0" fontId="0" fillId="5" borderId="0" xfId="0" applyFont="1" applyFill="1" applyAlignment="1">
      <alignment horizontal="left" vertical="center"/>
    </xf>
    <xf numFmtId="4" fontId="0" fillId="5" borderId="0" xfId="0" applyNumberFormat="1" applyFont="1" applyFill="1" applyAlignment="1">
      <alignment vertical="center"/>
    </xf>
    <xf numFmtId="0" fontId="32" fillId="5" borderId="0" xfId="0" applyFont="1" applyFill="1" applyAlignment="1">
      <alignment horizontal="left" vertical="center"/>
    </xf>
    <xf numFmtId="0" fontId="33" fillId="5" borderId="0" xfId="0" applyFont="1" applyFill="1" applyAlignment="1">
      <alignment horizontal="left" vertical="center" wrapText="1"/>
    </xf>
    <xf numFmtId="0" fontId="0" fillId="5" borderId="24" xfId="0" applyFont="1" applyFill="1" applyBorder="1" applyAlignment="1">
      <alignment vertical="center"/>
    </xf>
    <xf numFmtId="0" fontId="0" fillId="5" borderId="0" xfId="0" applyFont="1" applyFill="1" applyBorder="1" applyAlignment="1">
      <alignment vertical="center"/>
    </xf>
    <xf numFmtId="0" fontId="0" fillId="5" borderId="14" xfId="0" applyFont="1" applyFill="1" applyBorder="1" applyAlignment="1">
      <alignment vertical="center"/>
    </xf>
    <xf numFmtId="0" fontId="0" fillId="0" borderId="0" xfId="0" applyFill="1" applyProtection="1">
      <protection/>
    </xf>
    <xf numFmtId="0" fontId="13" fillId="0" borderId="0" xfId="0" applyFont="1" applyFill="1" applyAlignment="1" applyProtection="1">
      <alignment vertical="center"/>
      <protection/>
    </xf>
    <xf numFmtId="0" fontId="14" fillId="0" borderId="0" xfId="0" applyFont="1" applyFill="1" applyAlignment="1" applyProtection="1">
      <alignment horizontal="left" vertical="center"/>
      <protection/>
    </xf>
    <xf numFmtId="0" fontId="28" fillId="0" borderId="0" xfId="20" applyFont="1" applyFill="1" applyAlignment="1" applyProtection="1">
      <alignment vertical="center"/>
      <protection/>
    </xf>
    <xf numFmtId="0" fontId="0" fillId="0" borderId="0" xfId="0" applyFill="1"/>
    <xf numFmtId="0" fontId="0" fillId="0" borderId="1" xfId="0" applyFill="1" applyBorder="1"/>
    <xf numFmtId="0" fontId="0" fillId="0" borderId="2" xfId="0" applyFill="1" applyBorder="1"/>
    <xf numFmtId="0" fontId="0" fillId="0" borderId="3" xfId="0" applyFill="1" applyBorder="1"/>
    <xf numFmtId="0" fontId="0" fillId="0" borderId="4" xfId="0" applyFill="1" applyBorder="1"/>
    <xf numFmtId="0" fontId="0" fillId="0" borderId="0" xfId="0" applyFill="1" applyBorder="1"/>
    <xf numFmtId="0" fontId="17" fillId="0" borderId="0" xfId="0" applyFont="1" applyFill="1" applyBorder="1" applyAlignment="1">
      <alignment horizontal="left" vertical="center"/>
    </xf>
    <xf numFmtId="0" fontId="0" fillId="0" borderId="5" xfId="0" applyFill="1" applyBorder="1"/>
    <xf numFmtId="0" fontId="18" fillId="0" borderId="0" xfId="0" applyFont="1" applyFill="1" applyBorder="1" applyAlignment="1">
      <alignment horizontal="left" vertical="center"/>
    </xf>
    <xf numFmtId="0" fontId="0" fillId="0" borderId="0" xfId="0" applyFont="1" applyFill="1" applyAlignment="1">
      <alignment vertical="center"/>
    </xf>
    <xf numFmtId="0" fontId="0" fillId="0" borderId="4" xfId="0" applyFont="1" applyFill="1" applyBorder="1" applyAlignment="1">
      <alignment vertical="center"/>
    </xf>
    <xf numFmtId="0" fontId="0" fillId="0" borderId="0" xfId="0" applyFont="1" applyFill="1" applyBorder="1" applyAlignment="1">
      <alignment vertical="center"/>
    </xf>
    <xf numFmtId="0" fontId="0" fillId="0" borderId="5" xfId="0" applyFont="1" applyFill="1" applyBorder="1" applyAlignment="1">
      <alignment vertical="center"/>
    </xf>
    <xf numFmtId="0" fontId="3" fillId="0" borderId="0" xfId="0" applyFont="1" applyFill="1" applyBorder="1" applyAlignment="1">
      <alignment horizontal="left" vertical="center"/>
    </xf>
    <xf numFmtId="0" fontId="18" fillId="0" borderId="0" xfId="0" applyFont="1" applyFill="1" applyBorder="1" applyAlignment="1">
      <alignment horizontal="left" vertical="top"/>
    </xf>
    <xf numFmtId="0" fontId="3" fillId="0" borderId="0" xfId="0" applyFont="1" applyFill="1" applyBorder="1" applyAlignment="1">
      <alignment horizontal="left" vertical="top"/>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0" fillId="0" borderId="5" xfId="0" applyFont="1" applyFill="1" applyBorder="1" applyAlignment="1">
      <alignment vertical="center" wrapText="1"/>
    </xf>
    <xf numFmtId="0" fontId="0" fillId="0" borderId="0" xfId="0" applyFont="1" applyFill="1" applyAlignment="1">
      <alignment vertical="center" wrapText="1"/>
    </xf>
    <xf numFmtId="0" fontId="0" fillId="0" borderId="13" xfId="0" applyFont="1" applyFill="1" applyBorder="1" applyAlignment="1">
      <alignment vertical="center"/>
    </xf>
    <xf numFmtId="0" fontId="0" fillId="0" borderId="20" xfId="0" applyFont="1" applyFill="1" applyBorder="1" applyAlignment="1">
      <alignment vertical="center"/>
    </xf>
    <xf numFmtId="0" fontId="19"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4" fontId="2" fillId="0" borderId="0" xfId="0" applyNumberFormat="1" applyFont="1" applyFill="1" applyBorder="1" applyAlignment="1">
      <alignment vertical="center"/>
    </xf>
    <xf numFmtId="164" fontId="2" fillId="0" borderId="0" xfId="0" applyNumberFormat="1" applyFont="1" applyFill="1" applyBorder="1" applyAlignment="1">
      <alignment horizontal="right" vertical="center"/>
    </xf>
    <xf numFmtId="0" fontId="4" fillId="0" borderId="8" xfId="0" applyFont="1" applyFill="1" applyBorder="1" applyAlignment="1">
      <alignment horizontal="left" vertical="center"/>
    </xf>
    <xf numFmtId="0" fontId="0" fillId="0" borderId="9" xfId="0" applyFont="1" applyFill="1" applyBorder="1" applyAlignment="1">
      <alignment vertical="center"/>
    </xf>
    <xf numFmtId="0" fontId="4" fillId="0" borderId="9" xfId="0" applyFont="1" applyFill="1" applyBorder="1" applyAlignment="1">
      <alignment horizontal="right" vertical="center"/>
    </xf>
    <xf numFmtId="0" fontId="4" fillId="0" borderId="9" xfId="0" applyFont="1" applyFill="1" applyBorder="1" applyAlignment="1">
      <alignment horizontal="center" vertical="center"/>
    </xf>
    <xf numFmtId="0" fontId="0" fillId="0" borderId="21"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29" fillId="0" borderId="0" xfId="0" applyFont="1" applyFill="1" applyBorder="1" applyAlignment="1">
      <alignment horizontal="left" vertical="center"/>
    </xf>
    <xf numFmtId="0" fontId="6" fillId="0" borderId="4" xfId="0" applyFont="1" applyFill="1" applyBorder="1" applyAlignment="1">
      <alignment vertical="center"/>
    </xf>
    <xf numFmtId="0" fontId="6" fillId="0" borderId="0" xfId="0" applyFont="1" applyFill="1" applyBorder="1" applyAlignment="1">
      <alignment vertical="center"/>
    </xf>
    <xf numFmtId="0" fontId="6" fillId="0" borderId="22" xfId="0" applyFont="1" applyFill="1" applyBorder="1" applyAlignment="1">
      <alignment horizontal="left" vertical="center"/>
    </xf>
    <xf numFmtId="0" fontId="6" fillId="0" borderId="22" xfId="0" applyFont="1" applyFill="1" applyBorder="1" applyAlignment="1">
      <alignment vertical="center"/>
    </xf>
    <xf numFmtId="0" fontId="6" fillId="0" borderId="5" xfId="0" applyFont="1" applyFill="1" applyBorder="1" applyAlignment="1">
      <alignment vertical="center"/>
    </xf>
    <xf numFmtId="0" fontId="6" fillId="0" borderId="0" xfId="0" applyFont="1" applyFill="1" applyAlignment="1">
      <alignment vertical="center"/>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22" xfId="0" applyFont="1" applyFill="1" applyBorder="1" applyAlignment="1">
      <alignment horizontal="left" vertical="center"/>
    </xf>
    <xf numFmtId="0" fontId="7" fillId="0" borderId="22"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Alignment="1">
      <alignment vertical="center"/>
    </xf>
    <xf numFmtId="0" fontId="17" fillId="0" borderId="0" xfId="0" applyFont="1" applyFill="1" applyAlignment="1">
      <alignment horizontal="left" vertical="center"/>
    </xf>
    <xf numFmtId="0" fontId="18" fillId="0" borderId="0" xfId="0" applyFont="1" applyFill="1" applyAlignment="1">
      <alignment horizontal="left" vertical="center"/>
    </xf>
    <xf numFmtId="0" fontId="3" fillId="0" borderId="0" xfId="0" applyFont="1" applyFill="1" applyAlignment="1">
      <alignment horizontal="left" vertical="center"/>
    </xf>
    <xf numFmtId="0" fontId="0" fillId="0" borderId="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0" xfId="0" applyFont="1" applyFill="1" applyAlignment="1">
      <alignment horizontal="center" vertical="center" wrapText="1"/>
    </xf>
    <xf numFmtId="0" fontId="22" fillId="0" borderId="0" xfId="0" applyFont="1" applyFill="1" applyAlignment="1">
      <alignment horizontal="left" vertical="center"/>
    </xf>
    <xf numFmtId="0" fontId="8" fillId="0" borderId="4" xfId="0" applyFont="1" applyFill="1" applyBorder="1" applyAlignment="1">
      <alignment/>
    </xf>
    <xf numFmtId="0" fontId="8" fillId="0" borderId="0" xfId="0" applyFont="1" applyFill="1" applyAlignment="1">
      <alignment/>
    </xf>
    <xf numFmtId="0" fontId="8" fillId="0" borderId="0" xfId="0" applyFont="1" applyFill="1" applyAlignment="1">
      <alignment horizontal="left"/>
    </xf>
    <xf numFmtId="0" fontId="6" fillId="0" borderId="0" xfId="0" applyFont="1" applyFill="1" applyAlignment="1">
      <alignment horizontal="left"/>
    </xf>
    <xf numFmtId="0" fontId="7" fillId="0" borderId="0" xfId="0" applyFont="1" applyFill="1" applyAlignment="1">
      <alignment horizontal="left"/>
    </xf>
    <xf numFmtId="0" fontId="0" fillId="0" borderId="4" xfId="0" applyFont="1"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49" fontId="0" fillId="0" borderId="25" xfId="0" applyNumberFormat="1"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167" fontId="0" fillId="0" borderId="25" xfId="0" applyNumberFormat="1" applyFont="1" applyFill="1" applyBorder="1" applyAlignment="1" applyProtection="1">
      <alignment vertical="center"/>
      <protection locked="0"/>
    </xf>
    <xf numFmtId="4" fontId="0" fillId="0" borderId="25" xfId="0" applyNumberFormat="1" applyFont="1" applyFill="1" applyBorder="1" applyAlignment="1" applyProtection="1">
      <alignment vertical="center"/>
      <protection locked="0"/>
    </xf>
    <xf numFmtId="0" fontId="32" fillId="0" borderId="0" xfId="0" applyFont="1" applyFill="1" applyAlignment="1">
      <alignment horizontal="left" vertical="center"/>
    </xf>
    <xf numFmtId="0" fontId="33" fillId="0" borderId="0" xfId="0" applyFont="1" applyFill="1" applyAlignment="1">
      <alignment horizontal="left" vertical="center" wrapText="1"/>
    </xf>
    <xf numFmtId="0" fontId="9" fillId="0" borderId="4"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horizontal="left" vertical="center" wrapText="1"/>
    </xf>
    <xf numFmtId="167" fontId="9" fillId="0" borderId="0" xfId="0" applyNumberFormat="1" applyFont="1" applyFill="1" applyAlignment="1">
      <alignment vertical="center"/>
    </xf>
    <xf numFmtId="0" fontId="9" fillId="0" borderId="0" xfId="0" applyFont="1" applyFill="1" applyAlignment="1">
      <alignment horizontal="left" vertical="center" wrapText="1"/>
    </xf>
    <xf numFmtId="0" fontId="34" fillId="0" borderId="25" xfId="0" applyFont="1" applyFill="1" applyBorder="1" applyAlignment="1" applyProtection="1">
      <alignment horizontal="center" vertical="center"/>
      <protection locked="0"/>
    </xf>
    <xf numFmtId="49" fontId="34" fillId="0" borderId="25" xfId="0" applyNumberFormat="1" applyFont="1" applyFill="1" applyBorder="1" applyAlignment="1" applyProtection="1">
      <alignment horizontal="left" vertical="center" wrapText="1"/>
      <protection locked="0"/>
    </xf>
    <xf numFmtId="0" fontId="34" fillId="0" borderId="25" xfId="0" applyFont="1" applyFill="1" applyBorder="1" applyAlignment="1" applyProtection="1">
      <alignment horizontal="left" vertical="center" wrapText="1"/>
      <protection locked="0"/>
    </xf>
    <xf numFmtId="0" fontId="34" fillId="0" borderId="25" xfId="0" applyFont="1" applyFill="1" applyBorder="1" applyAlignment="1" applyProtection="1">
      <alignment horizontal="center" vertical="center" wrapText="1"/>
      <protection locked="0"/>
    </xf>
    <xf numFmtId="167" fontId="34" fillId="0" borderId="25" xfId="0" applyNumberFormat="1" applyFont="1" applyFill="1" applyBorder="1" applyAlignment="1" applyProtection="1">
      <alignment vertical="center"/>
      <protection locked="0"/>
    </xf>
    <xf numFmtId="4" fontId="34" fillId="0" borderId="25" xfId="0" applyNumberFormat="1" applyFont="1" applyFill="1" applyBorder="1" applyAlignment="1" applyProtection="1">
      <alignment vertical="center"/>
      <protection locked="0"/>
    </xf>
    <xf numFmtId="0" fontId="35" fillId="0" borderId="0" xfId="0" applyFont="1" applyFill="1" applyAlignment="1">
      <alignment vertical="center" wrapText="1"/>
    </xf>
    <xf numFmtId="0" fontId="0" fillId="0" borderId="34" xfId="0" applyFill="1" applyBorder="1"/>
    <xf numFmtId="0" fontId="38" fillId="0" borderId="34" xfId="0" applyFont="1" applyFill="1" applyBorder="1"/>
    <xf numFmtId="0" fontId="1" fillId="0" borderId="34" xfId="0" applyFont="1" applyFill="1" applyBorder="1"/>
    <xf numFmtId="0" fontId="38" fillId="0" borderId="34" xfId="0" applyFont="1" applyFill="1" applyBorder="1" applyAlignment="1">
      <alignment horizontal="right"/>
    </xf>
    <xf numFmtId="0" fontId="41" fillId="0" borderId="34" xfId="0" applyFont="1" applyFill="1" applyBorder="1"/>
    <xf numFmtId="0" fontId="39" fillId="0" borderId="0" xfId="0" applyFont="1" applyFill="1" applyAlignment="1">
      <alignment horizontal="right"/>
    </xf>
    <xf numFmtId="49" fontId="39" fillId="0" borderId="0" xfId="0" applyNumberFormat="1" applyFont="1" applyFill="1" applyAlignment="1">
      <alignment horizontal="center"/>
    </xf>
    <xf numFmtId="0" fontId="44" fillId="0" borderId="34" xfId="0" applyFont="1" applyFill="1" applyBorder="1"/>
    <xf numFmtId="0" fontId="43" fillId="0" borderId="34" xfId="0" applyFont="1" applyFill="1" applyBorder="1"/>
    <xf numFmtId="0" fontId="10" fillId="0" borderId="0" xfId="0" applyFont="1" applyFill="1" applyAlignment="1">
      <alignment vertical="center"/>
    </xf>
    <xf numFmtId="0" fontId="10" fillId="0" borderId="4" xfId="0" applyFont="1" applyFill="1" applyBorder="1" applyAlignment="1">
      <alignment vertical="center"/>
    </xf>
    <xf numFmtId="0" fontId="10" fillId="0" borderId="0" xfId="0" applyFont="1" applyFill="1" applyAlignment="1">
      <alignment horizontal="left" vertical="center"/>
    </xf>
    <xf numFmtId="0" fontId="10" fillId="0" borderId="0" xfId="0" applyFont="1" applyFill="1" applyAlignment="1">
      <alignment horizontal="left" vertical="center" wrapText="1"/>
    </xf>
    <xf numFmtId="167" fontId="10" fillId="0" borderId="0" xfId="0" applyNumberFormat="1" applyFont="1" applyFill="1" applyAlignment="1">
      <alignment vertical="center"/>
    </xf>
    <xf numFmtId="0" fontId="1" fillId="0" borderId="0" xfId="0" applyFont="1" applyFill="1"/>
    <xf numFmtId="0" fontId="45" fillId="0" borderId="0" xfId="0" applyFont="1" applyFill="1"/>
    <xf numFmtId="0" fontId="38" fillId="0" borderId="0" xfId="0" applyFont="1" applyFill="1" applyAlignment="1">
      <alignment horizontal="center"/>
    </xf>
    <xf numFmtId="49" fontId="0" fillId="0" borderId="0" xfId="0" applyNumberFormat="1" applyFill="1"/>
    <xf numFmtId="49" fontId="39" fillId="0" borderId="0" xfId="0" applyNumberFormat="1" applyFont="1" applyFill="1" applyAlignment="1">
      <alignment horizontal="right"/>
    </xf>
    <xf numFmtId="0" fontId="11" fillId="0" borderId="0" xfId="0" applyFont="1" applyFill="1" applyAlignment="1">
      <alignment vertical="center"/>
    </xf>
    <xf numFmtId="0" fontId="11" fillId="0" borderId="4" xfId="0" applyFont="1" applyFill="1" applyBorder="1" applyAlignment="1">
      <alignment vertical="center"/>
    </xf>
    <xf numFmtId="0" fontId="11" fillId="0" borderId="0" xfId="0" applyFont="1" applyFill="1" applyAlignment="1">
      <alignment horizontal="left" vertical="center"/>
    </xf>
    <xf numFmtId="0" fontId="11" fillId="0" borderId="0" xfId="0" applyFont="1" applyFill="1" applyAlignment="1">
      <alignment horizontal="left" vertical="center" wrapText="1"/>
    </xf>
    <xf numFmtId="0" fontId="3" fillId="0" borderId="0" xfId="0" applyFont="1" applyBorder="1" applyAlignment="1">
      <alignment horizontal="left" vertical="center"/>
    </xf>
    <xf numFmtId="0" fontId="0" fillId="6" borderId="0" xfId="0" applyFont="1" applyFill="1" applyAlignment="1">
      <alignment vertical="center"/>
    </xf>
    <xf numFmtId="0" fontId="28" fillId="5" borderId="0" xfId="20" applyFont="1" applyFill="1" applyAlignment="1" applyProtection="1">
      <alignment vertical="center"/>
      <protection/>
    </xf>
    <xf numFmtId="0" fontId="0" fillId="5" borderId="0" xfId="0" applyFill="1"/>
    <xf numFmtId="0" fontId="0" fillId="5" borderId="2" xfId="0" applyFill="1" applyBorder="1"/>
    <xf numFmtId="0" fontId="0" fillId="5" borderId="0" xfId="0" applyFill="1" applyBorder="1"/>
    <xf numFmtId="0" fontId="3" fillId="5" borderId="0" xfId="0" applyFont="1" applyFill="1" applyBorder="1" applyAlignment="1">
      <alignment horizontal="left" vertical="center"/>
    </xf>
    <xf numFmtId="165" fontId="3" fillId="5" borderId="0" xfId="0" applyNumberFormat="1" applyFont="1" applyFill="1" applyBorder="1" applyAlignment="1">
      <alignment horizontal="left" vertical="center"/>
    </xf>
    <xf numFmtId="0" fontId="3" fillId="5" borderId="0" xfId="0" applyFont="1" applyFill="1" applyBorder="1" applyAlignment="1">
      <alignment horizontal="left" vertical="top"/>
    </xf>
    <xf numFmtId="0" fontId="0" fillId="5" borderId="0" xfId="0" applyFont="1" applyFill="1" applyBorder="1" applyAlignment="1">
      <alignment vertical="center" wrapText="1"/>
    </xf>
    <xf numFmtId="0" fontId="0" fillId="5" borderId="13" xfId="0" applyFont="1" applyFill="1" applyBorder="1" applyAlignment="1">
      <alignment vertical="center"/>
    </xf>
    <xf numFmtId="4" fontId="22" fillId="5" borderId="0" xfId="0" applyNumberFormat="1" applyFont="1" applyFill="1" applyBorder="1" applyAlignment="1">
      <alignment vertical="center"/>
    </xf>
    <xf numFmtId="0" fontId="2" fillId="5" borderId="0" xfId="0" applyFont="1" applyFill="1" applyBorder="1" applyAlignment="1">
      <alignment horizontal="right" vertical="center"/>
    </xf>
    <xf numFmtId="4" fontId="2" fillId="5" borderId="0" xfId="0" applyNumberFormat="1" applyFont="1" applyFill="1" applyBorder="1" applyAlignment="1">
      <alignment vertical="center"/>
    </xf>
    <xf numFmtId="4" fontId="4" fillId="5" borderId="9" xfId="0" applyNumberFormat="1" applyFont="1" applyFill="1" applyBorder="1" applyAlignment="1">
      <alignment vertical="center"/>
    </xf>
    <xf numFmtId="0" fontId="0" fillId="5" borderId="11" xfId="0" applyFont="1" applyFill="1" applyBorder="1" applyAlignment="1">
      <alignment vertical="center"/>
    </xf>
    <xf numFmtId="0" fontId="0" fillId="5" borderId="2" xfId="0" applyFont="1" applyFill="1" applyBorder="1" applyAlignment="1">
      <alignment vertical="center"/>
    </xf>
    <xf numFmtId="0" fontId="3" fillId="5" borderId="0" xfId="0" applyFont="1" applyFill="1" applyBorder="1" applyAlignment="1">
      <alignment horizontal="right" vertical="center"/>
    </xf>
    <xf numFmtId="4" fontId="6" fillId="5" borderId="22" xfId="0" applyNumberFormat="1" applyFont="1" applyFill="1" applyBorder="1" applyAlignment="1">
      <alignment vertical="center"/>
    </xf>
    <xf numFmtId="4" fontId="7" fillId="5" borderId="22" xfId="0" applyNumberFormat="1" applyFont="1" applyFill="1" applyBorder="1" applyAlignment="1">
      <alignment vertical="center"/>
    </xf>
    <xf numFmtId="165" fontId="3" fillId="5" borderId="0" xfId="0" applyNumberFormat="1" applyFont="1" applyFill="1" applyAlignment="1">
      <alignment horizontal="left" vertical="center"/>
    </xf>
    <xf numFmtId="0" fontId="3" fillId="5" borderId="0" xfId="0" applyFont="1" applyFill="1" applyAlignment="1">
      <alignment horizontal="left" vertical="center"/>
    </xf>
    <xf numFmtId="0" fontId="3" fillId="5" borderId="17" xfId="0" applyFont="1" applyFill="1" applyBorder="1" applyAlignment="1">
      <alignment horizontal="center" vertical="center" wrapText="1"/>
    </xf>
    <xf numFmtId="4" fontId="22" fillId="5" borderId="0" xfId="0" applyNumberFormat="1" applyFont="1" applyFill="1" applyAlignment="1">
      <alignment/>
    </xf>
    <xf numFmtId="4" fontId="6" fillId="5" borderId="0" xfId="0" applyNumberFormat="1" applyFont="1" applyFill="1" applyAlignment="1">
      <alignment/>
    </xf>
    <xf numFmtId="4" fontId="7" fillId="5" borderId="0" xfId="0" applyNumberFormat="1" applyFont="1" applyFill="1" applyAlignment="1">
      <alignment/>
    </xf>
    <xf numFmtId="0" fontId="9" fillId="5" borderId="0" xfId="0" applyFont="1" applyFill="1" applyAlignment="1">
      <alignment vertical="center"/>
    </xf>
    <xf numFmtId="4" fontId="34" fillId="5" borderId="25" xfId="0" applyNumberFormat="1" applyFont="1" applyFill="1" applyBorder="1" applyAlignment="1" applyProtection="1">
      <alignment vertical="center"/>
      <protection locked="0"/>
    </xf>
    <xf numFmtId="0" fontId="38" fillId="5" borderId="34" xfId="0" applyFont="1" applyFill="1" applyBorder="1" applyAlignment="1">
      <alignment horizontal="right"/>
    </xf>
    <xf numFmtId="0" fontId="10" fillId="5" borderId="0" xfId="0" applyFont="1" applyFill="1" applyAlignment="1">
      <alignment vertical="center"/>
    </xf>
    <xf numFmtId="0" fontId="38" fillId="5" borderId="0" xfId="0" applyFont="1" applyFill="1"/>
    <xf numFmtId="0" fontId="11" fillId="5" borderId="0" xfId="0" applyFont="1" applyFill="1" applyAlignment="1">
      <alignment vertical="center"/>
    </xf>
    <xf numFmtId="4" fontId="0" fillId="5" borderId="16" xfId="0" applyNumberFormat="1" applyFont="1" applyFill="1" applyBorder="1" applyAlignment="1" applyProtection="1">
      <alignment vertical="center"/>
      <protection locked="0"/>
    </xf>
    <xf numFmtId="4" fontId="34" fillId="5" borderId="16" xfId="0" applyNumberFormat="1" applyFont="1" applyFill="1" applyBorder="1" applyAlignment="1" applyProtection="1">
      <alignment vertical="center"/>
      <protection locked="0"/>
    </xf>
    <xf numFmtId="0" fontId="0" fillId="0" borderId="18"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34" fillId="0" borderId="18" xfId="0" applyFont="1" applyFill="1" applyBorder="1" applyAlignment="1" applyProtection="1">
      <alignment horizontal="center" vertical="center"/>
      <protection locked="0"/>
    </xf>
    <xf numFmtId="0" fontId="34" fillId="0" borderId="35"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16" fillId="7" borderId="0" xfId="0" applyFont="1" applyFill="1" applyAlignment="1">
      <alignment horizontal="center" vertical="center"/>
    </xf>
    <xf numFmtId="4"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165" fontId="3" fillId="0" borderId="0" xfId="0" applyNumberFormat="1" applyFont="1" applyAlignment="1">
      <alignment horizontal="left" vertical="center"/>
    </xf>
    <xf numFmtId="0" fontId="3" fillId="0" borderId="0" xfId="0" applyFont="1" applyAlignment="1">
      <alignment vertical="center"/>
    </xf>
    <xf numFmtId="0" fontId="25" fillId="0" borderId="0" xfId="0" applyFont="1" applyAlignment="1">
      <alignment horizontal="left" vertical="center" wrapText="1"/>
    </xf>
    <xf numFmtId="0" fontId="3" fillId="4" borderId="8" xfId="0" applyFont="1" applyFill="1" applyBorder="1" applyAlignment="1">
      <alignment horizontal="center" vertical="center"/>
    </xf>
    <xf numFmtId="0" fontId="3" fillId="4" borderId="9" xfId="0" applyFont="1" applyFill="1" applyBorder="1" applyAlignment="1">
      <alignment horizontal="left" vertical="center"/>
    </xf>
    <xf numFmtId="0" fontId="3" fillId="4" borderId="9" xfId="0" applyFont="1" applyFill="1" applyBorder="1" applyAlignment="1">
      <alignment horizontal="center" vertical="center"/>
    </xf>
    <xf numFmtId="0" fontId="3" fillId="4" borderId="9" xfId="0" applyFont="1" applyFill="1" applyBorder="1" applyAlignment="1">
      <alignment horizontal="right" vertical="center"/>
    </xf>
    <xf numFmtId="4" fontId="22" fillId="0" borderId="0" xfId="0" applyNumberFormat="1" applyFont="1" applyAlignment="1">
      <alignment horizontal="right" vertical="center"/>
    </xf>
    <xf numFmtId="4" fontId="22" fillId="0" borderId="0" xfId="0" applyNumberFormat="1" applyFont="1" applyAlignment="1">
      <alignmen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20" fillId="0" borderId="0" xfId="0" applyNumberFormat="1" applyFont="1" applyBorder="1" applyAlignment="1">
      <alignment vertical="center"/>
    </xf>
    <xf numFmtId="0" fontId="4" fillId="3" borderId="9" xfId="0" applyFont="1" applyFill="1" applyBorder="1" applyAlignment="1">
      <alignment horizontal="left" vertical="center"/>
    </xf>
    <xf numFmtId="0" fontId="0" fillId="3" borderId="9" xfId="0" applyFont="1" applyFill="1" applyBorder="1" applyAlignment="1">
      <alignment vertical="center"/>
    </xf>
    <xf numFmtId="4" fontId="4" fillId="3" borderId="9" xfId="0" applyNumberFormat="1" applyFont="1" applyFill="1" applyBorder="1" applyAlignment="1">
      <alignment vertical="center"/>
    </xf>
    <xf numFmtId="0" fontId="0" fillId="3" borderId="15"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0" fontId="3" fillId="0" borderId="0" xfId="0" applyFont="1" applyBorder="1" applyAlignment="1">
      <alignment horizontal="left" vertical="center" wrapText="1"/>
    </xf>
    <xf numFmtId="4" fontId="19"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3" fillId="5" borderId="0" xfId="0" applyFont="1" applyFill="1" applyBorder="1" applyAlignment="1">
      <alignment horizontal="left" vertical="center" wrapText="1"/>
    </xf>
    <xf numFmtId="0" fontId="0" fillId="5" borderId="0" xfId="0" applyFont="1" applyFill="1" applyBorder="1" applyAlignment="1">
      <alignment horizontal="left" vertical="center"/>
    </xf>
    <xf numFmtId="0" fontId="18" fillId="0" borderId="0" xfId="0" applyFont="1" applyFill="1" applyAlignment="1">
      <alignment horizontal="left" vertical="center" wrapText="1"/>
    </xf>
    <xf numFmtId="0" fontId="18" fillId="0" borderId="0" xfId="0" applyFont="1" applyFill="1" applyAlignment="1">
      <alignment horizontal="left" vertical="center"/>
    </xf>
    <xf numFmtId="0" fontId="4" fillId="0" borderId="0" xfId="0" applyFont="1" applyFill="1" applyAlignment="1">
      <alignment horizontal="left" vertical="center" wrapText="1"/>
    </xf>
    <xf numFmtId="0" fontId="0" fillId="0" borderId="0" xfId="0" applyFont="1" applyFill="1" applyAlignment="1">
      <alignment vertical="center"/>
    </xf>
    <xf numFmtId="0" fontId="28" fillId="0" borderId="0" xfId="20" applyFont="1" applyFill="1" applyAlignment="1" applyProtection="1">
      <alignment vertical="center"/>
      <protection/>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0" fillId="0" borderId="0" xfId="0" applyFont="1" applyFill="1" applyBorder="1" applyAlignment="1">
      <alignment vertical="center"/>
    </xf>
    <xf numFmtId="0" fontId="3" fillId="0" borderId="0" xfId="0" applyFont="1" applyFill="1" applyBorder="1" applyAlignment="1">
      <alignment horizontal="left" vertical="center" wrapText="1"/>
    </xf>
    <xf numFmtId="0" fontId="0" fillId="0" borderId="0" xfId="0" applyFont="1" applyBorder="1" applyAlignment="1">
      <alignment horizontal="left" vertical="center"/>
    </xf>
    <xf numFmtId="0" fontId="28" fillId="2" borderId="0" xfId="20" applyFont="1" applyFill="1" applyAlignment="1" applyProtection="1">
      <alignment vertical="center"/>
      <protection/>
    </xf>
    <xf numFmtId="0" fontId="0" fillId="0" borderId="0" xfId="0"/>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17" fillId="0" borderId="0" xfId="0" applyFont="1" applyBorder="1" applyAlignment="1" applyProtection="1">
      <alignment horizontal="center" vertical="center" wrapText="1"/>
      <protection locked="0"/>
    </xf>
    <xf numFmtId="0" fontId="27" fillId="0" borderId="32" xfId="0" applyFont="1" applyBorder="1" applyAlignment="1" applyProtection="1">
      <alignment horizontal="left"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27" fillId="0" borderId="32"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55"/>
  <sheetViews>
    <sheetView showGridLines="0" zoomScale="85" zoomScaleNormal="85" workbookViewId="0" topLeftCell="A1">
      <pane ySplit="1" topLeftCell="A15" activePane="bottomLeft" state="frozen"/>
      <selection pane="topLeft" activeCell="F67" sqref="F67"/>
      <selection pane="bottomLeft" activeCell="AI60" sqref="AI60"/>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5" width="66.5" style="0" customWidth="1"/>
    <col min="59" max="79" width="9.33203125" style="0" hidden="1" customWidth="1"/>
  </cols>
  <sheetData>
    <row r="1" spans="1:62" ht="21.4" customHeight="1">
      <c r="A1" s="13" t="s">
        <v>0</v>
      </c>
      <c r="B1" s="14"/>
      <c r="C1" s="14"/>
      <c r="D1" s="15" t="s">
        <v>1</v>
      </c>
      <c r="E1" s="14"/>
      <c r="F1" s="14"/>
      <c r="G1" s="14"/>
      <c r="H1" s="14"/>
      <c r="I1" s="14"/>
      <c r="J1" s="14"/>
      <c r="K1" s="16" t="s">
        <v>2</v>
      </c>
      <c r="L1" s="16"/>
      <c r="M1" s="16"/>
      <c r="N1" s="16"/>
      <c r="O1" s="16"/>
      <c r="P1" s="16"/>
      <c r="Q1" s="16"/>
      <c r="R1" s="16"/>
      <c r="S1" s="16"/>
      <c r="T1" s="14"/>
      <c r="U1" s="14"/>
      <c r="V1" s="14"/>
      <c r="W1" s="16" t="s">
        <v>3</v>
      </c>
      <c r="X1" s="16"/>
      <c r="Y1" s="16"/>
      <c r="Z1" s="16"/>
      <c r="AA1" s="16"/>
      <c r="AB1" s="16"/>
      <c r="AC1" s="16"/>
      <c r="AD1" s="16"/>
      <c r="AE1" s="16"/>
      <c r="AF1" s="16"/>
      <c r="AG1" s="16"/>
      <c r="AH1" s="16"/>
      <c r="AI1" s="17"/>
      <c r="AJ1" s="18"/>
      <c r="AK1" s="18"/>
      <c r="AL1" s="18"/>
      <c r="AM1" s="18"/>
      <c r="AN1" s="18"/>
      <c r="AO1" s="18"/>
      <c r="AP1" s="18"/>
      <c r="AQ1" s="18"/>
      <c r="AR1" s="18"/>
      <c r="AS1" s="18"/>
      <c r="AT1" s="18"/>
      <c r="AU1" s="18"/>
      <c r="AV1" s="18"/>
      <c r="AW1" s="18"/>
      <c r="AX1" s="18"/>
      <c r="AY1" s="18"/>
      <c r="AZ1" s="18"/>
      <c r="BA1" s="18"/>
      <c r="BB1" s="18"/>
      <c r="BC1" s="18"/>
      <c r="BD1" s="18"/>
      <c r="BE1" s="18"/>
      <c r="BF1" s="18"/>
      <c r="BH1" s="19" t="s">
        <v>5</v>
      </c>
      <c r="BI1" s="19" t="s">
        <v>5</v>
      </c>
      <c r="BJ1" s="19" t="s">
        <v>6</v>
      </c>
    </row>
    <row r="2" spans="3:60" ht="36.95" customHeight="1">
      <c r="AR2" s="411" t="s">
        <v>7</v>
      </c>
      <c r="AS2" s="411"/>
      <c r="BG2" s="20" t="s">
        <v>8</v>
      </c>
      <c r="BH2" s="20" t="s">
        <v>9</v>
      </c>
    </row>
    <row r="3" spans="2:60"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3"/>
      <c r="BG3" s="20" t="s">
        <v>8</v>
      </c>
      <c r="BH3" s="20" t="s">
        <v>10</v>
      </c>
    </row>
    <row r="4" spans="2:59" ht="36.95" customHeight="1">
      <c r="B4" s="24"/>
      <c r="C4" s="25"/>
      <c r="D4" s="26" t="s">
        <v>11</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7"/>
      <c r="BG4" s="20" t="s">
        <v>13</v>
      </c>
    </row>
    <row r="5" spans="2:59" ht="14.45" customHeight="1">
      <c r="B5" s="24"/>
      <c r="C5" s="25"/>
      <c r="D5" s="29" t="s">
        <v>14</v>
      </c>
      <c r="E5" s="25"/>
      <c r="F5" s="25"/>
      <c r="G5" s="25"/>
      <c r="H5" s="25"/>
      <c r="I5" s="25"/>
      <c r="J5" s="25"/>
      <c r="K5" s="433" t="s">
        <v>15</v>
      </c>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c r="AM5" s="434"/>
      <c r="AN5" s="434"/>
      <c r="AO5" s="434"/>
      <c r="AP5" s="25"/>
      <c r="AQ5" s="27"/>
      <c r="BG5" s="20" t="s">
        <v>8</v>
      </c>
    </row>
    <row r="6" spans="2:59" ht="36.95" customHeight="1">
      <c r="B6" s="24"/>
      <c r="C6" s="25"/>
      <c r="D6" s="31" t="s">
        <v>16</v>
      </c>
      <c r="E6" s="25"/>
      <c r="F6" s="25"/>
      <c r="G6" s="25"/>
      <c r="H6" s="25"/>
      <c r="I6" s="25"/>
      <c r="J6" s="25"/>
      <c r="K6" s="435" t="s">
        <v>880</v>
      </c>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25"/>
      <c r="AQ6" s="27"/>
      <c r="BG6" s="20" t="s">
        <v>17</v>
      </c>
    </row>
    <row r="7" spans="2:59" ht="14.45" customHeight="1">
      <c r="B7" s="24"/>
      <c r="C7" s="25"/>
      <c r="D7" s="32" t="s">
        <v>18</v>
      </c>
      <c r="E7" s="25"/>
      <c r="F7" s="25"/>
      <c r="G7" s="25"/>
      <c r="H7" s="25"/>
      <c r="I7" s="25"/>
      <c r="J7" s="25"/>
      <c r="K7" s="372" t="s">
        <v>884</v>
      </c>
      <c r="L7" s="25"/>
      <c r="M7" s="25"/>
      <c r="N7" s="25"/>
      <c r="O7" s="25"/>
      <c r="P7" s="25"/>
      <c r="Q7" s="25"/>
      <c r="R7" s="25"/>
      <c r="S7" s="25"/>
      <c r="T7" s="25"/>
      <c r="U7" s="25"/>
      <c r="V7" s="25"/>
      <c r="W7" s="25"/>
      <c r="X7" s="25"/>
      <c r="Y7" s="25"/>
      <c r="Z7" s="25"/>
      <c r="AA7" s="25"/>
      <c r="AB7" s="25"/>
      <c r="AC7" s="25"/>
      <c r="AD7" s="25"/>
      <c r="AE7" s="25"/>
      <c r="AF7" s="25"/>
      <c r="AG7" s="25"/>
      <c r="AH7" s="25"/>
      <c r="AI7" s="25"/>
      <c r="AJ7" s="25"/>
      <c r="AK7" s="32" t="s">
        <v>19</v>
      </c>
      <c r="AL7" s="25"/>
      <c r="AM7" s="25"/>
      <c r="AN7" s="30" t="s">
        <v>4</v>
      </c>
      <c r="AO7" s="25"/>
      <c r="AP7" s="25"/>
      <c r="AQ7" s="27"/>
      <c r="BG7" s="20" t="s">
        <v>20</v>
      </c>
    </row>
    <row r="8" spans="2:59" ht="14.45" customHeight="1">
      <c r="B8" s="24"/>
      <c r="C8" s="25"/>
      <c r="D8" s="32" t="s">
        <v>21</v>
      </c>
      <c r="E8" s="25"/>
      <c r="F8" s="25"/>
      <c r="G8" s="25"/>
      <c r="H8" s="25"/>
      <c r="I8" s="25"/>
      <c r="J8" s="25"/>
      <c r="K8" s="30" t="s">
        <v>22</v>
      </c>
      <c r="L8" s="25"/>
      <c r="M8" s="25"/>
      <c r="N8" s="25"/>
      <c r="O8" s="25"/>
      <c r="P8" s="25"/>
      <c r="Q8" s="25"/>
      <c r="R8" s="25"/>
      <c r="S8" s="25"/>
      <c r="T8" s="25"/>
      <c r="U8" s="25"/>
      <c r="V8" s="25"/>
      <c r="W8" s="25"/>
      <c r="X8" s="25"/>
      <c r="Y8" s="25"/>
      <c r="Z8" s="25"/>
      <c r="AA8" s="25"/>
      <c r="AB8" s="25"/>
      <c r="AC8" s="25"/>
      <c r="AD8" s="25"/>
      <c r="AE8" s="25"/>
      <c r="AF8" s="25"/>
      <c r="AG8" s="25"/>
      <c r="AH8" s="25"/>
      <c r="AI8" s="25"/>
      <c r="AJ8" s="25"/>
      <c r="AK8" s="32" t="s">
        <v>23</v>
      </c>
      <c r="AL8" s="25"/>
      <c r="AM8" s="25"/>
      <c r="AN8" s="236">
        <v>43304</v>
      </c>
      <c r="AO8" s="25"/>
      <c r="AP8" s="25"/>
      <c r="AQ8" s="27"/>
      <c r="BG8" s="20" t="s">
        <v>24</v>
      </c>
    </row>
    <row r="9" spans="2:59" ht="14.45"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7"/>
      <c r="BG9" s="20" t="s">
        <v>25</v>
      </c>
    </row>
    <row r="10" spans="2:59" ht="14.45" customHeight="1">
      <c r="B10" s="24"/>
      <c r="C10" s="25"/>
      <c r="D10" s="32" t="s">
        <v>26</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2" t="s">
        <v>27</v>
      </c>
      <c r="AL10" s="25"/>
      <c r="AM10" s="25"/>
      <c r="AN10" s="30" t="s">
        <v>4</v>
      </c>
      <c r="AO10" s="25"/>
      <c r="AP10" s="25"/>
      <c r="AQ10" s="27"/>
      <c r="BG10" s="20" t="s">
        <v>17</v>
      </c>
    </row>
    <row r="11" spans="2:59" ht="18.4" customHeight="1">
      <c r="B11" s="24"/>
      <c r="C11" s="25"/>
      <c r="D11" s="25"/>
      <c r="E11" s="30" t="s">
        <v>799</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2" t="s">
        <v>28</v>
      </c>
      <c r="AL11" s="25"/>
      <c r="AM11" s="25"/>
      <c r="AN11" s="30" t="s">
        <v>4</v>
      </c>
      <c r="AO11" s="25"/>
      <c r="AP11" s="25"/>
      <c r="AQ11" s="27"/>
      <c r="BG11" s="20" t="s">
        <v>17</v>
      </c>
    </row>
    <row r="12" spans="2:59" ht="6.9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7"/>
      <c r="BG12" s="20" t="s">
        <v>17</v>
      </c>
    </row>
    <row r="13" spans="2:59" ht="14.45" customHeight="1">
      <c r="B13" s="24"/>
      <c r="C13" s="25"/>
      <c r="D13" s="32" t="s">
        <v>29</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2" t="s">
        <v>27</v>
      </c>
      <c r="AL13" s="25"/>
      <c r="AM13" s="25"/>
      <c r="AN13" s="30" t="s">
        <v>4</v>
      </c>
      <c r="AO13" s="25"/>
      <c r="AP13" s="25"/>
      <c r="AQ13" s="27"/>
      <c r="BG13" s="20" t="s">
        <v>17</v>
      </c>
    </row>
    <row r="14" spans="2:59" ht="15">
      <c r="B14" s="24"/>
      <c r="C14" s="25"/>
      <c r="D14" s="25"/>
      <c r="E14" s="30" t="s">
        <v>22</v>
      </c>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32" t="s">
        <v>28</v>
      </c>
      <c r="AL14" s="25"/>
      <c r="AM14" s="25"/>
      <c r="AN14" s="30" t="s">
        <v>4</v>
      </c>
      <c r="AO14" s="25"/>
      <c r="AP14" s="25"/>
      <c r="AQ14" s="27"/>
      <c r="BG14" s="20" t="s">
        <v>17</v>
      </c>
    </row>
    <row r="15" spans="2:59" ht="6.9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7"/>
      <c r="BG15" s="20" t="s">
        <v>5</v>
      </c>
    </row>
    <row r="16" spans="2:59" ht="14.45" customHeight="1">
      <c r="B16" s="24"/>
      <c r="C16" s="25"/>
      <c r="D16" s="32" t="s">
        <v>30</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2" t="s">
        <v>27</v>
      </c>
      <c r="AL16" s="25"/>
      <c r="AM16" s="25"/>
      <c r="AN16" s="30" t="s">
        <v>4</v>
      </c>
      <c r="AO16" s="25"/>
      <c r="AP16" s="25"/>
      <c r="AQ16" s="27"/>
      <c r="BG16" s="20" t="s">
        <v>5</v>
      </c>
    </row>
    <row r="17" spans="2:59" ht="18.4" customHeight="1">
      <c r="B17" s="24"/>
      <c r="C17" s="25"/>
      <c r="D17" s="25"/>
      <c r="E17" s="30" t="s">
        <v>800</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2" t="s">
        <v>28</v>
      </c>
      <c r="AL17" s="25"/>
      <c r="AM17" s="25"/>
      <c r="AN17" s="30" t="s">
        <v>4</v>
      </c>
      <c r="AO17" s="25"/>
      <c r="AP17" s="25"/>
      <c r="AQ17" s="27"/>
      <c r="BG17" s="20" t="s">
        <v>31</v>
      </c>
    </row>
    <row r="18" spans="2:59" ht="6.9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7"/>
      <c r="BG18" s="20" t="s">
        <v>8</v>
      </c>
    </row>
    <row r="19" spans="2:59" ht="14.45" customHeight="1">
      <c r="B19" s="24"/>
      <c r="C19" s="25"/>
      <c r="D19" s="32" t="s">
        <v>32</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7"/>
      <c r="BG19" s="20" t="s">
        <v>8</v>
      </c>
    </row>
    <row r="20" spans="2:59" ht="71.25" customHeight="1">
      <c r="B20" s="24"/>
      <c r="C20" s="25"/>
      <c r="D20" s="25"/>
      <c r="E20" s="436" t="s">
        <v>801</v>
      </c>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36"/>
      <c r="AO20" s="25"/>
      <c r="AP20" s="25"/>
      <c r="AQ20" s="27"/>
      <c r="BG20" s="20" t="s">
        <v>5</v>
      </c>
    </row>
    <row r="21" spans="2:43" ht="6.9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7"/>
    </row>
    <row r="22" spans="2:43" ht="6.95" customHeight="1">
      <c r="B22" s="24"/>
      <c r="C22" s="25"/>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5"/>
      <c r="AQ22" s="27"/>
    </row>
    <row r="23" spans="2:43" s="1" customFormat="1" ht="25.9" customHeight="1">
      <c r="B23" s="34"/>
      <c r="C23" s="35"/>
      <c r="D23" s="36" t="s">
        <v>33</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437">
        <f>ROUND(AG51,2)</f>
        <v>0</v>
      </c>
      <c r="AL23" s="438"/>
      <c r="AM23" s="438"/>
      <c r="AN23" s="438"/>
      <c r="AO23" s="438"/>
      <c r="AP23" s="35"/>
      <c r="AQ23" s="38"/>
    </row>
    <row r="24" spans="2:43" s="1" customFormat="1" ht="6.9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row>
    <row r="25" spans="2:43" s="1" customFormat="1" ht="13.5">
      <c r="B25" s="34"/>
      <c r="C25" s="35"/>
      <c r="D25" s="35"/>
      <c r="E25" s="35"/>
      <c r="F25" s="35"/>
      <c r="G25" s="35"/>
      <c r="H25" s="35"/>
      <c r="I25" s="35"/>
      <c r="J25" s="35"/>
      <c r="K25" s="35"/>
      <c r="L25" s="439" t="s">
        <v>34</v>
      </c>
      <c r="M25" s="439"/>
      <c r="N25" s="439"/>
      <c r="O25" s="439"/>
      <c r="P25" s="35"/>
      <c r="Q25" s="35"/>
      <c r="R25" s="35"/>
      <c r="S25" s="35"/>
      <c r="T25" s="35"/>
      <c r="U25" s="35"/>
      <c r="V25" s="35"/>
      <c r="W25" s="439" t="s">
        <v>35</v>
      </c>
      <c r="X25" s="439"/>
      <c r="Y25" s="439"/>
      <c r="Z25" s="439"/>
      <c r="AA25" s="439"/>
      <c r="AB25" s="439"/>
      <c r="AC25" s="439"/>
      <c r="AD25" s="439"/>
      <c r="AE25" s="439"/>
      <c r="AF25" s="35"/>
      <c r="AG25" s="35"/>
      <c r="AH25" s="35"/>
      <c r="AI25" s="35"/>
      <c r="AJ25" s="35"/>
      <c r="AK25" s="439" t="s">
        <v>36</v>
      </c>
      <c r="AL25" s="439"/>
      <c r="AM25" s="439"/>
      <c r="AN25" s="439"/>
      <c r="AO25" s="439"/>
      <c r="AP25" s="35"/>
      <c r="AQ25" s="38"/>
    </row>
    <row r="26" spans="2:43" s="2" customFormat="1" ht="14.45" customHeight="1">
      <c r="B26" s="40"/>
      <c r="C26" s="41"/>
      <c r="D26" s="42" t="s">
        <v>37</v>
      </c>
      <c r="E26" s="41"/>
      <c r="F26" s="42" t="s">
        <v>38</v>
      </c>
      <c r="G26" s="41"/>
      <c r="H26" s="41"/>
      <c r="I26" s="41"/>
      <c r="J26" s="41"/>
      <c r="K26" s="41"/>
      <c r="L26" s="424">
        <v>0.21</v>
      </c>
      <c r="M26" s="425"/>
      <c r="N26" s="425"/>
      <c r="O26" s="425"/>
      <c r="P26" s="41"/>
      <c r="Q26" s="41"/>
      <c r="R26" s="41"/>
      <c r="S26" s="41"/>
      <c r="T26" s="41"/>
      <c r="U26" s="41"/>
      <c r="V26" s="41"/>
      <c r="W26" s="426">
        <f>ROUND(AK26,2)</f>
        <v>0</v>
      </c>
      <c r="X26" s="425"/>
      <c r="Y26" s="425"/>
      <c r="Z26" s="425"/>
      <c r="AA26" s="425"/>
      <c r="AB26" s="425"/>
      <c r="AC26" s="425"/>
      <c r="AD26" s="425"/>
      <c r="AE26" s="425"/>
      <c r="AF26" s="41"/>
      <c r="AG26" s="41"/>
      <c r="AH26" s="41"/>
      <c r="AI26" s="41"/>
      <c r="AJ26" s="41"/>
      <c r="AK26" s="426">
        <f>AK23*L26</f>
        <v>0</v>
      </c>
      <c r="AL26" s="425"/>
      <c r="AM26" s="425"/>
      <c r="AN26" s="425"/>
      <c r="AO26" s="425"/>
      <c r="AP26" s="41"/>
      <c r="AQ26" s="43"/>
    </row>
    <row r="27" spans="2:43" s="2" customFormat="1" ht="14.45" customHeight="1">
      <c r="B27" s="40"/>
      <c r="C27" s="41"/>
      <c r="D27" s="41"/>
      <c r="E27" s="41"/>
      <c r="F27" s="42" t="s">
        <v>39</v>
      </c>
      <c r="G27" s="41"/>
      <c r="H27" s="41"/>
      <c r="I27" s="41"/>
      <c r="J27" s="41"/>
      <c r="K27" s="41"/>
      <c r="L27" s="424">
        <v>0.15</v>
      </c>
      <c r="M27" s="425"/>
      <c r="N27" s="425"/>
      <c r="O27" s="425"/>
      <c r="P27" s="41"/>
      <c r="Q27" s="41"/>
      <c r="R27" s="41"/>
      <c r="S27" s="41"/>
      <c r="T27" s="41"/>
      <c r="U27" s="41"/>
      <c r="V27" s="41"/>
      <c r="W27" s="426">
        <v>0</v>
      </c>
      <c r="X27" s="425"/>
      <c r="Y27" s="425"/>
      <c r="Z27" s="425"/>
      <c r="AA27" s="425"/>
      <c r="AB27" s="425"/>
      <c r="AC27" s="425"/>
      <c r="AD27" s="425"/>
      <c r="AE27" s="425"/>
      <c r="AF27" s="41"/>
      <c r="AG27" s="41"/>
      <c r="AH27" s="41"/>
      <c r="AI27" s="41"/>
      <c r="AJ27" s="41"/>
      <c r="AK27" s="426">
        <v>0</v>
      </c>
      <c r="AL27" s="425"/>
      <c r="AM27" s="425"/>
      <c r="AN27" s="425"/>
      <c r="AO27" s="425"/>
      <c r="AP27" s="41"/>
      <c r="AQ27" s="43"/>
    </row>
    <row r="28" spans="2:43" s="2" customFormat="1" ht="14.45" customHeight="1" hidden="1">
      <c r="B28" s="40"/>
      <c r="C28" s="41"/>
      <c r="D28" s="41"/>
      <c r="E28" s="41"/>
      <c r="F28" s="42" t="s">
        <v>40</v>
      </c>
      <c r="G28" s="41"/>
      <c r="H28" s="41"/>
      <c r="I28" s="41"/>
      <c r="J28" s="41"/>
      <c r="K28" s="41"/>
      <c r="L28" s="424">
        <v>0.21</v>
      </c>
      <c r="M28" s="425"/>
      <c r="N28" s="425"/>
      <c r="O28" s="425"/>
      <c r="P28" s="41"/>
      <c r="Q28" s="41"/>
      <c r="R28" s="41"/>
      <c r="S28" s="41"/>
      <c r="T28" s="41"/>
      <c r="U28" s="41"/>
      <c r="V28" s="41"/>
      <c r="W28" s="426" t="e">
        <f>ROUND(#REF!,2)</f>
        <v>#REF!</v>
      </c>
      <c r="X28" s="425"/>
      <c r="Y28" s="425"/>
      <c r="Z28" s="425"/>
      <c r="AA28" s="425"/>
      <c r="AB28" s="425"/>
      <c r="AC28" s="425"/>
      <c r="AD28" s="425"/>
      <c r="AE28" s="425"/>
      <c r="AF28" s="41"/>
      <c r="AG28" s="41"/>
      <c r="AH28" s="41"/>
      <c r="AI28" s="41"/>
      <c r="AJ28" s="41"/>
      <c r="AK28" s="426">
        <v>0</v>
      </c>
      <c r="AL28" s="425"/>
      <c r="AM28" s="425"/>
      <c r="AN28" s="425"/>
      <c r="AO28" s="425"/>
      <c r="AP28" s="41"/>
      <c r="AQ28" s="43"/>
    </row>
    <row r="29" spans="2:43" s="2" customFormat="1" ht="14.45" customHeight="1" hidden="1">
      <c r="B29" s="40"/>
      <c r="C29" s="41"/>
      <c r="D29" s="41"/>
      <c r="E29" s="41"/>
      <c r="F29" s="42" t="s">
        <v>41</v>
      </c>
      <c r="G29" s="41"/>
      <c r="H29" s="41"/>
      <c r="I29" s="41"/>
      <c r="J29" s="41"/>
      <c r="K29" s="41"/>
      <c r="L29" s="424">
        <v>0.15</v>
      </c>
      <c r="M29" s="425"/>
      <c r="N29" s="425"/>
      <c r="O29" s="425"/>
      <c r="P29" s="41"/>
      <c r="Q29" s="41"/>
      <c r="R29" s="41"/>
      <c r="S29" s="41"/>
      <c r="T29" s="41"/>
      <c r="U29" s="41"/>
      <c r="V29" s="41"/>
      <c r="W29" s="426" t="e">
        <f>ROUND(#REF!,2)</f>
        <v>#REF!</v>
      </c>
      <c r="X29" s="425"/>
      <c r="Y29" s="425"/>
      <c r="Z29" s="425"/>
      <c r="AA29" s="425"/>
      <c r="AB29" s="425"/>
      <c r="AC29" s="425"/>
      <c r="AD29" s="425"/>
      <c r="AE29" s="425"/>
      <c r="AF29" s="41"/>
      <c r="AG29" s="41"/>
      <c r="AH29" s="41"/>
      <c r="AI29" s="41"/>
      <c r="AJ29" s="41"/>
      <c r="AK29" s="426">
        <v>0</v>
      </c>
      <c r="AL29" s="425"/>
      <c r="AM29" s="425"/>
      <c r="AN29" s="425"/>
      <c r="AO29" s="425"/>
      <c r="AP29" s="41"/>
      <c r="AQ29" s="43"/>
    </row>
    <row r="30" spans="2:43" s="2" customFormat="1" ht="14.45" customHeight="1" hidden="1">
      <c r="B30" s="40"/>
      <c r="C30" s="41"/>
      <c r="D30" s="41"/>
      <c r="E30" s="41"/>
      <c r="F30" s="42" t="s">
        <v>42</v>
      </c>
      <c r="G30" s="41"/>
      <c r="H30" s="41"/>
      <c r="I30" s="41"/>
      <c r="J30" s="41"/>
      <c r="K30" s="41"/>
      <c r="L30" s="424">
        <v>0</v>
      </c>
      <c r="M30" s="425"/>
      <c r="N30" s="425"/>
      <c r="O30" s="425"/>
      <c r="P30" s="41"/>
      <c r="Q30" s="41"/>
      <c r="R30" s="41"/>
      <c r="S30" s="41"/>
      <c r="T30" s="41"/>
      <c r="U30" s="41"/>
      <c r="V30" s="41"/>
      <c r="W30" s="426" t="e">
        <f>ROUND(#REF!,2)</f>
        <v>#REF!</v>
      </c>
      <c r="X30" s="425"/>
      <c r="Y30" s="425"/>
      <c r="Z30" s="425"/>
      <c r="AA30" s="425"/>
      <c r="AB30" s="425"/>
      <c r="AC30" s="425"/>
      <c r="AD30" s="425"/>
      <c r="AE30" s="425"/>
      <c r="AF30" s="41"/>
      <c r="AG30" s="41"/>
      <c r="AH30" s="41"/>
      <c r="AI30" s="41"/>
      <c r="AJ30" s="41"/>
      <c r="AK30" s="426">
        <v>0</v>
      </c>
      <c r="AL30" s="425"/>
      <c r="AM30" s="425"/>
      <c r="AN30" s="425"/>
      <c r="AO30" s="425"/>
      <c r="AP30" s="41"/>
      <c r="AQ30" s="43"/>
    </row>
    <row r="31" spans="2:43" s="1" customFormat="1" ht="6.9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row>
    <row r="32" spans="2:43" s="1" customFormat="1" ht="25.9" customHeight="1">
      <c r="B32" s="34"/>
      <c r="C32" s="44"/>
      <c r="D32" s="45" t="s">
        <v>43</v>
      </c>
      <c r="E32" s="46"/>
      <c r="F32" s="46"/>
      <c r="G32" s="46"/>
      <c r="H32" s="46"/>
      <c r="I32" s="46"/>
      <c r="J32" s="46"/>
      <c r="K32" s="46"/>
      <c r="L32" s="46"/>
      <c r="M32" s="46"/>
      <c r="N32" s="46"/>
      <c r="O32" s="46"/>
      <c r="P32" s="46"/>
      <c r="Q32" s="46"/>
      <c r="R32" s="46"/>
      <c r="S32" s="46"/>
      <c r="T32" s="47" t="s">
        <v>44</v>
      </c>
      <c r="U32" s="46"/>
      <c r="V32" s="46"/>
      <c r="W32" s="46"/>
      <c r="X32" s="427" t="s">
        <v>45</v>
      </c>
      <c r="Y32" s="428"/>
      <c r="Z32" s="428"/>
      <c r="AA32" s="428"/>
      <c r="AB32" s="428"/>
      <c r="AC32" s="46"/>
      <c r="AD32" s="46"/>
      <c r="AE32" s="46"/>
      <c r="AF32" s="46"/>
      <c r="AG32" s="46"/>
      <c r="AH32" s="46"/>
      <c r="AI32" s="46"/>
      <c r="AJ32" s="46"/>
      <c r="AK32" s="429">
        <f>AN51</f>
        <v>0</v>
      </c>
      <c r="AL32" s="428"/>
      <c r="AM32" s="428"/>
      <c r="AN32" s="428"/>
      <c r="AO32" s="430"/>
      <c r="AP32" s="44"/>
      <c r="AQ32" s="48"/>
    </row>
    <row r="33" spans="2:43" s="1" customFormat="1" ht="6.9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9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9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34"/>
    </row>
    <row r="39" spans="2:44" s="1" customFormat="1" ht="36.95" customHeight="1">
      <c r="B39" s="34"/>
      <c r="C39" s="54" t="s">
        <v>46</v>
      </c>
      <c r="AR39" s="34"/>
    </row>
    <row r="40" spans="2:44" s="1" customFormat="1" ht="6.95" customHeight="1">
      <c r="B40" s="34"/>
      <c r="AR40" s="34"/>
    </row>
    <row r="41" spans="2:44" s="3" customFormat="1" ht="14.45" customHeight="1">
      <c r="B41" s="55"/>
      <c r="C41" s="56" t="s">
        <v>14</v>
      </c>
      <c r="L41" s="3" t="str">
        <f>K5</f>
        <v>tv101-1</v>
      </c>
      <c r="AR41" s="55"/>
    </row>
    <row r="42" spans="2:44" s="4" customFormat="1" ht="36.95" customHeight="1">
      <c r="B42" s="57"/>
      <c r="C42" s="58" t="s">
        <v>16</v>
      </c>
      <c r="L42" s="431" t="str">
        <f>K6</f>
        <v>SSZ Pražská – Kladenská - Roztocká (Velké Přílepy) - stavební úpravy</v>
      </c>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R42" s="57"/>
    </row>
    <row r="43" spans="2:44" s="1" customFormat="1" ht="6.95" customHeight="1">
      <c r="B43" s="34"/>
      <c r="AR43" s="34"/>
    </row>
    <row r="44" spans="2:44" s="1" customFormat="1" ht="15">
      <c r="B44" s="34"/>
      <c r="C44" s="56" t="s">
        <v>21</v>
      </c>
      <c r="L44" s="59" t="str">
        <f>IF(K8="","",K8)</f>
        <v xml:space="preserve"> </v>
      </c>
      <c r="AI44" s="56" t="s">
        <v>23</v>
      </c>
      <c r="AM44" s="415">
        <f>IF(AN8="","",AN8)</f>
        <v>43304</v>
      </c>
      <c r="AN44" s="415"/>
      <c r="AR44" s="34"/>
    </row>
    <row r="45" spans="2:44" s="1" customFormat="1" ht="6.95" customHeight="1">
      <c r="B45" s="34"/>
      <c r="AR45" s="34"/>
    </row>
    <row r="46" spans="2:44" s="1" customFormat="1" ht="15" customHeight="1">
      <c r="B46" s="34"/>
      <c r="C46" s="56" t="s">
        <v>26</v>
      </c>
      <c r="L46" s="3" t="str">
        <f>IF(E11="","",E11)</f>
        <v>SÚS Středočeský kraj</v>
      </c>
      <c r="AI46" s="56" t="s">
        <v>30</v>
      </c>
      <c r="AM46" s="416" t="str">
        <f>IF(E17="","",E17)</f>
        <v>Alampro</v>
      </c>
      <c r="AN46" s="416"/>
      <c r="AO46" s="416"/>
      <c r="AP46" s="416"/>
      <c r="AR46" s="34"/>
    </row>
    <row r="47" spans="2:44" s="1" customFormat="1" ht="15" customHeight="1">
      <c r="B47" s="34"/>
      <c r="C47" s="56" t="s">
        <v>29</v>
      </c>
      <c r="L47" s="3" t="str">
        <f>IF(E14="","",E14)</f>
        <v xml:space="preserve"> </v>
      </c>
      <c r="AR47" s="34"/>
    </row>
    <row r="48" spans="2:44" s="1" customFormat="1" ht="10.9" customHeight="1">
      <c r="B48" s="34"/>
      <c r="AR48" s="34"/>
    </row>
    <row r="49" spans="2:44" s="1" customFormat="1" ht="29.25" customHeight="1">
      <c r="B49" s="34"/>
      <c r="C49" s="418" t="s">
        <v>47</v>
      </c>
      <c r="D49" s="419"/>
      <c r="E49" s="419"/>
      <c r="F49" s="419"/>
      <c r="G49" s="419"/>
      <c r="H49" s="63"/>
      <c r="I49" s="420" t="s">
        <v>48</v>
      </c>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21" t="s">
        <v>49</v>
      </c>
      <c r="AH49" s="419"/>
      <c r="AI49" s="419"/>
      <c r="AJ49" s="419"/>
      <c r="AK49" s="419"/>
      <c r="AL49" s="419"/>
      <c r="AM49" s="419"/>
      <c r="AN49" s="420" t="s">
        <v>50</v>
      </c>
      <c r="AO49" s="419"/>
      <c r="AP49" s="419"/>
      <c r="AQ49" s="64" t="s">
        <v>51</v>
      </c>
      <c r="AR49" s="34"/>
    </row>
    <row r="50" spans="2:44" s="1" customFormat="1" ht="10.9" customHeight="1">
      <c r="B50" s="34"/>
      <c r="AR50" s="34"/>
    </row>
    <row r="51" spans="2:78" s="4" customFormat="1" ht="32.45" customHeight="1">
      <c r="B51" s="57"/>
      <c r="C51" s="69" t="s">
        <v>52</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422">
        <f>ROUND(SUM(AG52:AG53),2)</f>
        <v>0</v>
      </c>
      <c r="AH51" s="422"/>
      <c r="AI51" s="422"/>
      <c r="AJ51" s="422"/>
      <c r="AK51" s="422"/>
      <c r="AL51" s="422"/>
      <c r="AM51" s="422"/>
      <c r="AN51" s="423">
        <f>SUM(AN52:AP53)</f>
        <v>0</v>
      </c>
      <c r="AO51" s="423"/>
      <c r="AP51" s="423"/>
      <c r="AQ51" s="71" t="s">
        <v>4</v>
      </c>
      <c r="AR51" s="57"/>
      <c r="BG51" s="58" t="s">
        <v>53</v>
      </c>
      <c r="BH51" s="58" t="s">
        <v>54</v>
      </c>
      <c r="BI51" s="72" t="s">
        <v>55</v>
      </c>
      <c r="BJ51" s="58" t="s">
        <v>56</v>
      </c>
      <c r="BK51" s="58" t="s">
        <v>6</v>
      </c>
      <c r="BL51" s="58" t="s">
        <v>57</v>
      </c>
      <c r="BZ51" s="58" t="s">
        <v>4</v>
      </c>
    </row>
    <row r="52" spans="1:79" s="5" customFormat="1" ht="31.5" customHeight="1">
      <c r="A52" s="73" t="s">
        <v>58</v>
      </c>
      <c r="B52" s="74"/>
      <c r="C52" s="75"/>
      <c r="D52" s="417" t="s">
        <v>879</v>
      </c>
      <c r="E52" s="414"/>
      <c r="F52" s="414"/>
      <c r="G52" s="414"/>
      <c r="H52" s="414"/>
      <c r="I52" s="76"/>
      <c r="J52" s="414" t="str">
        <f>L42</f>
        <v>SSZ Pražská – Kladenská - Roztocká (Velké Přílepy) - stavební úpravy</v>
      </c>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2">
        <f>Stavebni_upravy!J27</f>
        <v>0</v>
      </c>
      <c r="AH52" s="413"/>
      <c r="AI52" s="413"/>
      <c r="AJ52" s="413"/>
      <c r="AK52" s="413"/>
      <c r="AL52" s="413"/>
      <c r="AM52" s="413"/>
      <c r="AN52" s="412">
        <f>Stavebni_upravy!J36</f>
        <v>0</v>
      </c>
      <c r="AO52" s="413"/>
      <c r="AP52" s="413"/>
      <c r="AQ52" s="77" t="s">
        <v>59</v>
      </c>
      <c r="AR52" s="74"/>
      <c r="BH52" s="78" t="s">
        <v>20</v>
      </c>
      <c r="BJ52" s="78" t="s">
        <v>56</v>
      </c>
      <c r="BK52" s="78" t="s">
        <v>61</v>
      </c>
      <c r="BL52" s="78" t="s">
        <v>6</v>
      </c>
      <c r="BZ52" s="78" t="s">
        <v>4</v>
      </c>
      <c r="CA52" s="78" t="s">
        <v>60</v>
      </c>
    </row>
    <row r="53" spans="1:79" s="5" customFormat="1" ht="16.5" customHeight="1">
      <c r="A53" s="73" t="s">
        <v>58</v>
      </c>
      <c r="B53" s="74"/>
      <c r="C53" s="75"/>
      <c r="D53" s="414" t="s">
        <v>62</v>
      </c>
      <c r="E53" s="414"/>
      <c r="F53" s="414"/>
      <c r="G53" s="414"/>
      <c r="H53" s="414"/>
      <c r="I53" s="76"/>
      <c r="J53" s="414" t="s">
        <v>63</v>
      </c>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2">
        <f>'VP - Všeobecné položky'!J27</f>
        <v>0</v>
      </c>
      <c r="AH53" s="413"/>
      <c r="AI53" s="413"/>
      <c r="AJ53" s="413"/>
      <c r="AK53" s="413"/>
      <c r="AL53" s="413"/>
      <c r="AM53" s="413"/>
      <c r="AN53" s="412">
        <f>'VP - Všeobecné položky'!J78</f>
        <v>0</v>
      </c>
      <c r="AO53" s="413"/>
      <c r="AP53" s="413"/>
      <c r="AQ53" s="77" t="s">
        <v>59</v>
      </c>
      <c r="AR53" s="74"/>
      <c r="BH53" s="78" t="s">
        <v>20</v>
      </c>
      <c r="BJ53" s="78" t="s">
        <v>56</v>
      </c>
      <c r="BK53" s="78" t="s">
        <v>64</v>
      </c>
      <c r="BL53" s="78" t="s">
        <v>6</v>
      </c>
      <c r="BZ53" s="78" t="s">
        <v>4</v>
      </c>
      <c r="CA53" s="78" t="s">
        <v>60</v>
      </c>
    </row>
    <row r="54" spans="2:44" s="1" customFormat="1" ht="30" customHeight="1">
      <c r="B54" s="34"/>
      <c r="AR54" s="34"/>
    </row>
    <row r="55" spans="2:44" s="1" customFormat="1" ht="6.95" customHeight="1">
      <c r="B55" s="49"/>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34"/>
    </row>
    <row r="66" s="237" customFormat="1" ht="13.5"/>
    <row r="67" s="237" customFormat="1" ht="13.5"/>
    <row r="68" s="237" customFormat="1" ht="13.5"/>
    <row r="69" s="237" customFormat="1" ht="13.5"/>
    <row r="70" s="237" customFormat="1" ht="13.5"/>
  </sheetData>
  <mergeCells count="42">
    <mergeCell ref="L26:O26"/>
    <mergeCell ref="W26:AE26"/>
    <mergeCell ref="AK26:AO26"/>
    <mergeCell ref="K5:AO5"/>
    <mergeCell ref="K6:AO6"/>
    <mergeCell ref="E20:AN20"/>
    <mergeCell ref="AK23:AO23"/>
    <mergeCell ref="L25:O25"/>
    <mergeCell ref="W25:AE25"/>
    <mergeCell ref="AK25:AO25"/>
    <mergeCell ref="AN51:AP51"/>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R2:AS2"/>
    <mergeCell ref="AN53:AP53"/>
    <mergeCell ref="AG53:AM53"/>
    <mergeCell ref="D53:H53"/>
    <mergeCell ref="J53:AF53"/>
    <mergeCell ref="AM44:AN44"/>
    <mergeCell ref="AM46:AP46"/>
    <mergeCell ref="D52:H52"/>
    <mergeCell ref="J52:AF52"/>
    <mergeCell ref="C49:G49"/>
    <mergeCell ref="I49:AF49"/>
    <mergeCell ref="AG49:AM49"/>
    <mergeCell ref="AN49:AP49"/>
    <mergeCell ref="AN52:AP52"/>
    <mergeCell ref="AG52:AM52"/>
    <mergeCell ref="AG51:AM51"/>
  </mergeCells>
  <hyperlinks>
    <hyperlink ref="K1:S1" location="C2" display="1) Rekapitulace stavby"/>
    <hyperlink ref="W1:AI1" location="C51" display="2) Rekapitulace objektů stavby a soupisů prací"/>
    <hyperlink ref="A52" location="'SO 122.1 - II-315, km 15....'!C2" display="/"/>
    <hyperlink ref="A53" location="'VP - Všeobecné položky'!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0"/>
  <sheetViews>
    <sheetView showGridLines="0" zoomScale="85" zoomScaleNormal="85" workbookViewId="0" topLeftCell="A1">
      <pane ySplit="1" topLeftCell="A2" activePane="bottomLeft" state="frozen"/>
      <selection pane="topLeft" activeCell="AI60" sqref="AI60"/>
      <selection pane="bottomLeft" activeCell="J89" sqref="J89"/>
    </sheetView>
  </sheetViews>
  <sheetFormatPr defaultColWidth="9.33203125" defaultRowHeight="13.5"/>
  <cols>
    <col min="1" max="1" width="8.33203125" style="262" customWidth="1"/>
    <col min="2" max="2" width="1.66796875" style="262" customWidth="1"/>
    <col min="3" max="3" width="4.83203125" style="262" customWidth="1"/>
    <col min="4" max="4" width="4.33203125" style="262" customWidth="1"/>
    <col min="5" max="5" width="17.16015625" style="262" customWidth="1"/>
    <col min="6" max="6" width="75" style="262" customWidth="1"/>
    <col min="7" max="7" width="8.66015625" style="262" customWidth="1"/>
    <col min="8" max="8" width="11.16015625" style="262" customWidth="1"/>
    <col min="9" max="9" width="12.66015625" style="262" customWidth="1"/>
    <col min="10" max="10" width="23.5" style="375" customWidth="1"/>
    <col min="11" max="11" width="15.5" style="262" customWidth="1"/>
    <col min="12" max="16384" width="9.33203125" style="262" customWidth="1"/>
  </cols>
  <sheetData>
    <row r="1" spans="1:11" ht="21.75" customHeight="1">
      <c r="A1" s="258"/>
      <c r="B1" s="259"/>
      <c r="C1" s="259"/>
      <c r="D1" s="260" t="s">
        <v>1</v>
      </c>
      <c r="E1" s="259"/>
      <c r="F1" s="261" t="s">
        <v>65</v>
      </c>
      <c r="G1" s="446" t="s">
        <v>66</v>
      </c>
      <c r="H1" s="446"/>
      <c r="I1" s="259"/>
      <c r="J1" s="374" t="s">
        <v>67</v>
      </c>
      <c r="K1" s="260" t="s">
        <v>68</v>
      </c>
    </row>
    <row r="2" ht="36.95" customHeight="1"/>
    <row r="3" spans="2:11" ht="6.95" customHeight="1">
      <c r="B3" s="263"/>
      <c r="C3" s="264"/>
      <c r="D3" s="264"/>
      <c r="E3" s="264"/>
      <c r="F3" s="264"/>
      <c r="G3" s="264"/>
      <c r="H3" s="264"/>
      <c r="I3" s="264"/>
      <c r="J3" s="376"/>
      <c r="K3" s="265"/>
    </row>
    <row r="4" spans="2:11" ht="36.95" customHeight="1">
      <c r="B4" s="266"/>
      <c r="C4" s="267"/>
      <c r="D4" s="268" t="s">
        <v>70</v>
      </c>
      <c r="E4" s="267"/>
      <c r="F4" s="267"/>
      <c r="G4" s="267"/>
      <c r="H4" s="267"/>
      <c r="I4" s="267"/>
      <c r="J4" s="377"/>
      <c r="K4" s="269"/>
    </row>
    <row r="5" spans="2:11" ht="6.95" customHeight="1">
      <c r="B5" s="266"/>
      <c r="C5" s="267"/>
      <c r="D5" s="267"/>
      <c r="E5" s="267"/>
      <c r="F5" s="267"/>
      <c r="G5" s="267"/>
      <c r="H5" s="267"/>
      <c r="I5" s="267"/>
      <c r="J5" s="377"/>
      <c r="K5" s="269"/>
    </row>
    <row r="6" spans="2:11" ht="15">
      <c r="B6" s="266"/>
      <c r="C6" s="267"/>
      <c r="D6" s="270" t="s">
        <v>16</v>
      </c>
      <c r="E6" s="267"/>
      <c r="F6" s="267"/>
      <c r="G6" s="267"/>
      <c r="H6" s="267"/>
      <c r="I6" s="267"/>
      <c r="J6" s="377"/>
      <c r="K6" s="269"/>
    </row>
    <row r="7" spans="2:11" ht="16.5" customHeight="1">
      <c r="B7" s="266"/>
      <c r="C7" s="267"/>
      <c r="D7" s="267"/>
      <c r="E7" s="447" t="str">
        <f>'Rekapitulace stavby'!K6</f>
        <v>SSZ Pražská – Kladenská - Roztocká (Velké Přílepy) - stavební úpravy</v>
      </c>
      <c r="F7" s="448"/>
      <c r="G7" s="448"/>
      <c r="H7" s="448"/>
      <c r="I7" s="267"/>
      <c r="J7" s="377"/>
      <c r="K7" s="269"/>
    </row>
    <row r="8" spans="2:11" s="271" customFormat="1" ht="15">
      <c r="B8" s="272"/>
      <c r="C8" s="273"/>
      <c r="D8" s="270" t="s">
        <v>71</v>
      </c>
      <c r="E8" s="273"/>
      <c r="F8" s="273"/>
      <c r="G8" s="273"/>
      <c r="H8" s="273"/>
      <c r="I8" s="273"/>
      <c r="J8" s="256"/>
      <c r="K8" s="274"/>
    </row>
    <row r="9" spans="2:11" s="271" customFormat="1" ht="36.95" customHeight="1">
      <c r="B9" s="272"/>
      <c r="C9" s="273"/>
      <c r="D9" s="273"/>
      <c r="E9" s="449" t="s">
        <v>882</v>
      </c>
      <c r="F9" s="450"/>
      <c r="G9" s="450"/>
      <c r="H9" s="450"/>
      <c r="I9" s="273"/>
      <c r="J9" s="256"/>
      <c r="K9" s="274"/>
    </row>
    <row r="10" spans="2:11" s="271" customFormat="1" ht="13.5">
      <c r="B10" s="272"/>
      <c r="C10" s="273"/>
      <c r="D10" s="273"/>
      <c r="E10" s="273"/>
      <c r="F10" s="273"/>
      <c r="G10" s="273"/>
      <c r="H10" s="273"/>
      <c r="I10" s="273"/>
      <c r="J10" s="256"/>
      <c r="K10" s="274"/>
    </row>
    <row r="11" spans="2:11" s="271" customFormat="1" ht="14.45" customHeight="1">
      <c r="B11" s="272"/>
      <c r="C11" s="273"/>
      <c r="D11" s="270" t="s">
        <v>18</v>
      </c>
      <c r="E11" s="273"/>
      <c r="F11" s="275" t="s">
        <v>4</v>
      </c>
      <c r="G11" s="273"/>
      <c r="H11" s="273"/>
      <c r="I11" s="270" t="s">
        <v>19</v>
      </c>
      <c r="J11" s="378" t="s">
        <v>72</v>
      </c>
      <c r="K11" s="274"/>
    </row>
    <row r="12" spans="2:11" s="271" customFormat="1" ht="14.45" customHeight="1">
      <c r="B12" s="272"/>
      <c r="C12" s="273"/>
      <c r="D12" s="270" t="s">
        <v>21</v>
      </c>
      <c r="E12" s="273"/>
      <c r="F12" s="275" t="s">
        <v>22</v>
      </c>
      <c r="G12" s="273"/>
      <c r="H12" s="273"/>
      <c r="I12" s="270" t="s">
        <v>23</v>
      </c>
      <c r="J12" s="379">
        <f>'Rekapitulace stavby'!AN8</f>
        <v>43304</v>
      </c>
      <c r="K12" s="274"/>
    </row>
    <row r="13" spans="2:11" s="271" customFormat="1" ht="21.75" customHeight="1">
      <c r="B13" s="272"/>
      <c r="C13" s="273"/>
      <c r="D13" s="276" t="s">
        <v>73</v>
      </c>
      <c r="E13" s="273"/>
      <c r="F13" s="277" t="s">
        <v>74</v>
      </c>
      <c r="G13" s="273"/>
      <c r="H13" s="273"/>
      <c r="I13" s="276" t="s">
        <v>75</v>
      </c>
      <c r="J13" s="380" t="s">
        <v>76</v>
      </c>
      <c r="K13" s="274"/>
    </row>
    <row r="14" spans="2:11" s="271" customFormat="1" ht="14.45" customHeight="1">
      <c r="B14" s="272"/>
      <c r="C14" s="273"/>
      <c r="D14" s="270" t="s">
        <v>26</v>
      </c>
      <c r="E14" s="273"/>
      <c r="F14" s="273"/>
      <c r="G14" s="273"/>
      <c r="H14" s="273"/>
      <c r="I14" s="270" t="s">
        <v>27</v>
      </c>
      <c r="J14" s="378" t="s">
        <v>4</v>
      </c>
      <c r="K14" s="274"/>
    </row>
    <row r="15" spans="2:11" s="271" customFormat="1" ht="18" customHeight="1">
      <c r="B15" s="272"/>
      <c r="C15" s="273"/>
      <c r="D15" s="273"/>
      <c r="E15" s="275"/>
      <c r="F15" s="273"/>
      <c r="G15" s="273"/>
      <c r="H15" s="273"/>
      <c r="I15" s="270" t="s">
        <v>28</v>
      </c>
      <c r="J15" s="378" t="s">
        <v>4</v>
      </c>
      <c r="K15" s="274"/>
    </row>
    <row r="16" spans="2:11" s="271" customFormat="1" ht="6.95" customHeight="1">
      <c r="B16" s="272"/>
      <c r="C16" s="273"/>
      <c r="D16" s="273"/>
      <c r="E16" s="273"/>
      <c r="F16" s="273"/>
      <c r="G16" s="273"/>
      <c r="H16" s="273"/>
      <c r="I16" s="273"/>
      <c r="J16" s="256"/>
      <c r="K16" s="274"/>
    </row>
    <row r="17" spans="2:11" s="271" customFormat="1" ht="14.45" customHeight="1">
      <c r="B17" s="272"/>
      <c r="C17" s="273"/>
      <c r="D17" s="270" t="s">
        <v>29</v>
      </c>
      <c r="E17" s="273"/>
      <c r="F17" s="273"/>
      <c r="G17" s="273"/>
      <c r="H17" s="273"/>
      <c r="I17" s="270" t="s">
        <v>27</v>
      </c>
      <c r="J17" s="378" t="str">
        <f>IF('Rekapitulace stavby'!AN13="Vyplň údaj","",IF('Rekapitulace stavby'!AN13="","",'Rekapitulace stavby'!AN13))</f>
        <v/>
      </c>
      <c r="K17" s="274"/>
    </row>
    <row r="18" spans="2:11" s="271" customFormat="1" ht="18" customHeight="1">
      <c r="B18" s="272"/>
      <c r="C18" s="273"/>
      <c r="D18" s="273"/>
      <c r="E18" s="275" t="str">
        <f>IF('Rekapitulace stavby'!E14="Vyplň údaj","",IF('Rekapitulace stavby'!E14="","",'Rekapitulace stavby'!E14))</f>
        <v xml:space="preserve"> </v>
      </c>
      <c r="F18" s="273"/>
      <c r="G18" s="273"/>
      <c r="H18" s="273"/>
      <c r="I18" s="270" t="s">
        <v>28</v>
      </c>
      <c r="J18" s="378" t="str">
        <f>IF('Rekapitulace stavby'!AN14="Vyplň údaj","",IF('Rekapitulace stavby'!AN14="","",'Rekapitulace stavby'!AN14))</f>
        <v/>
      </c>
      <c r="K18" s="274"/>
    </row>
    <row r="19" spans="2:11" s="271" customFormat="1" ht="6.95" customHeight="1">
      <c r="B19" s="272"/>
      <c r="C19" s="273"/>
      <c r="D19" s="273"/>
      <c r="E19" s="273"/>
      <c r="F19" s="273"/>
      <c r="G19" s="273"/>
      <c r="H19" s="273"/>
      <c r="I19" s="273"/>
      <c r="J19" s="256"/>
      <c r="K19" s="274"/>
    </row>
    <row r="20" spans="2:11" s="271" customFormat="1" ht="14.45" customHeight="1">
      <c r="B20" s="272"/>
      <c r="C20" s="273"/>
      <c r="D20" s="270" t="s">
        <v>30</v>
      </c>
      <c r="E20" s="273"/>
      <c r="F20" s="273"/>
      <c r="G20" s="273"/>
      <c r="H20" s="273"/>
      <c r="I20" s="270" t="s">
        <v>27</v>
      </c>
      <c r="J20" s="378" t="s">
        <v>4</v>
      </c>
      <c r="K20" s="274"/>
    </row>
    <row r="21" spans="2:11" s="271" customFormat="1" ht="18" customHeight="1">
      <c r="B21" s="272"/>
      <c r="C21" s="273"/>
      <c r="D21" s="273"/>
      <c r="E21" s="275"/>
      <c r="F21" s="273"/>
      <c r="G21" s="273"/>
      <c r="H21" s="273"/>
      <c r="I21" s="270" t="s">
        <v>28</v>
      </c>
      <c r="J21" s="378" t="s">
        <v>4</v>
      </c>
      <c r="K21" s="274"/>
    </row>
    <row r="22" spans="2:11" s="271" customFormat="1" ht="6.95" customHeight="1">
      <c r="B22" s="272"/>
      <c r="C22" s="273"/>
      <c r="D22" s="273"/>
      <c r="E22" s="273"/>
      <c r="F22" s="273"/>
      <c r="G22" s="273"/>
      <c r="H22" s="273"/>
      <c r="I22" s="273"/>
      <c r="J22" s="256"/>
      <c r="K22" s="274"/>
    </row>
    <row r="23" spans="2:11" s="271" customFormat="1" ht="14.45" customHeight="1">
      <c r="B23" s="272"/>
      <c r="C23" s="273"/>
      <c r="D23" s="270" t="s">
        <v>32</v>
      </c>
      <c r="E23" s="273"/>
      <c r="F23" s="273"/>
      <c r="G23" s="273"/>
      <c r="H23" s="273"/>
      <c r="I23" s="273"/>
      <c r="J23" s="256"/>
      <c r="K23" s="274"/>
    </row>
    <row r="24" spans="2:11" s="281" customFormat="1" ht="57" customHeight="1">
      <c r="B24" s="278"/>
      <c r="C24" s="279"/>
      <c r="D24" s="279"/>
      <c r="E24" s="451" t="s">
        <v>802</v>
      </c>
      <c r="F24" s="451"/>
      <c r="G24" s="451"/>
      <c r="H24" s="451"/>
      <c r="I24" s="279"/>
      <c r="J24" s="381"/>
      <c r="K24" s="280"/>
    </row>
    <row r="25" spans="2:11" s="271" customFormat="1" ht="6.95" customHeight="1">
      <c r="B25" s="272"/>
      <c r="C25" s="273"/>
      <c r="D25" s="273"/>
      <c r="E25" s="273"/>
      <c r="F25" s="273"/>
      <c r="G25" s="273"/>
      <c r="H25" s="273"/>
      <c r="I25" s="273"/>
      <c r="J25" s="256"/>
      <c r="K25" s="274"/>
    </row>
    <row r="26" spans="2:11" s="271" customFormat="1" ht="6.95" customHeight="1">
      <c r="B26" s="272"/>
      <c r="C26" s="273"/>
      <c r="D26" s="282"/>
      <c r="E26" s="282"/>
      <c r="F26" s="282"/>
      <c r="G26" s="282"/>
      <c r="H26" s="282"/>
      <c r="I26" s="282"/>
      <c r="J26" s="382"/>
      <c r="K26" s="283"/>
    </row>
    <row r="27" spans="2:11" s="271" customFormat="1" ht="25.35" customHeight="1">
      <c r="B27" s="272"/>
      <c r="C27" s="273"/>
      <c r="D27" s="284" t="s">
        <v>33</v>
      </c>
      <c r="E27" s="273"/>
      <c r="F27" s="273"/>
      <c r="G27" s="273"/>
      <c r="H27" s="273"/>
      <c r="I27" s="273"/>
      <c r="J27" s="383">
        <f>ROUND(J89,2)</f>
        <v>0</v>
      </c>
      <c r="K27" s="274"/>
    </row>
    <row r="28" spans="2:11" s="271" customFormat="1" ht="6.95" customHeight="1">
      <c r="B28" s="272"/>
      <c r="C28" s="273"/>
      <c r="D28" s="282"/>
      <c r="E28" s="282"/>
      <c r="F28" s="282"/>
      <c r="G28" s="282"/>
      <c r="H28" s="282"/>
      <c r="I28" s="282"/>
      <c r="J28" s="382"/>
      <c r="K28" s="283"/>
    </row>
    <row r="29" spans="2:11" s="271" customFormat="1" ht="14.45" customHeight="1">
      <c r="B29" s="272"/>
      <c r="C29" s="273"/>
      <c r="D29" s="273"/>
      <c r="E29" s="273"/>
      <c r="F29" s="285" t="s">
        <v>35</v>
      </c>
      <c r="G29" s="273"/>
      <c r="H29" s="273"/>
      <c r="I29" s="285" t="s">
        <v>34</v>
      </c>
      <c r="J29" s="384" t="s">
        <v>36</v>
      </c>
      <c r="K29" s="274"/>
    </row>
    <row r="30" spans="2:11" s="271" customFormat="1" ht="14.45" customHeight="1">
      <c r="B30" s="272"/>
      <c r="C30" s="273"/>
      <c r="D30" s="286" t="s">
        <v>37</v>
      </c>
      <c r="E30" s="286" t="s">
        <v>38</v>
      </c>
      <c r="F30" s="287">
        <f>ROUND(SUM(J27),2)</f>
        <v>0</v>
      </c>
      <c r="G30" s="273"/>
      <c r="H30" s="273"/>
      <c r="I30" s="288">
        <v>0.21</v>
      </c>
      <c r="J30" s="385">
        <f>J55*I30</f>
        <v>0</v>
      </c>
      <c r="K30" s="274"/>
    </row>
    <row r="31" spans="2:11" s="271" customFormat="1" ht="14.45" customHeight="1">
      <c r="B31" s="272"/>
      <c r="C31" s="273"/>
      <c r="D31" s="273"/>
      <c r="E31" s="286" t="s">
        <v>39</v>
      </c>
      <c r="F31" s="287"/>
      <c r="G31" s="273"/>
      <c r="H31" s="273"/>
      <c r="I31" s="288">
        <v>0.15</v>
      </c>
      <c r="J31" s="385">
        <v>0</v>
      </c>
      <c r="K31" s="274"/>
    </row>
    <row r="32" spans="2:11" s="271" customFormat="1" ht="14.45" customHeight="1" hidden="1">
      <c r="B32" s="272"/>
      <c r="C32" s="273"/>
      <c r="D32" s="273"/>
      <c r="E32" s="286" t="s">
        <v>40</v>
      </c>
      <c r="F32" s="287" t="e">
        <f>ROUND(SUM(#REF!),2)</f>
        <v>#REF!</v>
      </c>
      <c r="G32" s="273"/>
      <c r="H32" s="273"/>
      <c r="I32" s="288">
        <v>0.21</v>
      </c>
      <c r="J32" s="385">
        <v>0</v>
      </c>
      <c r="K32" s="274"/>
    </row>
    <row r="33" spans="2:11" s="271" customFormat="1" ht="14.45" customHeight="1" hidden="1">
      <c r="B33" s="272"/>
      <c r="C33" s="273"/>
      <c r="D33" s="273"/>
      <c r="E33" s="286" t="s">
        <v>41</v>
      </c>
      <c r="F33" s="287" t="e">
        <f>ROUND(SUM(#REF!),2)</f>
        <v>#REF!</v>
      </c>
      <c r="G33" s="273"/>
      <c r="H33" s="273"/>
      <c r="I33" s="288">
        <v>0.15</v>
      </c>
      <c r="J33" s="385">
        <v>0</v>
      </c>
      <c r="K33" s="274"/>
    </row>
    <row r="34" spans="2:11" s="271" customFormat="1" ht="14.45" customHeight="1" hidden="1">
      <c r="B34" s="272"/>
      <c r="C34" s="273"/>
      <c r="D34" s="273"/>
      <c r="E34" s="286" t="s">
        <v>42</v>
      </c>
      <c r="F34" s="287" t="e">
        <f>ROUND(SUM(#REF!),2)</f>
        <v>#REF!</v>
      </c>
      <c r="G34" s="273"/>
      <c r="H34" s="273"/>
      <c r="I34" s="288">
        <v>0</v>
      </c>
      <c r="J34" s="385">
        <v>0</v>
      </c>
      <c r="K34" s="274"/>
    </row>
    <row r="35" spans="2:11" s="271" customFormat="1" ht="6.95" customHeight="1">
      <c r="B35" s="272"/>
      <c r="C35" s="273"/>
      <c r="D35" s="273"/>
      <c r="E35" s="273"/>
      <c r="F35" s="273"/>
      <c r="G35" s="273"/>
      <c r="H35" s="273"/>
      <c r="I35" s="273"/>
      <c r="J35" s="256"/>
      <c r="K35" s="274"/>
    </row>
    <row r="36" spans="2:11" s="271" customFormat="1" ht="25.35" customHeight="1">
      <c r="B36" s="272"/>
      <c r="C36" s="273"/>
      <c r="D36" s="289" t="s">
        <v>43</v>
      </c>
      <c r="E36" s="290"/>
      <c r="F36" s="290"/>
      <c r="G36" s="291" t="s">
        <v>44</v>
      </c>
      <c r="H36" s="292" t="s">
        <v>45</v>
      </c>
      <c r="I36" s="290"/>
      <c r="J36" s="386">
        <f>SUM(J27:J34)</f>
        <v>0</v>
      </c>
      <c r="K36" s="293"/>
    </row>
    <row r="37" spans="2:11" s="271" customFormat="1" ht="14.45" customHeight="1">
      <c r="B37" s="294"/>
      <c r="C37" s="295"/>
      <c r="D37" s="295"/>
      <c r="E37" s="295"/>
      <c r="F37" s="295"/>
      <c r="G37" s="295"/>
      <c r="H37" s="295"/>
      <c r="I37" s="295"/>
      <c r="J37" s="387"/>
      <c r="K37" s="296"/>
    </row>
    <row r="41" spans="2:11" s="271" customFormat="1" ht="6.95" customHeight="1">
      <c r="B41" s="297"/>
      <c r="C41" s="298"/>
      <c r="D41" s="298"/>
      <c r="E41" s="298"/>
      <c r="F41" s="298"/>
      <c r="G41" s="298"/>
      <c r="H41" s="298"/>
      <c r="I41" s="298"/>
      <c r="J41" s="388"/>
      <c r="K41" s="299"/>
    </row>
    <row r="42" spans="2:11" s="271" customFormat="1" ht="36.95" customHeight="1">
      <c r="B42" s="272"/>
      <c r="C42" s="268" t="s">
        <v>77</v>
      </c>
      <c r="D42" s="273"/>
      <c r="E42" s="273"/>
      <c r="F42" s="273"/>
      <c r="G42" s="273"/>
      <c r="H42" s="273"/>
      <c r="I42" s="273"/>
      <c r="J42" s="256"/>
      <c r="K42" s="274"/>
    </row>
    <row r="43" spans="2:11" s="271" customFormat="1" ht="6.95" customHeight="1">
      <c r="B43" s="272"/>
      <c r="C43" s="273"/>
      <c r="D43" s="273"/>
      <c r="E43" s="273"/>
      <c r="F43" s="273"/>
      <c r="G43" s="273"/>
      <c r="H43" s="273"/>
      <c r="I43" s="273"/>
      <c r="J43" s="256"/>
      <c r="K43" s="274"/>
    </row>
    <row r="44" spans="2:11" s="271" customFormat="1" ht="14.45" customHeight="1">
      <c r="B44" s="272"/>
      <c r="C44" s="270" t="s">
        <v>16</v>
      </c>
      <c r="D44" s="273"/>
      <c r="E44" s="273"/>
      <c r="F44" s="273"/>
      <c r="G44" s="273"/>
      <c r="H44" s="273"/>
      <c r="I44" s="273"/>
      <c r="J44" s="256"/>
      <c r="K44" s="274"/>
    </row>
    <row r="45" spans="2:11" s="271" customFormat="1" ht="16.5" customHeight="1">
      <c r="B45" s="272"/>
      <c r="C45" s="273"/>
      <c r="D45" s="273"/>
      <c r="E45" s="447" t="str">
        <f>E7</f>
        <v>SSZ Pražská – Kladenská - Roztocká (Velké Přílepy) - stavební úpravy</v>
      </c>
      <c r="F45" s="448"/>
      <c r="G45" s="448"/>
      <c r="H45" s="448"/>
      <c r="I45" s="273"/>
      <c r="J45" s="256"/>
      <c r="K45" s="274"/>
    </row>
    <row r="46" spans="2:11" s="271" customFormat="1" ht="14.45" customHeight="1">
      <c r="B46" s="272"/>
      <c r="C46" s="270" t="s">
        <v>71</v>
      </c>
      <c r="D46" s="273"/>
      <c r="E46" s="273"/>
      <c r="F46" s="273"/>
      <c r="G46" s="273"/>
      <c r="H46" s="273"/>
      <c r="I46" s="273"/>
      <c r="J46" s="256"/>
      <c r="K46" s="274"/>
    </row>
    <row r="47" spans="2:11" s="271" customFormat="1" ht="17.25" customHeight="1">
      <c r="B47" s="272"/>
      <c r="C47" s="273"/>
      <c r="D47" s="273"/>
      <c r="E47" s="449" t="str">
        <f>E9</f>
        <v xml:space="preserve"> SO 101 - SSZ Roztocká – Kladenská</v>
      </c>
      <c r="F47" s="450"/>
      <c r="G47" s="450"/>
      <c r="H47" s="450"/>
      <c r="I47" s="273"/>
      <c r="J47" s="256"/>
      <c r="K47" s="274"/>
    </row>
    <row r="48" spans="2:11" s="271" customFormat="1" ht="6.95" customHeight="1">
      <c r="B48" s="272"/>
      <c r="C48" s="273"/>
      <c r="D48" s="273"/>
      <c r="E48" s="273"/>
      <c r="F48" s="273"/>
      <c r="G48" s="273"/>
      <c r="H48" s="273"/>
      <c r="I48" s="273"/>
      <c r="J48" s="256"/>
      <c r="K48" s="274"/>
    </row>
    <row r="49" spans="2:11" s="271" customFormat="1" ht="18" customHeight="1">
      <c r="B49" s="272"/>
      <c r="C49" s="270" t="s">
        <v>21</v>
      </c>
      <c r="D49" s="273"/>
      <c r="E49" s="273"/>
      <c r="F49" s="275" t="str">
        <f>F12</f>
        <v xml:space="preserve"> </v>
      </c>
      <c r="G49" s="273"/>
      <c r="H49" s="273"/>
      <c r="I49" s="270" t="s">
        <v>23</v>
      </c>
      <c r="J49" s="379">
        <f>IF(J12="","",J12)</f>
        <v>43304</v>
      </c>
      <c r="K49" s="274"/>
    </row>
    <row r="50" spans="2:11" s="271" customFormat="1" ht="6.95" customHeight="1">
      <c r="B50" s="272"/>
      <c r="C50" s="273"/>
      <c r="D50" s="273"/>
      <c r="E50" s="273"/>
      <c r="F50" s="273"/>
      <c r="G50" s="273"/>
      <c r="H50" s="273"/>
      <c r="I50" s="273"/>
      <c r="J50" s="256"/>
      <c r="K50" s="274"/>
    </row>
    <row r="51" spans="2:11" s="271" customFormat="1" ht="15">
      <c r="B51" s="272"/>
      <c r="C51" s="270" t="s">
        <v>26</v>
      </c>
      <c r="D51" s="273"/>
      <c r="E51" s="273"/>
      <c r="F51" s="275">
        <f>E15</f>
        <v>0</v>
      </c>
      <c r="G51" s="273"/>
      <c r="H51" s="273"/>
      <c r="I51" s="270" t="s">
        <v>30</v>
      </c>
      <c r="J51" s="440">
        <f>E21</f>
        <v>0</v>
      </c>
      <c r="K51" s="274"/>
    </row>
    <row r="52" spans="2:11" s="271" customFormat="1" ht="14.45" customHeight="1">
      <c r="B52" s="272"/>
      <c r="C52" s="270" t="s">
        <v>29</v>
      </c>
      <c r="D52" s="273"/>
      <c r="E52" s="273"/>
      <c r="F52" s="275" t="str">
        <f>IF(E18="","",E18)</f>
        <v xml:space="preserve"> </v>
      </c>
      <c r="G52" s="273"/>
      <c r="H52" s="273"/>
      <c r="I52" s="273"/>
      <c r="J52" s="441"/>
      <c r="K52" s="274"/>
    </row>
    <row r="53" spans="2:11" s="271" customFormat="1" ht="10.35" customHeight="1">
      <c r="B53" s="272"/>
      <c r="C53" s="273"/>
      <c r="D53" s="273"/>
      <c r="E53" s="273"/>
      <c r="F53" s="273"/>
      <c r="G53" s="273"/>
      <c r="H53" s="273"/>
      <c r="I53" s="273"/>
      <c r="J53" s="256"/>
      <c r="K53" s="274"/>
    </row>
    <row r="54" spans="2:11" s="271" customFormat="1" ht="29.25" customHeight="1">
      <c r="B54" s="272"/>
      <c r="C54" s="275" t="s">
        <v>78</v>
      </c>
      <c r="D54" s="273"/>
      <c r="E54" s="273"/>
      <c r="F54" s="273"/>
      <c r="G54" s="273"/>
      <c r="H54" s="273"/>
      <c r="I54" s="273"/>
      <c r="J54" s="389" t="s">
        <v>79</v>
      </c>
      <c r="K54" s="274"/>
    </row>
    <row r="55" spans="2:11" s="271" customFormat="1" ht="29.25" customHeight="1">
      <c r="B55" s="272"/>
      <c r="C55" s="300" t="s">
        <v>80</v>
      </c>
      <c r="D55" s="273"/>
      <c r="E55" s="273"/>
      <c r="F55" s="273"/>
      <c r="G55" s="273"/>
      <c r="H55" s="273"/>
      <c r="I55" s="273"/>
      <c r="J55" s="383">
        <f>J89</f>
        <v>0</v>
      </c>
      <c r="K55" s="274"/>
    </row>
    <row r="56" spans="2:11" s="306" customFormat="1" ht="24.95" customHeight="1">
      <c r="B56" s="301"/>
      <c r="C56" s="302"/>
      <c r="D56" s="303" t="s">
        <v>82</v>
      </c>
      <c r="E56" s="304"/>
      <c r="F56" s="304"/>
      <c r="G56" s="304"/>
      <c r="H56" s="304"/>
      <c r="I56" s="304"/>
      <c r="J56" s="390"/>
      <c r="K56" s="305"/>
    </row>
    <row r="57" spans="2:11" s="312" customFormat="1" ht="19.9" customHeight="1">
      <c r="B57" s="307"/>
      <c r="C57" s="308"/>
      <c r="D57" s="309" t="s">
        <v>83</v>
      </c>
      <c r="E57" s="310"/>
      <c r="F57" s="310"/>
      <c r="G57" s="310"/>
      <c r="H57" s="310"/>
      <c r="I57" s="310"/>
      <c r="J57" s="391">
        <f>J91</f>
        <v>0</v>
      </c>
      <c r="K57" s="311"/>
    </row>
    <row r="58" spans="2:11" s="312" customFormat="1" ht="19.9" customHeight="1">
      <c r="B58" s="307"/>
      <c r="C58" s="308"/>
      <c r="D58" s="309" t="s">
        <v>229</v>
      </c>
      <c r="E58" s="310"/>
      <c r="F58" s="310"/>
      <c r="G58" s="310"/>
      <c r="H58" s="310"/>
      <c r="I58" s="310"/>
      <c r="J58" s="391">
        <f>J150</f>
        <v>0</v>
      </c>
      <c r="K58" s="311"/>
    </row>
    <row r="59" spans="2:11" s="312" customFormat="1" ht="19.9" customHeight="1">
      <c r="B59" s="307"/>
      <c r="C59" s="308"/>
      <c r="D59" s="309" t="s">
        <v>84</v>
      </c>
      <c r="E59" s="310"/>
      <c r="F59" s="310"/>
      <c r="G59" s="310"/>
      <c r="H59" s="310"/>
      <c r="I59" s="310"/>
      <c r="J59" s="391">
        <f>J155</f>
        <v>0</v>
      </c>
      <c r="K59" s="311"/>
    </row>
    <row r="60" spans="2:11" s="312" customFormat="1" ht="19.9" customHeight="1">
      <c r="B60" s="307"/>
      <c r="C60" s="308"/>
      <c r="D60" s="309" t="s">
        <v>85</v>
      </c>
      <c r="E60" s="310"/>
      <c r="F60" s="310"/>
      <c r="G60" s="310"/>
      <c r="H60" s="310"/>
      <c r="I60" s="310"/>
      <c r="J60" s="391">
        <f>J159</f>
        <v>0</v>
      </c>
      <c r="K60" s="311"/>
    </row>
    <row r="61" spans="2:11" s="312" customFormat="1" ht="19.9" customHeight="1">
      <c r="B61" s="307"/>
      <c r="C61" s="308"/>
      <c r="D61" s="309" t="s">
        <v>230</v>
      </c>
      <c r="E61" s="310"/>
      <c r="F61" s="310"/>
      <c r="G61" s="310"/>
      <c r="H61" s="310"/>
      <c r="I61" s="310"/>
      <c r="J61" s="391">
        <f>J235</f>
        <v>0</v>
      </c>
      <c r="K61" s="311"/>
    </row>
    <row r="62" spans="2:11" s="312" customFormat="1" ht="19.9" customHeight="1">
      <c r="B62" s="307"/>
      <c r="C62" s="308"/>
      <c r="D62" s="309" t="s">
        <v>86</v>
      </c>
      <c r="E62" s="310"/>
      <c r="F62" s="310"/>
      <c r="G62" s="310"/>
      <c r="H62" s="310"/>
      <c r="I62" s="310"/>
      <c r="J62" s="391">
        <f>J262</f>
        <v>0</v>
      </c>
      <c r="K62" s="311"/>
    </row>
    <row r="63" spans="2:11" s="312" customFormat="1" ht="19.9" customHeight="1">
      <c r="B63" s="307"/>
      <c r="C63" s="308"/>
      <c r="D63" s="309" t="s">
        <v>87</v>
      </c>
      <c r="E63" s="310"/>
      <c r="F63" s="310"/>
      <c r="G63" s="310"/>
      <c r="H63" s="310"/>
      <c r="I63" s="310"/>
      <c r="J63" s="391">
        <f>J312</f>
        <v>0</v>
      </c>
      <c r="K63" s="311"/>
    </row>
    <row r="64" spans="2:11" s="312" customFormat="1" ht="19.9" customHeight="1">
      <c r="B64" s="307"/>
      <c r="C64" s="308"/>
      <c r="D64" s="309" t="s">
        <v>88</v>
      </c>
      <c r="E64" s="310"/>
      <c r="F64" s="310"/>
      <c r="G64" s="310"/>
      <c r="H64" s="310"/>
      <c r="I64" s="310"/>
      <c r="J64" s="391">
        <f>J325</f>
        <v>0</v>
      </c>
      <c r="K64" s="311"/>
    </row>
    <row r="65" spans="2:11" s="312" customFormat="1" ht="19.9" customHeight="1">
      <c r="B65" s="307"/>
      <c r="C65" s="410"/>
      <c r="D65" s="309" t="s">
        <v>85</v>
      </c>
      <c r="E65" s="310"/>
      <c r="F65" s="310"/>
      <c r="G65" s="310"/>
      <c r="H65" s="310"/>
      <c r="I65" s="310"/>
      <c r="J65" s="391">
        <f>J344</f>
        <v>0</v>
      </c>
      <c r="K65" s="311"/>
    </row>
    <row r="66" spans="2:11" s="312" customFormat="1" ht="19.9" customHeight="1">
      <c r="B66" s="307"/>
      <c r="C66" s="308"/>
      <c r="D66" s="309" t="str">
        <f>F365</f>
        <v>Ostatní konstrukce a práce, bourání - obruby</v>
      </c>
      <c r="E66" s="310"/>
      <c r="F66" s="310"/>
      <c r="G66" s="310"/>
      <c r="H66" s="310"/>
      <c r="I66" s="310"/>
      <c r="J66" s="391">
        <f>J365</f>
        <v>0</v>
      </c>
      <c r="K66" s="311"/>
    </row>
    <row r="67" spans="2:11" s="312" customFormat="1" ht="19.9" customHeight="1">
      <c r="B67" s="307"/>
      <c r="C67" s="308"/>
      <c r="D67" s="309" t="str">
        <f>F379</f>
        <v>Ostatní konstrukce a práce, bourání</v>
      </c>
      <c r="E67" s="310"/>
      <c r="F67" s="310"/>
      <c r="G67" s="310"/>
      <c r="H67" s="310"/>
      <c r="I67" s="310"/>
      <c r="J67" s="391">
        <f>J379</f>
        <v>0</v>
      </c>
      <c r="K67" s="311"/>
    </row>
    <row r="68" spans="2:11" s="312" customFormat="1" ht="19.9" customHeight="1">
      <c r="B68" s="307"/>
      <c r="C68" s="308"/>
      <c r="D68" s="309" t="str">
        <f>F462</f>
        <v>Úpravy povrchů, podlahy a osazování výplní</v>
      </c>
      <c r="E68" s="310"/>
      <c r="F68" s="310"/>
      <c r="G68" s="310"/>
      <c r="H68" s="310"/>
      <c r="I68" s="310"/>
      <c r="J68" s="391">
        <f>J462</f>
        <v>0</v>
      </c>
      <c r="K68" s="311"/>
    </row>
    <row r="69" spans="2:11" s="312" customFormat="1" ht="19.9" customHeight="1">
      <c r="B69" s="307"/>
      <c r="C69" s="308"/>
      <c r="D69" s="309" t="str">
        <f>F469</f>
        <v>Ostatní konstrukce a práce, bourání</v>
      </c>
      <c r="E69" s="310"/>
      <c r="F69" s="310"/>
      <c r="G69" s="310"/>
      <c r="H69" s="310"/>
      <c r="I69" s="310"/>
      <c r="J69" s="391">
        <f>J469</f>
        <v>0</v>
      </c>
      <c r="K69" s="311"/>
    </row>
    <row r="70" spans="2:11" s="312" customFormat="1" ht="19.9" customHeight="1">
      <c r="B70" s="307"/>
      <c r="C70" s="308"/>
      <c r="D70" s="309" t="str">
        <f>F474</f>
        <v>Izolace proti vodě, vlhkosti a plynům</v>
      </c>
      <c r="E70" s="310"/>
      <c r="F70" s="310"/>
      <c r="G70" s="310"/>
      <c r="H70" s="310"/>
      <c r="I70" s="310"/>
      <c r="J70" s="391">
        <f>J474</f>
        <v>0</v>
      </c>
      <c r="K70" s="311"/>
    </row>
    <row r="71" spans="2:11" s="271" customFormat="1" ht="6.95" customHeight="1">
      <c r="B71" s="294"/>
      <c r="C71" s="295"/>
      <c r="D71" s="295"/>
      <c r="E71" s="295"/>
      <c r="F71" s="295"/>
      <c r="G71" s="295"/>
      <c r="H71" s="295"/>
      <c r="I71" s="295"/>
      <c r="J71" s="387"/>
      <c r="K71" s="296"/>
    </row>
    <row r="75" spans="2:11" s="271" customFormat="1" ht="6.95" customHeight="1">
      <c r="B75" s="297"/>
      <c r="C75" s="298"/>
      <c r="D75" s="298"/>
      <c r="E75" s="298"/>
      <c r="F75" s="298"/>
      <c r="G75" s="298"/>
      <c r="H75" s="298"/>
      <c r="I75" s="298"/>
      <c r="J75" s="388"/>
      <c r="K75" s="298"/>
    </row>
    <row r="76" spans="2:10" s="271" customFormat="1" ht="36.95" customHeight="1">
      <c r="B76" s="272"/>
      <c r="C76" s="313" t="s">
        <v>89</v>
      </c>
      <c r="J76" s="250"/>
    </row>
    <row r="77" spans="2:10" s="271" customFormat="1" ht="6.95" customHeight="1">
      <c r="B77" s="272"/>
      <c r="J77" s="250"/>
    </row>
    <row r="78" spans="2:10" s="271" customFormat="1" ht="14.45" customHeight="1">
      <c r="B78" s="272"/>
      <c r="C78" s="314" t="s">
        <v>16</v>
      </c>
      <c r="J78" s="250"/>
    </row>
    <row r="79" spans="2:10" s="271" customFormat="1" ht="16.5" customHeight="1">
      <c r="B79" s="272"/>
      <c r="E79" s="442" t="str">
        <f>E7</f>
        <v>SSZ Pražská – Kladenská - Roztocká (Velké Přílepy) - stavební úpravy</v>
      </c>
      <c r="F79" s="443"/>
      <c r="G79" s="443"/>
      <c r="H79" s="443"/>
      <c r="J79" s="250"/>
    </row>
    <row r="80" spans="2:10" s="271" customFormat="1" ht="14.45" customHeight="1">
      <c r="B80" s="272"/>
      <c r="C80" s="314" t="s">
        <v>71</v>
      </c>
      <c r="J80" s="250"/>
    </row>
    <row r="81" spans="2:10" s="271" customFormat="1" ht="17.25" customHeight="1">
      <c r="B81" s="272"/>
      <c r="E81" s="444" t="str">
        <f>E9</f>
        <v xml:space="preserve"> SO 101 - SSZ Roztocká – Kladenská</v>
      </c>
      <c r="F81" s="445"/>
      <c r="G81" s="445"/>
      <c r="H81" s="445"/>
      <c r="J81" s="250"/>
    </row>
    <row r="82" spans="2:10" s="271" customFormat="1" ht="6.95" customHeight="1">
      <c r="B82" s="272"/>
      <c r="J82" s="250"/>
    </row>
    <row r="83" spans="2:10" s="271" customFormat="1" ht="18" customHeight="1">
      <c r="B83" s="272"/>
      <c r="C83" s="314" t="s">
        <v>21</v>
      </c>
      <c r="F83" s="315" t="str">
        <f>F12</f>
        <v xml:space="preserve"> </v>
      </c>
      <c r="I83" s="314" t="s">
        <v>23</v>
      </c>
      <c r="J83" s="392">
        <f>IF(J12="","",J12)</f>
        <v>43304</v>
      </c>
    </row>
    <row r="84" spans="2:10" s="271" customFormat="1" ht="6.95" customHeight="1">
      <c r="B84" s="272"/>
      <c r="C84" s="271"/>
      <c r="J84" s="250"/>
    </row>
    <row r="85" spans="2:10" s="271" customFormat="1" ht="15">
      <c r="B85" s="272"/>
      <c r="C85" s="314" t="s">
        <v>26</v>
      </c>
      <c r="F85" s="315">
        <f>E15</f>
        <v>0</v>
      </c>
      <c r="I85" s="314" t="s">
        <v>30</v>
      </c>
      <c r="J85" s="393">
        <f>E21</f>
        <v>0</v>
      </c>
    </row>
    <row r="86" spans="2:10" s="271" customFormat="1" ht="14.45" customHeight="1">
      <c r="B86" s="272"/>
      <c r="C86" s="314" t="s">
        <v>29</v>
      </c>
      <c r="F86" s="315" t="str">
        <f>IF(E18="","",E18)</f>
        <v xml:space="preserve"> </v>
      </c>
      <c r="J86" s="250"/>
    </row>
    <row r="87" spans="2:10" s="271" customFormat="1" ht="10.35" customHeight="1">
      <c r="B87" s="272"/>
      <c r="J87" s="250"/>
    </row>
    <row r="88" spans="2:11" s="320" customFormat="1" ht="29.25" customHeight="1">
      <c r="B88" s="316"/>
      <c r="C88" s="317" t="s">
        <v>90</v>
      </c>
      <c r="D88" s="318" t="s">
        <v>51</v>
      </c>
      <c r="E88" s="318" t="s">
        <v>47</v>
      </c>
      <c r="F88" s="318" t="s">
        <v>91</v>
      </c>
      <c r="G88" s="318" t="s">
        <v>92</v>
      </c>
      <c r="H88" s="318" t="s">
        <v>93</v>
      </c>
      <c r="I88" s="318" t="s">
        <v>94</v>
      </c>
      <c r="J88" s="394" t="s">
        <v>79</v>
      </c>
      <c r="K88" s="319" t="s">
        <v>95</v>
      </c>
    </row>
    <row r="89" spans="2:10" s="271" customFormat="1" ht="29.25" customHeight="1">
      <c r="B89" s="272"/>
      <c r="C89" s="321" t="s">
        <v>80</v>
      </c>
      <c r="J89" s="395">
        <f>J91+J150+J155+J159+J235+J262+J312+J325+J344+J365+J379+J462+J469+J474</f>
        <v>0</v>
      </c>
    </row>
    <row r="90" spans="2:10" s="323" customFormat="1" ht="37.35" customHeight="1">
      <c r="B90" s="322"/>
      <c r="D90" s="324" t="s">
        <v>53</v>
      </c>
      <c r="E90" s="325" t="s">
        <v>103</v>
      </c>
      <c r="F90" s="325" t="s">
        <v>104</v>
      </c>
      <c r="J90" s="396"/>
    </row>
    <row r="91" spans="2:10" s="323" customFormat="1" ht="19.9" customHeight="1">
      <c r="B91" s="322"/>
      <c r="D91" s="324" t="s">
        <v>53</v>
      </c>
      <c r="E91" s="326" t="s">
        <v>20</v>
      </c>
      <c r="F91" s="326" t="s">
        <v>106</v>
      </c>
      <c r="J91" s="397">
        <f>SUM(J92:J148)</f>
        <v>0</v>
      </c>
    </row>
    <row r="92" spans="2:11" s="271" customFormat="1" ht="16.5" customHeight="1">
      <c r="B92" s="327"/>
      <c r="C92" s="328" t="s">
        <v>20</v>
      </c>
      <c r="D92" s="328" t="s">
        <v>107</v>
      </c>
      <c r="E92" s="329" t="s">
        <v>231</v>
      </c>
      <c r="F92" s="330" t="s">
        <v>232</v>
      </c>
      <c r="G92" s="331" t="s">
        <v>108</v>
      </c>
      <c r="H92" s="332">
        <v>0.003</v>
      </c>
      <c r="I92" s="333"/>
      <c r="J92" s="244">
        <f>ROUND(I92*H92,2)</f>
        <v>0</v>
      </c>
      <c r="K92" s="330" t="s">
        <v>109</v>
      </c>
    </row>
    <row r="93" spans="2:10" s="271" customFormat="1" ht="13.5">
      <c r="B93" s="272"/>
      <c r="D93" s="334" t="s">
        <v>111</v>
      </c>
      <c r="F93" s="335" t="s">
        <v>803</v>
      </c>
      <c r="J93" s="250"/>
    </row>
    <row r="94" spans="2:10" s="337" customFormat="1" ht="13.5">
      <c r="B94" s="336"/>
      <c r="D94" s="334" t="s">
        <v>112</v>
      </c>
      <c r="E94" s="338" t="s">
        <v>4</v>
      </c>
      <c r="F94" s="339" t="s">
        <v>804</v>
      </c>
      <c r="H94" s="340">
        <v>0.003</v>
      </c>
      <c r="J94" s="398"/>
    </row>
    <row r="95" spans="2:11" s="271" customFormat="1" ht="16.5" customHeight="1">
      <c r="B95" s="327"/>
      <c r="C95" s="328" t="s">
        <v>60</v>
      </c>
      <c r="D95" s="328" t="s">
        <v>107</v>
      </c>
      <c r="E95" s="329" t="s">
        <v>233</v>
      </c>
      <c r="F95" s="330" t="s">
        <v>234</v>
      </c>
      <c r="G95" s="331" t="s">
        <v>108</v>
      </c>
      <c r="H95" s="332">
        <v>138.75</v>
      </c>
      <c r="I95" s="333"/>
      <c r="J95" s="244">
        <f>ROUND(I95*H95,2)</f>
        <v>0</v>
      </c>
      <c r="K95" s="330" t="s">
        <v>109</v>
      </c>
    </row>
    <row r="96" spans="2:10" s="271" customFormat="1" ht="54">
      <c r="B96" s="272"/>
      <c r="D96" s="334" t="s">
        <v>111</v>
      </c>
      <c r="F96" s="335" t="s">
        <v>235</v>
      </c>
      <c r="J96" s="250"/>
    </row>
    <row r="97" spans="2:10" s="337" customFormat="1" ht="13.5">
      <c r="B97" s="336"/>
      <c r="D97" s="334" t="s">
        <v>112</v>
      </c>
      <c r="E97" s="338" t="s">
        <v>4</v>
      </c>
      <c r="F97" s="339" t="s">
        <v>811</v>
      </c>
      <c r="H97" s="340"/>
      <c r="J97" s="398"/>
    </row>
    <row r="98" spans="2:11" s="271" customFormat="1" ht="16.5" customHeight="1">
      <c r="B98" s="327"/>
      <c r="C98" s="328">
        <v>3</v>
      </c>
      <c r="D98" s="328"/>
      <c r="E98" s="329"/>
      <c r="F98" s="330" t="s">
        <v>812</v>
      </c>
      <c r="G98" s="331" t="s">
        <v>108</v>
      </c>
      <c r="H98" s="332">
        <v>72.3</v>
      </c>
      <c r="I98" s="333"/>
      <c r="J98" s="244">
        <f>ROUND(I98*H98,2)</f>
        <v>0</v>
      </c>
      <c r="K98" s="330" t="s">
        <v>109</v>
      </c>
    </row>
    <row r="99" spans="2:10" s="271" customFormat="1" ht="13.5">
      <c r="B99" s="272"/>
      <c r="D99" s="334"/>
      <c r="F99" s="335"/>
      <c r="J99" s="250"/>
    </row>
    <row r="100" spans="2:10" s="337" customFormat="1" ht="13.5">
      <c r="B100" s="336"/>
      <c r="D100" s="334"/>
      <c r="E100" s="338"/>
      <c r="F100" s="339"/>
      <c r="H100" s="340"/>
      <c r="J100" s="398"/>
    </row>
    <row r="101" spans="2:11" s="271" customFormat="1" ht="16.5" customHeight="1">
      <c r="B101" s="327"/>
      <c r="C101" s="328" t="s">
        <v>110</v>
      </c>
      <c r="D101" s="328" t="s">
        <v>107</v>
      </c>
      <c r="E101" s="329" t="s">
        <v>113</v>
      </c>
      <c r="F101" s="330" t="s">
        <v>805</v>
      </c>
      <c r="G101" s="331" t="s">
        <v>108</v>
      </c>
      <c r="H101" s="332">
        <f>1816</f>
        <v>1816</v>
      </c>
      <c r="I101" s="333"/>
      <c r="J101" s="244">
        <f>ROUND(I101*H101,2)</f>
        <v>0</v>
      </c>
      <c r="K101" s="330" t="s">
        <v>109</v>
      </c>
    </row>
    <row r="102" spans="2:10" s="271" customFormat="1" ht="13.5">
      <c r="B102" s="272"/>
      <c r="D102" s="334" t="s">
        <v>111</v>
      </c>
      <c r="F102" s="335" t="s">
        <v>806</v>
      </c>
      <c r="J102" s="250"/>
    </row>
    <row r="103" spans="2:10" s="337" customFormat="1" ht="13.5">
      <c r="B103" s="336"/>
      <c r="D103" s="334" t="s">
        <v>112</v>
      </c>
      <c r="E103" s="338" t="s">
        <v>4</v>
      </c>
      <c r="F103" s="339" t="s">
        <v>808</v>
      </c>
      <c r="H103" s="340"/>
      <c r="J103" s="398"/>
    </row>
    <row r="104" spans="2:11" s="271" customFormat="1" ht="16.5" customHeight="1">
      <c r="B104" s="327"/>
      <c r="C104" s="328">
        <v>5</v>
      </c>
      <c r="D104" s="328" t="s">
        <v>107</v>
      </c>
      <c r="E104" s="329" t="s">
        <v>113</v>
      </c>
      <c r="F104" s="330" t="s">
        <v>807</v>
      </c>
      <c r="G104" s="331" t="s">
        <v>108</v>
      </c>
      <c r="H104" s="332">
        <v>216</v>
      </c>
      <c r="I104" s="333"/>
      <c r="J104" s="244">
        <f>ROUND(I104*H104,2)</f>
        <v>0</v>
      </c>
      <c r="K104" s="330" t="s">
        <v>109</v>
      </c>
    </row>
    <row r="105" spans="2:10" s="271" customFormat="1" ht="13.5">
      <c r="B105" s="272"/>
      <c r="D105" s="334" t="s">
        <v>111</v>
      </c>
      <c r="F105" s="335" t="s">
        <v>806</v>
      </c>
      <c r="J105" s="250"/>
    </row>
    <row r="106" spans="2:10" s="337" customFormat="1" ht="13.5">
      <c r="B106" s="336"/>
      <c r="D106" s="334" t="s">
        <v>112</v>
      </c>
      <c r="E106" s="338" t="s">
        <v>4</v>
      </c>
      <c r="F106" s="339" t="s">
        <v>809</v>
      </c>
      <c r="H106" s="340"/>
      <c r="J106" s="398"/>
    </row>
    <row r="107" spans="2:10" s="337" customFormat="1" ht="13.5">
      <c r="B107" s="336"/>
      <c r="D107" s="334"/>
      <c r="E107" s="338"/>
      <c r="F107" s="339"/>
      <c r="H107" s="340"/>
      <c r="J107" s="398"/>
    </row>
    <row r="108" spans="2:10" s="337" customFormat="1" ht="13.5">
      <c r="B108" s="336"/>
      <c r="D108" s="334"/>
      <c r="E108" s="338"/>
      <c r="F108" s="339"/>
      <c r="H108" s="340"/>
      <c r="J108" s="398"/>
    </row>
    <row r="109" spans="2:11" s="271" customFormat="1" ht="16.5" customHeight="1">
      <c r="B109" s="327"/>
      <c r="C109" s="328">
        <v>6</v>
      </c>
      <c r="D109" s="328" t="s">
        <v>107</v>
      </c>
      <c r="E109" s="329" t="s">
        <v>236</v>
      </c>
      <c r="F109" s="330" t="s">
        <v>813</v>
      </c>
      <c r="G109" s="331" t="s">
        <v>184</v>
      </c>
      <c r="H109" s="332">
        <v>25</v>
      </c>
      <c r="I109" s="333"/>
      <c r="J109" s="244">
        <f>ROUND(I109*H109,2)</f>
        <v>0</v>
      </c>
      <c r="K109" s="330" t="s">
        <v>109</v>
      </c>
    </row>
    <row r="110" spans="2:10" s="271" customFormat="1" ht="27">
      <c r="B110" s="272"/>
      <c r="D110" s="334" t="s">
        <v>111</v>
      </c>
      <c r="F110" s="335" t="s">
        <v>238</v>
      </c>
      <c r="J110" s="250"/>
    </row>
    <row r="111" spans="2:10" s="337" customFormat="1" ht="13.5">
      <c r="B111" s="336"/>
      <c r="D111" s="334" t="s">
        <v>112</v>
      </c>
      <c r="E111" s="338" t="s">
        <v>4</v>
      </c>
      <c r="F111" s="339" t="s">
        <v>814</v>
      </c>
      <c r="H111" s="340"/>
      <c r="J111" s="398"/>
    </row>
    <row r="112" spans="2:11" s="271" customFormat="1" ht="16.5" customHeight="1">
      <c r="B112" s="327"/>
      <c r="C112" s="328" t="s">
        <v>123</v>
      </c>
      <c r="D112" s="328" t="s">
        <v>107</v>
      </c>
      <c r="E112" s="329" t="s">
        <v>236</v>
      </c>
      <c r="F112" s="330" t="s">
        <v>237</v>
      </c>
      <c r="G112" s="331" t="s">
        <v>184</v>
      </c>
      <c r="H112" s="332">
        <v>489</v>
      </c>
      <c r="I112" s="333"/>
      <c r="J112" s="244">
        <f>ROUND(I112*H112,2)</f>
        <v>0</v>
      </c>
      <c r="K112" s="330" t="s">
        <v>109</v>
      </c>
    </row>
    <row r="113" spans="2:10" s="271" customFormat="1" ht="27">
      <c r="B113" s="272"/>
      <c r="D113" s="334" t="s">
        <v>111</v>
      </c>
      <c r="F113" s="335" t="s">
        <v>238</v>
      </c>
      <c r="J113" s="250"/>
    </row>
    <row r="114" spans="2:10" s="337" customFormat="1" ht="13.5">
      <c r="B114" s="336"/>
      <c r="D114" s="334" t="s">
        <v>112</v>
      </c>
      <c r="E114" s="338" t="s">
        <v>4</v>
      </c>
      <c r="F114" s="339" t="s">
        <v>810</v>
      </c>
      <c r="H114" s="340">
        <f>H112</f>
        <v>489</v>
      </c>
      <c r="J114" s="398"/>
    </row>
    <row r="115" spans="2:11" s="271" customFormat="1" ht="16.5" customHeight="1">
      <c r="B115" s="327"/>
      <c r="C115" s="328" t="s">
        <v>122</v>
      </c>
      <c r="D115" s="328" t="s">
        <v>107</v>
      </c>
      <c r="E115" s="329" t="s">
        <v>239</v>
      </c>
      <c r="F115" s="330" t="s">
        <v>240</v>
      </c>
      <c r="G115" s="331" t="s">
        <v>116</v>
      </c>
      <c r="H115" s="332">
        <v>99.45</v>
      </c>
      <c r="I115" s="333"/>
      <c r="J115" s="244">
        <f>ROUND(I115*H115,2)</f>
        <v>0</v>
      </c>
      <c r="K115" s="330" t="s">
        <v>109</v>
      </c>
    </row>
    <row r="116" spans="2:10" s="271" customFormat="1" ht="27">
      <c r="B116" s="272"/>
      <c r="D116" s="334" t="s">
        <v>111</v>
      </c>
      <c r="F116" s="335" t="s">
        <v>241</v>
      </c>
      <c r="J116" s="250"/>
    </row>
    <row r="117" spans="2:10" s="337" customFormat="1" ht="13.5">
      <c r="B117" s="336"/>
      <c r="D117" s="334" t="s">
        <v>112</v>
      </c>
      <c r="E117" s="338" t="s">
        <v>4</v>
      </c>
      <c r="F117" s="341" t="s">
        <v>876</v>
      </c>
      <c r="H117" s="340"/>
      <c r="J117" s="398"/>
    </row>
    <row r="118" spans="2:11" s="271" customFormat="1" ht="16.5" customHeight="1">
      <c r="B118" s="327"/>
      <c r="C118" s="342" t="s">
        <v>127</v>
      </c>
      <c r="D118" s="342" t="s">
        <v>118</v>
      </c>
      <c r="E118" s="343" t="s">
        <v>119</v>
      </c>
      <c r="F118" s="344" t="s">
        <v>120</v>
      </c>
      <c r="G118" s="345" t="s">
        <v>121</v>
      </c>
      <c r="H118" s="346">
        <v>25</v>
      </c>
      <c r="I118" s="347"/>
      <c r="J118" s="399">
        <f>ROUND(I118*H118,2)</f>
        <v>0</v>
      </c>
      <c r="K118" s="344" t="s">
        <v>109</v>
      </c>
    </row>
    <row r="119" spans="2:10" s="271" customFormat="1" ht="13.5">
      <c r="B119" s="272"/>
      <c r="D119" s="334" t="s">
        <v>111</v>
      </c>
      <c r="F119" s="335" t="s">
        <v>120</v>
      </c>
      <c r="J119" s="250"/>
    </row>
    <row r="120" spans="2:11" s="271" customFormat="1" ht="16.5" customHeight="1">
      <c r="B120" s="327"/>
      <c r="C120" s="328" t="s">
        <v>24</v>
      </c>
      <c r="D120" s="328" t="s">
        <v>107</v>
      </c>
      <c r="E120" s="329" t="s">
        <v>242</v>
      </c>
      <c r="F120" s="330" t="s">
        <v>243</v>
      </c>
      <c r="G120" s="331" t="s">
        <v>116</v>
      </c>
      <c r="H120" s="332">
        <v>89</v>
      </c>
      <c r="I120" s="333"/>
      <c r="J120" s="244">
        <f>ROUND(I120*H120,2)</f>
        <v>0</v>
      </c>
      <c r="K120" s="330" t="s">
        <v>109</v>
      </c>
    </row>
    <row r="121" spans="2:10" s="271" customFormat="1" ht="27">
      <c r="B121" s="272"/>
      <c r="D121" s="334" t="s">
        <v>111</v>
      </c>
      <c r="F121" s="335" t="s">
        <v>244</v>
      </c>
      <c r="J121" s="250"/>
    </row>
    <row r="122" spans="2:10" s="337" customFormat="1" ht="13.5">
      <c r="B122" s="336"/>
      <c r="D122" s="334" t="s">
        <v>112</v>
      </c>
      <c r="E122" s="338" t="s">
        <v>4</v>
      </c>
      <c r="F122" s="339" t="s">
        <v>245</v>
      </c>
      <c r="H122" s="340">
        <f>H120</f>
        <v>89</v>
      </c>
      <c r="J122" s="398"/>
    </row>
    <row r="123" spans="2:11" s="271" customFormat="1" ht="16.5" customHeight="1">
      <c r="B123" s="327"/>
      <c r="C123" s="328" t="s">
        <v>128</v>
      </c>
      <c r="D123" s="328" t="s">
        <v>107</v>
      </c>
      <c r="E123" s="329" t="s">
        <v>124</v>
      </c>
      <c r="F123" s="330" t="s">
        <v>125</v>
      </c>
      <c r="G123" s="331" t="s">
        <v>116</v>
      </c>
      <c r="H123" s="332">
        <v>119.5</v>
      </c>
      <c r="I123" s="333"/>
      <c r="J123" s="244">
        <f>ROUND(I123*H123,2)</f>
        <v>0</v>
      </c>
      <c r="K123" s="330" t="s">
        <v>109</v>
      </c>
    </row>
    <row r="124" spans="2:10" s="271" customFormat="1" ht="27">
      <c r="B124" s="272"/>
      <c r="D124" s="334" t="s">
        <v>111</v>
      </c>
      <c r="F124" s="335" t="s">
        <v>126</v>
      </c>
      <c r="J124" s="250"/>
    </row>
    <row r="125" spans="2:10" s="337" customFormat="1" ht="13.5">
      <c r="B125" s="336"/>
      <c r="D125" s="334"/>
      <c r="E125" s="338" t="s">
        <v>4</v>
      </c>
      <c r="F125" s="339"/>
      <c r="H125" s="340"/>
      <c r="J125" s="398"/>
    </row>
    <row r="126" spans="2:11" s="271" customFormat="1" ht="16.5" customHeight="1">
      <c r="B126" s="327"/>
      <c r="C126" s="328" t="s">
        <v>133</v>
      </c>
      <c r="D126" s="328" t="s">
        <v>107</v>
      </c>
      <c r="E126" s="329" t="s">
        <v>129</v>
      </c>
      <c r="F126" s="330" t="s">
        <v>130</v>
      </c>
      <c r="G126" s="331" t="s">
        <v>116</v>
      </c>
      <c r="H126" s="332">
        <f>H120</f>
        <v>89</v>
      </c>
      <c r="I126" s="333"/>
      <c r="J126" s="244">
        <f>ROUND(I126*H126,2)</f>
        <v>0</v>
      </c>
      <c r="K126" s="330" t="s">
        <v>109</v>
      </c>
    </row>
    <row r="127" spans="2:10" s="271" customFormat="1" ht="40.5">
      <c r="B127" s="272"/>
      <c r="D127" s="334" t="s">
        <v>111</v>
      </c>
      <c r="F127" s="335" t="s">
        <v>131</v>
      </c>
      <c r="J127" s="250"/>
    </row>
    <row r="128" spans="2:10" s="337" customFormat="1" ht="13.5">
      <c r="B128" s="336"/>
      <c r="D128" s="334" t="s">
        <v>112</v>
      </c>
      <c r="E128" s="338" t="s">
        <v>4</v>
      </c>
      <c r="F128" s="339" t="s">
        <v>245</v>
      </c>
      <c r="H128" s="340">
        <v>89</v>
      </c>
      <c r="J128" s="398"/>
    </row>
    <row r="129" spans="2:11" s="271" customFormat="1" ht="16.5" customHeight="1">
      <c r="B129" s="327"/>
      <c r="C129" s="328" t="s">
        <v>137</v>
      </c>
      <c r="D129" s="328" t="s">
        <v>107</v>
      </c>
      <c r="E129" s="329" t="s">
        <v>134</v>
      </c>
      <c r="F129" s="330" t="s">
        <v>135</v>
      </c>
      <c r="G129" s="331" t="s">
        <v>116</v>
      </c>
      <c r="H129" s="332">
        <f>H120</f>
        <v>89</v>
      </c>
      <c r="I129" s="333"/>
      <c r="J129" s="244">
        <f>ROUND(I129*H129,2)</f>
        <v>0</v>
      </c>
      <c r="K129" s="330" t="s">
        <v>109</v>
      </c>
    </row>
    <row r="130" spans="2:10" s="271" customFormat="1" ht="40.5">
      <c r="B130" s="272"/>
      <c r="D130" s="334" t="s">
        <v>111</v>
      </c>
      <c r="F130" s="335" t="s">
        <v>136</v>
      </c>
      <c r="J130" s="250"/>
    </row>
    <row r="131" spans="2:10" s="337" customFormat="1" ht="13.5">
      <c r="B131" s="336"/>
      <c r="D131" s="334" t="s">
        <v>112</v>
      </c>
      <c r="E131" s="338" t="s">
        <v>4</v>
      </c>
      <c r="F131" s="339" t="s">
        <v>245</v>
      </c>
      <c r="H131" s="340">
        <v>89</v>
      </c>
      <c r="J131" s="398"/>
    </row>
    <row r="132" spans="2:11" s="271" customFormat="1" ht="16.5" customHeight="1">
      <c r="B132" s="327"/>
      <c r="C132" s="328">
        <v>14</v>
      </c>
      <c r="D132" s="328" t="s">
        <v>107</v>
      </c>
      <c r="E132" s="329" t="s">
        <v>139</v>
      </c>
      <c r="F132" s="330" t="s">
        <v>140</v>
      </c>
      <c r="G132" s="331" t="s">
        <v>116</v>
      </c>
      <c r="H132" s="332">
        <v>125</v>
      </c>
      <c r="I132" s="333"/>
      <c r="J132" s="244">
        <f>ROUND(I132*H132,2)</f>
        <v>0</v>
      </c>
      <c r="K132" s="330" t="s">
        <v>109</v>
      </c>
    </row>
    <row r="133" spans="2:10" s="271" customFormat="1" ht="13.5">
      <c r="B133" s="272"/>
      <c r="D133" s="334" t="s">
        <v>111</v>
      </c>
      <c r="F133" s="335" t="s">
        <v>140</v>
      </c>
      <c r="J133" s="250"/>
    </row>
    <row r="134" spans="2:10" s="337" customFormat="1" ht="13.5">
      <c r="B134" s="336"/>
      <c r="D134" s="334" t="s">
        <v>112</v>
      </c>
      <c r="E134" s="338" t="s">
        <v>4</v>
      </c>
      <c r="F134" s="339" t="s">
        <v>246</v>
      </c>
      <c r="H134" s="340">
        <v>239</v>
      </c>
      <c r="J134" s="398"/>
    </row>
    <row r="135" spans="2:11" s="271" customFormat="1" ht="16.5" customHeight="1">
      <c r="B135" s="327"/>
      <c r="C135" s="328">
        <v>15</v>
      </c>
      <c r="D135" s="328" t="s">
        <v>107</v>
      </c>
      <c r="E135" s="329" t="s">
        <v>141</v>
      </c>
      <c r="F135" s="330" t="s">
        <v>142</v>
      </c>
      <c r="G135" s="331" t="s">
        <v>121</v>
      </c>
      <c r="H135" s="332">
        <f>H132*1.8</f>
        <v>225</v>
      </c>
      <c r="I135" s="333"/>
      <c r="J135" s="244">
        <f>ROUND(I135*H135,2)</f>
        <v>0</v>
      </c>
      <c r="K135" s="330" t="s">
        <v>109</v>
      </c>
    </row>
    <row r="136" spans="2:10" s="271" customFormat="1" ht="13.5">
      <c r="B136" s="272"/>
      <c r="D136" s="334" t="s">
        <v>111</v>
      </c>
      <c r="F136" s="335" t="s">
        <v>143</v>
      </c>
      <c r="J136" s="250"/>
    </row>
    <row r="137" spans="2:10" s="337" customFormat="1" ht="13.5">
      <c r="B137" s="336"/>
      <c r="D137" s="334" t="s">
        <v>112</v>
      </c>
      <c r="E137" s="338" t="s">
        <v>4</v>
      </c>
      <c r="F137" s="339" t="s">
        <v>247</v>
      </c>
      <c r="H137" s="340"/>
      <c r="J137" s="398"/>
    </row>
    <row r="138" spans="2:11" s="271" customFormat="1" ht="16.5" customHeight="1">
      <c r="B138" s="327"/>
      <c r="C138" s="328">
        <v>16</v>
      </c>
      <c r="D138" s="328" t="s">
        <v>107</v>
      </c>
      <c r="E138" s="329" t="s">
        <v>248</v>
      </c>
      <c r="F138" s="330" t="s">
        <v>249</v>
      </c>
      <c r="G138" s="331" t="s">
        <v>108</v>
      </c>
      <c r="H138" s="332">
        <f>1719.5*1.1</f>
        <v>1891.45</v>
      </c>
      <c r="I138" s="333"/>
      <c r="J138" s="244">
        <f>ROUND(I138*H138,2)</f>
        <v>0</v>
      </c>
      <c r="K138" s="330" t="s">
        <v>250</v>
      </c>
    </row>
    <row r="139" spans="2:10" s="271" customFormat="1" ht="13.5">
      <c r="B139" s="272"/>
      <c r="D139" s="334" t="s">
        <v>111</v>
      </c>
      <c r="F139" s="335" t="s">
        <v>249</v>
      </c>
      <c r="J139" s="250"/>
    </row>
    <row r="140" spans="2:10" s="337" customFormat="1" ht="13.5">
      <c r="B140" s="336"/>
      <c r="D140" s="334" t="s">
        <v>112</v>
      </c>
      <c r="E140" s="338" t="s">
        <v>4</v>
      </c>
      <c r="F140" s="341" t="s">
        <v>815</v>
      </c>
      <c r="H140" s="340">
        <v>83</v>
      </c>
      <c r="J140" s="398"/>
    </row>
    <row r="141" spans="2:11" s="271" customFormat="1" ht="38.25" customHeight="1">
      <c r="B141" s="327"/>
      <c r="C141" s="328">
        <v>17</v>
      </c>
      <c r="D141" s="328" t="s">
        <v>107</v>
      </c>
      <c r="E141" s="329" t="s">
        <v>251</v>
      </c>
      <c r="F141" s="330" t="s">
        <v>252</v>
      </c>
      <c r="G141" s="331" t="s">
        <v>108</v>
      </c>
      <c r="H141" s="332">
        <v>281.1</v>
      </c>
      <c r="I141" s="333"/>
      <c r="J141" s="244">
        <f>ROUND(I141*H141,2)</f>
        <v>0</v>
      </c>
      <c r="K141" s="330" t="s">
        <v>250</v>
      </c>
    </row>
    <row r="142" spans="2:10" s="271" customFormat="1" ht="54">
      <c r="B142" s="272"/>
      <c r="D142" s="334" t="s">
        <v>111</v>
      </c>
      <c r="F142" s="335" t="s">
        <v>253</v>
      </c>
      <c r="J142" s="250"/>
    </row>
    <row r="143" spans="2:10" s="271" customFormat="1" ht="81">
      <c r="B143" s="272"/>
      <c r="D143" s="334" t="s">
        <v>254</v>
      </c>
      <c r="F143" s="348" t="s">
        <v>255</v>
      </c>
      <c r="J143" s="250"/>
    </row>
    <row r="144" spans="2:10" s="337" customFormat="1" ht="13.5">
      <c r="B144" s="336"/>
      <c r="D144" s="334" t="s">
        <v>112</v>
      </c>
      <c r="E144" s="338" t="s">
        <v>4</v>
      </c>
      <c r="F144" s="341" t="s">
        <v>816</v>
      </c>
      <c r="H144" s="340">
        <v>281</v>
      </c>
      <c r="J144" s="398"/>
    </row>
    <row r="145" spans="2:11" s="271" customFormat="1" ht="16.5" customHeight="1">
      <c r="B145" s="327"/>
      <c r="C145" s="342">
        <v>18</v>
      </c>
      <c r="D145" s="342" t="s">
        <v>118</v>
      </c>
      <c r="E145" s="343" t="s">
        <v>149</v>
      </c>
      <c r="F145" s="344" t="s">
        <v>150</v>
      </c>
      <c r="G145" s="345" t="s">
        <v>151</v>
      </c>
      <c r="H145" s="346">
        <f>281/100*3</f>
        <v>8.43</v>
      </c>
      <c r="I145" s="347"/>
      <c r="J145" s="399">
        <f>ROUND(I145*H145,2)</f>
        <v>0</v>
      </c>
      <c r="K145" s="344" t="s">
        <v>109</v>
      </c>
    </row>
    <row r="146" spans="2:10" s="271" customFormat="1" ht="13.5">
      <c r="B146" s="272"/>
      <c r="D146" s="334" t="s">
        <v>111</v>
      </c>
      <c r="F146" s="335" t="s">
        <v>152</v>
      </c>
      <c r="J146" s="250"/>
    </row>
    <row r="147" spans="2:10" s="337" customFormat="1" ht="13.5">
      <c r="B147" s="336"/>
      <c r="D147" s="334" t="s">
        <v>112</v>
      </c>
      <c r="E147" s="338" t="s">
        <v>4</v>
      </c>
      <c r="F147" s="339" t="s">
        <v>856</v>
      </c>
      <c r="H147" s="340"/>
      <c r="J147" s="398"/>
    </row>
    <row r="148" spans="2:11" s="271" customFormat="1" ht="25.5" customHeight="1">
      <c r="B148" s="327"/>
      <c r="C148" s="328">
        <v>19</v>
      </c>
      <c r="D148" s="328" t="s">
        <v>107</v>
      </c>
      <c r="E148" s="329" t="s">
        <v>153</v>
      </c>
      <c r="F148" s="330" t="s">
        <v>154</v>
      </c>
      <c r="G148" s="331" t="s">
        <v>108</v>
      </c>
      <c r="H148" s="332">
        <f>H141</f>
        <v>281.1</v>
      </c>
      <c r="I148" s="333"/>
      <c r="J148" s="244">
        <f>ROUND(I148*H148,2)</f>
        <v>0</v>
      </c>
      <c r="K148" s="330" t="s">
        <v>109</v>
      </c>
    </row>
    <row r="149" spans="2:10" s="271" customFormat="1" ht="27">
      <c r="B149" s="272"/>
      <c r="D149" s="334" t="s">
        <v>111</v>
      </c>
      <c r="F149" s="335" t="s">
        <v>155</v>
      </c>
      <c r="J149" s="250"/>
    </row>
    <row r="150" spans="2:10" s="323" customFormat="1" ht="29.85" customHeight="1">
      <c r="B150" s="322"/>
      <c r="D150" s="324" t="s">
        <v>53</v>
      </c>
      <c r="E150" s="326" t="s">
        <v>60</v>
      </c>
      <c r="F150" s="326" t="s">
        <v>256</v>
      </c>
      <c r="J150" s="397">
        <f>SUM(J151:J154)</f>
        <v>0</v>
      </c>
    </row>
    <row r="151" spans="2:11" s="271" customFormat="1" ht="16.5" customHeight="1">
      <c r="B151" s="327"/>
      <c r="C151" s="328">
        <v>20</v>
      </c>
      <c r="D151" s="328" t="s">
        <v>107</v>
      </c>
      <c r="E151" s="329" t="s">
        <v>257</v>
      </c>
      <c r="F151" s="330" t="s">
        <v>258</v>
      </c>
      <c r="G151" s="331" t="s">
        <v>184</v>
      </c>
      <c r="H151" s="332">
        <f>125+115</f>
        <v>240</v>
      </c>
      <c r="I151" s="333"/>
      <c r="J151" s="244">
        <f>ROUND(I151*H151,2)</f>
        <v>0</v>
      </c>
      <c r="K151" s="330" t="s">
        <v>250</v>
      </c>
    </row>
    <row r="152" spans="2:10" s="271" customFormat="1" ht="27">
      <c r="B152" s="272"/>
      <c r="D152" s="334" t="s">
        <v>111</v>
      </c>
      <c r="F152" s="335" t="s">
        <v>259</v>
      </c>
      <c r="J152" s="250"/>
    </row>
    <row r="153" spans="2:10" s="271" customFormat="1" ht="27">
      <c r="B153" s="272"/>
      <c r="D153" s="334" t="s">
        <v>254</v>
      </c>
      <c r="F153" s="348" t="s">
        <v>260</v>
      </c>
      <c r="J153" s="250"/>
    </row>
    <row r="154" spans="2:10" s="337" customFormat="1" ht="13.5">
      <c r="B154" s="336"/>
      <c r="D154" s="334" t="s">
        <v>112</v>
      </c>
      <c r="E154" s="338" t="s">
        <v>4</v>
      </c>
      <c r="F154" s="339" t="s">
        <v>841</v>
      </c>
      <c r="H154" s="340"/>
      <c r="J154" s="398"/>
    </row>
    <row r="155" spans="2:10" s="323" customFormat="1" ht="29.85" customHeight="1">
      <c r="B155" s="322"/>
      <c r="D155" s="324" t="s">
        <v>53</v>
      </c>
      <c r="E155" s="326" t="s">
        <v>110</v>
      </c>
      <c r="F155" s="326" t="s">
        <v>156</v>
      </c>
      <c r="J155" s="397">
        <f>J156</f>
        <v>0</v>
      </c>
    </row>
    <row r="156" spans="2:11" s="271" customFormat="1" ht="25.5" customHeight="1">
      <c r="B156" s="327"/>
      <c r="C156" s="328">
        <v>21</v>
      </c>
      <c r="D156" s="328" t="s">
        <v>107</v>
      </c>
      <c r="E156" s="329" t="s">
        <v>261</v>
      </c>
      <c r="F156" s="330" t="s">
        <v>262</v>
      </c>
      <c r="G156" s="331" t="s">
        <v>108</v>
      </c>
      <c r="H156" s="332">
        <v>150</v>
      </c>
      <c r="I156" s="333"/>
      <c r="J156" s="244">
        <f>ROUND(I156*H156,2)</f>
        <v>0</v>
      </c>
      <c r="K156" s="330" t="s">
        <v>109</v>
      </c>
    </row>
    <row r="157" spans="2:10" s="271" customFormat="1" ht="27">
      <c r="B157" s="272"/>
      <c r="D157" s="334" t="s">
        <v>111</v>
      </c>
      <c r="F157" s="335" t="s">
        <v>263</v>
      </c>
      <c r="J157" s="250"/>
    </row>
    <row r="158" spans="2:10" s="337" customFormat="1" ht="13.5">
      <c r="B158" s="336"/>
      <c r="D158" s="334" t="s">
        <v>112</v>
      </c>
      <c r="E158" s="338" t="s">
        <v>4</v>
      </c>
      <c r="F158" s="339" t="s">
        <v>857</v>
      </c>
      <c r="H158" s="340"/>
      <c r="J158" s="398"/>
    </row>
    <row r="159" spans="2:10" s="323" customFormat="1" ht="29.85" customHeight="1">
      <c r="B159" s="322"/>
      <c r="D159" s="324" t="s">
        <v>53</v>
      </c>
      <c r="E159" s="326" t="s">
        <v>115</v>
      </c>
      <c r="F159" s="326" t="s">
        <v>161</v>
      </c>
      <c r="J159" s="397">
        <f>SUM(J161:J227)</f>
        <v>0</v>
      </c>
    </row>
    <row r="160" spans="2:10" s="323" customFormat="1" ht="14.25" customHeight="1">
      <c r="B160" s="322"/>
      <c r="D160" s="324"/>
      <c r="E160" s="326"/>
      <c r="F160" s="326" t="s">
        <v>839</v>
      </c>
      <c r="J160" s="397"/>
    </row>
    <row r="161" spans="2:11" s="271" customFormat="1" ht="16.5" customHeight="1">
      <c r="B161" s="327"/>
      <c r="C161" s="328">
        <v>22</v>
      </c>
      <c r="D161" s="328" t="s">
        <v>107</v>
      </c>
      <c r="E161" s="329" t="s">
        <v>163</v>
      </c>
      <c r="F161" s="330" t="s">
        <v>840</v>
      </c>
      <c r="G161" s="331" t="s">
        <v>108</v>
      </c>
      <c r="H161" s="332">
        <v>43</v>
      </c>
      <c r="I161" s="333"/>
      <c r="J161" s="244">
        <f>ROUND(I161*H161,2)</f>
        <v>0</v>
      </c>
      <c r="K161" s="330" t="s">
        <v>109</v>
      </c>
    </row>
    <row r="162" spans="2:10" s="271" customFormat="1" ht="13.5">
      <c r="B162" s="272"/>
      <c r="D162" s="334" t="s">
        <v>111</v>
      </c>
      <c r="F162" s="335" t="s">
        <v>165</v>
      </c>
      <c r="J162" s="250"/>
    </row>
    <row r="163" spans="2:11" s="271" customFormat="1" ht="16.5" customHeight="1" hidden="1">
      <c r="B163" s="327"/>
      <c r="C163" s="328" t="s">
        <v>159</v>
      </c>
      <c r="D163" s="328" t="s">
        <v>107</v>
      </c>
      <c r="E163" s="329" t="s">
        <v>167</v>
      </c>
      <c r="F163" s="330" t="s">
        <v>168</v>
      </c>
      <c r="G163" s="331" t="s">
        <v>108</v>
      </c>
      <c r="H163" s="332"/>
      <c r="I163" s="333"/>
      <c r="J163" s="244">
        <f>ROUND(I163*H163,2)</f>
        <v>0</v>
      </c>
      <c r="K163" s="330" t="s">
        <v>109</v>
      </c>
    </row>
    <row r="164" spans="2:10" s="271" customFormat="1" ht="13.5" hidden="1">
      <c r="B164" s="272"/>
      <c r="D164" s="334" t="s">
        <v>111</v>
      </c>
      <c r="F164" s="335" t="s">
        <v>169</v>
      </c>
      <c r="J164" s="250"/>
    </row>
    <row r="165" spans="1:10" ht="14.25" hidden="1">
      <c r="A165" s="349"/>
      <c r="B165" s="350" t="s">
        <v>839</v>
      </c>
      <c r="C165" s="350"/>
      <c r="D165" s="350"/>
      <c r="E165" s="351"/>
      <c r="F165" s="352">
        <v>42.1</v>
      </c>
      <c r="G165" s="351"/>
      <c r="H165" s="351"/>
      <c r="J165" s="400"/>
    </row>
    <row r="166" spans="1:11" ht="15.75" hidden="1">
      <c r="A166" s="349"/>
      <c r="B166" s="353" t="s">
        <v>838</v>
      </c>
      <c r="C166" s="353" t="s">
        <v>837</v>
      </c>
      <c r="D166" s="353" t="s">
        <v>836</v>
      </c>
      <c r="E166" s="349"/>
      <c r="F166" s="349"/>
      <c r="G166" s="349"/>
      <c r="H166" s="353"/>
      <c r="I166" s="352"/>
      <c r="J166" s="400" t="s">
        <v>817</v>
      </c>
      <c r="K166" s="354"/>
    </row>
    <row r="167" spans="1:11" ht="15.75" hidden="1">
      <c r="A167" s="349"/>
      <c r="B167" s="353" t="s">
        <v>835</v>
      </c>
      <c r="C167" s="353" t="s">
        <v>834</v>
      </c>
      <c r="D167" s="353" t="s">
        <v>833</v>
      </c>
      <c r="E167" s="349"/>
      <c r="F167" s="349"/>
      <c r="G167" s="349"/>
      <c r="H167" s="349"/>
      <c r="I167" s="352"/>
      <c r="J167" s="400" t="s">
        <v>817</v>
      </c>
      <c r="K167" s="354"/>
    </row>
    <row r="168" spans="1:11" ht="15.75" hidden="1">
      <c r="A168" s="349"/>
      <c r="B168" s="353" t="s">
        <v>832</v>
      </c>
      <c r="C168" s="353" t="s">
        <v>831</v>
      </c>
      <c r="D168" s="353" t="s">
        <v>830</v>
      </c>
      <c r="E168" s="349"/>
      <c r="F168" s="349"/>
      <c r="G168" s="349"/>
      <c r="H168" s="349"/>
      <c r="I168" s="352"/>
      <c r="J168" s="400" t="s">
        <v>817</v>
      </c>
      <c r="K168" s="354"/>
    </row>
    <row r="169" spans="2:11" s="271" customFormat="1" ht="25.5" customHeight="1">
      <c r="B169" s="327"/>
      <c r="C169" s="328">
        <v>23</v>
      </c>
      <c r="D169" s="328" t="s">
        <v>107</v>
      </c>
      <c r="E169" s="329" t="s">
        <v>267</v>
      </c>
      <c r="F169" s="330" t="s">
        <v>268</v>
      </c>
      <c r="G169" s="331" t="s">
        <v>108</v>
      </c>
      <c r="H169" s="332">
        <f>H172</f>
        <v>45</v>
      </c>
      <c r="I169" s="333"/>
      <c r="J169" s="244">
        <f>ROUND(I169*H169,2)</f>
        <v>0</v>
      </c>
      <c r="K169" s="330" t="s">
        <v>109</v>
      </c>
    </row>
    <row r="170" spans="2:10" s="271" customFormat="1" ht="27">
      <c r="B170" s="272"/>
      <c r="D170" s="334" t="s">
        <v>111</v>
      </c>
      <c r="F170" s="335" t="s">
        <v>269</v>
      </c>
      <c r="J170" s="250"/>
    </row>
    <row r="171" spans="2:10" s="337" customFormat="1" ht="13.5">
      <c r="B171" s="336"/>
      <c r="D171" s="334" t="s">
        <v>112</v>
      </c>
      <c r="E171" s="338" t="s">
        <v>4</v>
      </c>
      <c r="F171" s="341" t="s">
        <v>877</v>
      </c>
      <c r="H171" s="340"/>
      <c r="J171" s="398"/>
    </row>
    <row r="172" spans="2:11" s="271" customFormat="1" ht="16.5" customHeight="1">
      <c r="B172" s="327"/>
      <c r="C172" s="342">
        <v>24</v>
      </c>
      <c r="D172" s="342" t="s">
        <v>118</v>
      </c>
      <c r="E172" s="343" t="s">
        <v>270</v>
      </c>
      <c r="F172" s="344" t="s">
        <v>271</v>
      </c>
      <c r="G172" s="331" t="s">
        <v>108</v>
      </c>
      <c r="H172" s="346">
        <v>45</v>
      </c>
      <c r="I172" s="347"/>
      <c r="J172" s="399">
        <f>ROUND(I172*H172,2)</f>
        <v>0</v>
      </c>
      <c r="K172" s="344" t="s">
        <v>109</v>
      </c>
    </row>
    <row r="173" spans="2:10" s="271" customFormat="1" ht="13.5">
      <c r="B173" s="272"/>
      <c r="D173" s="334" t="s">
        <v>111</v>
      </c>
      <c r="F173" s="335" t="s">
        <v>271</v>
      </c>
      <c r="J173" s="250"/>
    </row>
    <row r="174" spans="2:10" s="271" customFormat="1" ht="27" customHeight="1" hidden="1">
      <c r="B174" s="272"/>
      <c r="D174" s="334" t="s">
        <v>254</v>
      </c>
      <c r="F174" s="348" t="s">
        <v>272</v>
      </c>
      <c r="J174" s="250"/>
    </row>
    <row r="175" spans="2:10" s="337" customFormat="1" ht="13.5" customHeight="1" hidden="1">
      <c r="B175" s="336"/>
      <c r="D175" s="334" t="s">
        <v>112</v>
      </c>
      <c r="E175" s="338" t="s">
        <v>4</v>
      </c>
      <c r="F175" s="339" t="s">
        <v>273</v>
      </c>
      <c r="H175" s="340"/>
      <c r="J175" s="398"/>
    </row>
    <row r="176" spans="2:11" s="271" customFormat="1" ht="25.5" customHeight="1">
      <c r="B176" s="327"/>
      <c r="C176" s="328">
        <v>25</v>
      </c>
      <c r="D176" s="328" t="s">
        <v>107</v>
      </c>
      <c r="E176" s="329" t="s">
        <v>297</v>
      </c>
      <c r="F176" s="330" t="s">
        <v>298</v>
      </c>
      <c r="G176" s="331" t="s">
        <v>108</v>
      </c>
      <c r="H176" s="332">
        <f>H172</f>
        <v>45</v>
      </c>
      <c r="I176" s="333"/>
      <c r="J176" s="244">
        <f>ROUND(I176*H176,2)</f>
        <v>0</v>
      </c>
      <c r="K176" s="330" t="s">
        <v>109</v>
      </c>
    </row>
    <row r="177" spans="2:10" s="271" customFormat="1" ht="40.5">
      <c r="B177" s="272"/>
      <c r="D177" s="334" t="s">
        <v>111</v>
      </c>
      <c r="F177" s="335" t="s">
        <v>299</v>
      </c>
      <c r="J177" s="250"/>
    </row>
    <row r="178" spans="2:10" s="337" customFormat="1" ht="13.5">
      <c r="B178" s="336"/>
      <c r="D178" s="334" t="s">
        <v>112</v>
      </c>
      <c r="E178" s="338" t="s">
        <v>4</v>
      </c>
      <c r="F178" s="341" t="s">
        <v>878</v>
      </c>
      <c r="H178" s="340"/>
      <c r="J178" s="398"/>
    </row>
    <row r="179" spans="1:11" ht="14.25" hidden="1">
      <c r="A179" s="351"/>
      <c r="B179" s="350" t="s">
        <v>851</v>
      </c>
      <c r="C179" s="349"/>
      <c r="D179" s="349"/>
      <c r="E179" s="349"/>
      <c r="F179" s="349"/>
      <c r="G179" s="352">
        <v>66.5</v>
      </c>
      <c r="H179" s="349"/>
      <c r="J179" s="400"/>
      <c r="K179" s="355"/>
    </row>
    <row r="180" spans="1:11" ht="15.75" hidden="1">
      <c r="A180" s="351"/>
      <c r="B180" s="353" t="s">
        <v>848</v>
      </c>
      <c r="C180" s="353" t="s">
        <v>850</v>
      </c>
      <c r="D180" s="353" t="s">
        <v>849</v>
      </c>
      <c r="E180" s="356"/>
      <c r="F180" s="357"/>
      <c r="G180" s="357"/>
      <c r="H180" s="357"/>
      <c r="I180" s="352"/>
      <c r="J180" s="400" t="s">
        <v>817</v>
      </c>
      <c r="K180" s="355"/>
    </row>
    <row r="181" spans="1:11" ht="15.75" hidden="1">
      <c r="A181" s="351"/>
      <c r="B181" s="353" t="s">
        <v>848</v>
      </c>
      <c r="C181" s="353" t="s">
        <v>847</v>
      </c>
      <c r="D181" s="353" t="s">
        <v>846</v>
      </c>
      <c r="E181" s="356"/>
      <c r="F181" s="357"/>
      <c r="G181" s="357"/>
      <c r="H181" s="357"/>
      <c r="I181" s="352"/>
      <c r="J181" s="400" t="s">
        <v>817</v>
      </c>
      <c r="K181" s="355"/>
    </row>
    <row r="182" spans="1:11" ht="15.75" hidden="1">
      <c r="A182" s="351"/>
      <c r="B182" s="353" t="s">
        <v>845</v>
      </c>
      <c r="C182" s="353" t="s">
        <v>844</v>
      </c>
      <c r="D182" s="353" t="s">
        <v>843</v>
      </c>
      <c r="E182" s="349"/>
      <c r="F182" s="349"/>
      <c r="G182" s="349"/>
      <c r="H182" s="349"/>
      <c r="I182" s="352"/>
      <c r="J182" s="400" t="s">
        <v>817</v>
      </c>
      <c r="K182" s="355"/>
    </row>
    <row r="183" spans="1:11" ht="15.75" hidden="1">
      <c r="A183" s="351"/>
      <c r="B183" s="353" t="s">
        <v>842</v>
      </c>
      <c r="C183" s="353" t="s">
        <v>831</v>
      </c>
      <c r="D183" s="353" t="s">
        <v>830</v>
      </c>
      <c r="E183" s="349"/>
      <c r="F183" s="349"/>
      <c r="G183" s="349"/>
      <c r="H183" s="349"/>
      <c r="I183" s="352"/>
      <c r="J183" s="400" t="s">
        <v>817</v>
      </c>
      <c r="K183" s="355"/>
    </row>
    <row r="184" spans="1:11" ht="14.25" hidden="1">
      <c r="A184" s="351"/>
      <c r="B184" s="350"/>
      <c r="C184" s="349"/>
      <c r="D184" s="349"/>
      <c r="E184" s="349"/>
      <c r="F184" s="349"/>
      <c r="G184" s="349"/>
      <c r="H184" s="349"/>
      <c r="I184" s="352"/>
      <c r="J184" s="400"/>
      <c r="K184" s="355"/>
    </row>
    <row r="185" spans="2:11" s="271" customFormat="1" ht="25.5" customHeight="1">
      <c r="B185" s="327"/>
      <c r="C185" s="328">
        <v>26</v>
      </c>
      <c r="D185" s="328" t="s">
        <v>107</v>
      </c>
      <c r="E185" s="329" t="s">
        <v>274</v>
      </c>
      <c r="F185" s="330" t="s">
        <v>275</v>
      </c>
      <c r="G185" s="331" t="s">
        <v>108</v>
      </c>
      <c r="H185" s="332">
        <v>236</v>
      </c>
      <c r="I185" s="333"/>
      <c r="J185" s="244">
        <f>ROUND(I185*H185,2)</f>
        <v>0</v>
      </c>
      <c r="K185" s="330" t="s">
        <v>109</v>
      </c>
    </row>
    <row r="186" spans="2:10" s="271" customFormat="1" ht="27">
      <c r="B186" s="272"/>
      <c r="D186" s="334" t="s">
        <v>111</v>
      </c>
      <c r="F186" s="335" t="s">
        <v>276</v>
      </c>
      <c r="J186" s="250"/>
    </row>
    <row r="187" spans="2:10" s="337" customFormat="1" ht="13.5">
      <c r="B187" s="336"/>
      <c r="D187" s="334" t="s">
        <v>112</v>
      </c>
      <c r="E187" s="338" t="s">
        <v>4</v>
      </c>
      <c r="F187" s="339" t="s">
        <v>277</v>
      </c>
      <c r="H187" s="340">
        <v>126</v>
      </c>
      <c r="J187" s="398"/>
    </row>
    <row r="188" spans="2:10" s="337" customFormat="1" ht="13.5">
      <c r="B188" s="336"/>
      <c r="D188" s="334" t="s">
        <v>112</v>
      </c>
      <c r="E188" s="338" t="s">
        <v>4</v>
      </c>
      <c r="F188" s="339" t="s">
        <v>278</v>
      </c>
      <c r="H188" s="340">
        <v>110</v>
      </c>
      <c r="J188" s="398"/>
    </row>
    <row r="189" spans="2:10" s="358" customFormat="1" ht="13.5">
      <c r="B189" s="359"/>
      <c r="D189" s="334" t="s">
        <v>112</v>
      </c>
      <c r="E189" s="360" t="s">
        <v>4</v>
      </c>
      <c r="F189" s="361" t="s">
        <v>132</v>
      </c>
      <c r="H189" s="362">
        <v>236</v>
      </c>
      <c r="J189" s="401"/>
    </row>
    <row r="190" spans="2:11" s="271" customFormat="1" ht="16.5" customHeight="1">
      <c r="B190" s="327"/>
      <c r="C190" s="342">
        <v>27</v>
      </c>
      <c r="D190" s="342" t="s">
        <v>118</v>
      </c>
      <c r="E190" s="343" t="s">
        <v>279</v>
      </c>
      <c r="F190" s="344" t="s">
        <v>280</v>
      </c>
      <c r="G190" s="345" t="s">
        <v>121</v>
      </c>
      <c r="H190" s="346">
        <v>47.2</v>
      </c>
      <c r="I190" s="347"/>
      <c r="J190" s="399">
        <f>ROUND(I190*H190,2)</f>
        <v>0</v>
      </c>
      <c r="K190" s="344" t="s">
        <v>109</v>
      </c>
    </row>
    <row r="191" spans="2:10" s="271" customFormat="1" ht="13.5">
      <c r="B191" s="272"/>
      <c r="D191" s="334" t="s">
        <v>111</v>
      </c>
      <c r="F191" s="335" t="s">
        <v>280</v>
      </c>
      <c r="J191" s="250"/>
    </row>
    <row r="192" spans="2:10" s="337" customFormat="1" ht="13.5">
      <c r="B192" s="336"/>
      <c r="D192" s="334" t="s">
        <v>112</v>
      </c>
      <c r="E192" s="338" t="s">
        <v>4</v>
      </c>
      <c r="F192" s="339" t="s">
        <v>281</v>
      </c>
      <c r="H192" s="340">
        <v>47.2</v>
      </c>
      <c r="J192" s="398"/>
    </row>
    <row r="193" spans="1:10" ht="14.25" hidden="1">
      <c r="A193" s="351"/>
      <c r="B193" s="350" t="s">
        <v>853</v>
      </c>
      <c r="C193" s="349"/>
      <c r="D193" s="349"/>
      <c r="E193" s="349"/>
      <c r="F193" s="349"/>
      <c r="G193" s="352">
        <v>75.4</v>
      </c>
      <c r="H193" s="349"/>
      <c r="J193" s="400"/>
    </row>
    <row r="194" spans="1:10" ht="15.75" hidden="1">
      <c r="A194" s="351"/>
      <c r="B194" s="353" t="s">
        <v>838</v>
      </c>
      <c r="C194" s="353" t="s">
        <v>850</v>
      </c>
      <c r="D194" s="353" t="s">
        <v>849</v>
      </c>
      <c r="E194" s="356"/>
      <c r="F194" s="357"/>
      <c r="G194" s="357"/>
      <c r="H194" s="357"/>
      <c r="I194" s="352"/>
      <c r="J194" s="400" t="s">
        <v>817</v>
      </c>
    </row>
    <row r="195" spans="1:11" ht="15.75" hidden="1">
      <c r="A195" s="351"/>
      <c r="B195" s="353" t="s">
        <v>835</v>
      </c>
      <c r="C195" s="353" t="s">
        <v>834</v>
      </c>
      <c r="D195" s="353" t="s">
        <v>843</v>
      </c>
      <c r="E195" s="349"/>
      <c r="F195" s="349"/>
      <c r="G195" s="349"/>
      <c r="H195" s="349"/>
      <c r="I195" s="352"/>
      <c r="J195" s="400" t="s">
        <v>817</v>
      </c>
      <c r="K195" s="355"/>
    </row>
    <row r="196" spans="1:11" ht="15.75" hidden="1">
      <c r="A196" s="351"/>
      <c r="B196" s="353" t="s">
        <v>852</v>
      </c>
      <c r="C196" s="353" t="s">
        <v>831</v>
      </c>
      <c r="D196" s="353" t="s">
        <v>830</v>
      </c>
      <c r="E196" s="349"/>
      <c r="F196" s="349"/>
      <c r="G196" s="349"/>
      <c r="H196" s="349"/>
      <c r="I196" s="352"/>
      <c r="J196" s="400" t="s">
        <v>817</v>
      </c>
      <c r="K196" s="355"/>
    </row>
    <row r="197" spans="2:11" s="271" customFormat="1" ht="25.5" customHeight="1">
      <c r="B197" s="327"/>
      <c r="C197" s="328">
        <v>28</v>
      </c>
      <c r="D197" s="328" t="s">
        <v>107</v>
      </c>
      <c r="E197" s="329" t="s">
        <v>282</v>
      </c>
      <c r="F197" s="330" t="s">
        <v>283</v>
      </c>
      <c r="G197" s="331" t="s">
        <v>108</v>
      </c>
      <c r="H197" s="332">
        <f>240*2</f>
        <v>480</v>
      </c>
      <c r="I197" s="333"/>
      <c r="J197" s="244">
        <f>ROUND(I197*H197,2)</f>
        <v>0</v>
      </c>
      <c r="K197" s="330" t="s">
        <v>109</v>
      </c>
    </row>
    <row r="198" spans="2:10" s="271" customFormat="1" ht="40.5">
      <c r="B198" s="272"/>
      <c r="D198" s="334" t="s">
        <v>111</v>
      </c>
      <c r="F198" s="335" t="s">
        <v>284</v>
      </c>
      <c r="J198" s="250"/>
    </row>
    <row r="199" spans="2:10" s="337" customFormat="1" ht="13.5">
      <c r="B199" s="336"/>
      <c r="D199" s="334" t="s">
        <v>112</v>
      </c>
      <c r="E199" s="338" t="s">
        <v>4</v>
      </c>
      <c r="F199" s="339" t="s">
        <v>194</v>
      </c>
      <c r="H199" s="340"/>
      <c r="J199" s="398"/>
    </row>
    <row r="200" spans="1:11" ht="14.25" hidden="1">
      <c r="A200" s="363"/>
      <c r="B200" s="364" t="s">
        <v>854</v>
      </c>
      <c r="E200" s="364">
        <v>46.3</v>
      </c>
      <c r="F200" s="363" t="s">
        <v>108</v>
      </c>
      <c r="G200" s="363"/>
      <c r="H200" s="363"/>
      <c r="I200" s="365"/>
      <c r="J200" s="402"/>
      <c r="K200" s="363"/>
    </row>
    <row r="201" spans="2:11" s="271" customFormat="1" ht="16.5" customHeight="1">
      <c r="B201" s="327"/>
      <c r="C201" s="342">
        <v>29</v>
      </c>
      <c r="D201" s="342" t="s">
        <v>118</v>
      </c>
      <c r="E201" s="343" t="s">
        <v>285</v>
      </c>
      <c r="F201" s="344" t="s">
        <v>286</v>
      </c>
      <c r="G201" s="345" t="s">
        <v>108</v>
      </c>
      <c r="H201" s="346">
        <v>46</v>
      </c>
      <c r="I201" s="347"/>
      <c r="J201" s="399">
        <f>ROUND(I201*H201,2)</f>
        <v>0</v>
      </c>
      <c r="K201" s="344" t="s">
        <v>109</v>
      </c>
    </row>
    <row r="202" spans="2:10" s="271" customFormat="1" ht="13.5">
      <c r="B202" s="272"/>
      <c r="D202" s="334" t="s">
        <v>111</v>
      </c>
      <c r="F202" s="335" t="s">
        <v>287</v>
      </c>
      <c r="J202" s="250"/>
    </row>
    <row r="203" spans="2:10" s="271" customFormat="1" ht="27">
      <c r="B203" s="272"/>
      <c r="D203" s="334" t="s">
        <v>254</v>
      </c>
      <c r="F203" s="348" t="s">
        <v>288</v>
      </c>
      <c r="J203" s="250"/>
    </row>
    <row r="204" spans="2:10" s="337" customFormat="1" ht="13.5">
      <c r="B204" s="336"/>
      <c r="D204" s="334" t="s">
        <v>112</v>
      </c>
      <c r="E204" s="338" t="s">
        <v>4</v>
      </c>
      <c r="F204" s="339" t="s">
        <v>289</v>
      </c>
      <c r="H204" s="340"/>
      <c r="J204" s="398"/>
    </row>
    <row r="205" spans="2:11" s="271" customFormat="1" ht="25.5" customHeight="1">
      <c r="B205" s="327"/>
      <c r="C205" s="328">
        <v>30</v>
      </c>
      <c r="D205" s="328" t="s">
        <v>107</v>
      </c>
      <c r="E205" s="329" t="s">
        <v>290</v>
      </c>
      <c r="F205" s="330" t="s">
        <v>291</v>
      </c>
      <c r="G205" s="331" t="s">
        <v>108</v>
      </c>
      <c r="H205" s="332">
        <f>H201</f>
        <v>46</v>
      </c>
      <c r="I205" s="333"/>
      <c r="J205" s="244">
        <f>ROUND(I205*H205,2)</f>
        <v>0</v>
      </c>
      <c r="K205" s="330" t="s">
        <v>109</v>
      </c>
    </row>
    <row r="206" spans="2:10" s="271" customFormat="1" ht="40.5">
      <c r="B206" s="272"/>
      <c r="D206" s="334" t="s">
        <v>111</v>
      </c>
      <c r="F206" s="335" t="s">
        <v>292</v>
      </c>
      <c r="J206" s="250"/>
    </row>
    <row r="207" spans="2:10" s="337" customFormat="1" ht="13.5">
      <c r="B207" s="336"/>
      <c r="D207" s="334" t="s">
        <v>112</v>
      </c>
      <c r="E207" s="338" t="s">
        <v>4</v>
      </c>
      <c r="F207" s="339" t="s">
        <v>855</v>
      </c>
      <c r="H207" s="340"/>
      <c r="J207" s="398"/>
    </row>
    <row r="208" spans="2:11" s="271" customFormat="1" ht="16.5" customHeight="1">
      <c r="B208" s="327"/>
      <c r="C208" s="342">
        <v>31</v>
      </c>
      <c r="D208" s="342" t="s">
        <v>118</v>
      </c>
      <c r="E208" s="343" t="s">
        <v>293</v>
      </c>
      <c r="F208" s="344" t="s">
        <v>294</v>
      </c>
      <c r="G208" s="345" t="s">
        <v>108</v>
      </c>
      <c r="H208" s="346">
        <v>3</v>
      </c>
      <c r="I208" s="347"/>
      <c r="J208" s="399">
        <f>ROUND(I208*H208,2)</f>
        <v>0</v>
      </c>
      <c r="K208" s="344" t="s">
        <v>109</v>
      </c>
    </row>
    <row r="209" spans="2:10" s="271" customFormat="1" ht="13.5">
      <c r="B209" s="272"/>
      <c r="D209" s="334" t="s">
        <v>111</v>
      </c>
      <c r="F209" s="335" t="s">
        <v>295</v>
      </c>
      <c r="J209" s="250"/>
    </row>
    <row r="210" spans="2:10" s="271" customFormat="1" ht="27">
      <c r="B210" s="272"/>
      <c r="D210" s="334" t="s">
        <v>254</v>
      </c>
      <c r="F210" s="348" t="s">
        <v>288</v>
      </c>
      <c r="J210" s="250"/>
    </row>
    <row r="211" spans="2:11" s="271" customFormat="1" ht="16.5" customHeight="1">
      <c r="B211" s="327"/>
      <c r="C211" s="342">
        <v>32</v>
      </c>
      <c r="D211" s="342" t="s">
        <v>118</v>
      </c>
      <c r="E211" s="343" t="s">
        <v>300</v>
      </c>
      <c r="F211" s="344" t="s">
        <v>296</v>
      </c>
      <c r="G211" s="345" t="s">
        <v>108</v>
      </c>
      <c r="H211" s="346">
        <f>H208</f>
        <v>3</v>
      </c>
      <c r="I211" s="347"/>
      <c r="J211" s="399">
        <f>ROUND(I211*H211,2)</f>
        <v>0</v>
      </c>
      <c r="K211" s="344" t="s">
        <v>109</v>
      </c>
    </row>
    <row r="212" spans="2:10" s="271" customFormat="1" ht="13.5">
      <c r="B212" s="272"/>
      <c r="D212" s="334" t="s">
        <v>111</v>
      </c>
      <c r="F212" s="335" t="s">
        <v>301</v>
      </c>
      <c r="J212" s="250"/>
    </row>
    <row r="213" spans="2:11" s="271" customFormat="1" ht="25.5" customHeight="1">
      <c r="B213" s="327"/>
      <c r="C213" s="328">
        <v>33</v>
      </c>
      <c r="D213" s="328" t="s">
        <v>107</v>
      </c>
      <c r="E213" s="329" t="s">
        <v>264</v>
      </c>
      <c r="F213" s="330" t="s">
        <v>823</v>
      </c>
      <c r="G213" s="331" t="s">
        <v>108</v>
      </c>
      <c r="H213" s="332">
        <f>H225</f>
        <v>1725</v>
      </c>
      <c r="I213" s="333"/>
      <c r="J213" s="244">
        <f>ROUND(I213*H213,2)</f>
        <v>0</v>
      </c>
      <c r="K213" s="330" t="s">
        <v>109</v>
      </c>
    </row>
    <row r="214" spans="2:10" s="271" customFormat="1" ht="27">
      <c r="B214" s="272"/>
      <c r="D214" s="334" t="s">
        <v>111</v>
      </c>
      <c r="F214" s="335" t="s">
        <v>265</v>
      </c>
      <c r="J214" s="250"/>
    </row>
    <row r="215" spans="2:11" s="271" customFormat="1" ht="16.5" customHeight="1">
      <c r="B215" s="327"/>
      <c r="C215" s="328">
        <v>34</v>
      </c>
      <c r="D215" s="328" t="s">
        <v>107</v>
      </c>
      <c r="E215" s="329" t="s">
        <v>170</v>
      </c>
      <c r="F215" s="330" t="s">
        <v>171</v>
      </c>
      <c r="G215" s="331" t="s">
        <v>108</v>
      </c>
      <c r="H215" s="332">
        <f>H225</f>
        <v>1725</v>
      </c>
      <c r="I215" s="333"/>
      <c r="J215" s="244">
        <f>ROUND(I215*H215,2)</f>
        <v>0</v>
      </c>
      <c r="K215" s="330" t="s">
        <v>109</v>
      </c>
    </row>
    <row r="216" spans="2:10" s="271" customFormat="1" ht="13.5">
      <c r="B216" s="272"/>
      <c r="D216" s="334" t="s">
        <v>111</v>
      </c>
      <c r="F216" s="335" t="s">
        <v>172</v>
      </c>
      <c r="J216" s="250"/>
    </row>
    <row r="217" spans="2:10" s="337" customFormat="1" ht="13.5">
      <c r="B217" s="336"/>
      <c r="D217" s="334" t="s">
        <v>112</v>
      </c>
      <c r="E217" s="338" t="s">
        <v>4</v>
      </c>
      <c r="F217" s="339" t="s">
        <v>829</v>
      </c>
      <c r="H217" s="340"/>
      <c r="J217" s="398"/>
    </row>
    <row r="218" spans="2:11" s="271" customFormat="1" ht="25.5" customHeight="1">
      <c r="B218" s="327"/>
      <c r="C218" s="328">
        <v>35</v>
      </c>
      <c r="D218" s="328" t="s">
        <v>107</v>
      </c>
      <c r="E218" s="329" t="s">
        <v>179</v>
      </c>
      <c r="F218" s="330" t="s">
        <v>826</v>
      </c>
      <c r="G218" s="331" t="s">
        <v>108</v>
      </c>
      <c r="H218" s="332">
        <f>H225</f>
        <v>1725</v>
      </c>
      <c r="I218" s="333"/>
      <c r="J218" s="244">
        <f>ROUND(I218*H218,2)</f>
        <v>0</v>
      </c>
      <c r="K218" s="330" t="s">
        <v>109</v>
      </c>
    </row>
    <row r="219" spans="2:10" s="271" customFormat="1" ht="27">
      <c r="B219" s="272"/>
      <c r="D219" s="334" t="s">
        <v>111</v>
      </c>
      <c r="F219" s="335" t="s">
        <v>827</v>
      </c>
      <c r="J219" s="250"/>
    </row>
    <row r="220" spans="2:10" s="337" customFormat="1" ht="13.5">
      <c r="B220" s="336"/>
      <c r="D220" s="334" t="s">
        <v>112</v>
      </c>
      <c r="E220" s="338" t="s">
        <v>4</v>
      </c>
      <c r="F220" s="339" t="s">
        <v>828</v>
      </c>
      <c r="H220" s="340"/>
      <c r="J220" s="398"/>
    </row>
    <row r="221" spans="2:10" s="337" customFormat="1" ht="13.5">
      <c r="B221" s="336"/>
      <c r="D221" s="334"/>
      <c r="E221" s="338"/>
      <c r="F221" s="339"/>
      <c r="H221" s="340"/>
      <c r="J221" s="398"/>
    </row>
    <row r="222" spans="2:11" s="271" customFormat="1" ht="16.5" customHeight="1">
      <c r="B222" s="327"/>
      <c r="C222" s="328">
        <v>36</v>
      </c>
      <c r="D222" s="328" t="s">
        <v>107</v>
      </c>
      <c r="E222" s="329" t="s">
        <v>174</v>
      </c>
      <c r="F222" s="330" t="s">
        <v>175</v>
      </c>
      <c r="G222" s="331" t="s">
        <v>108</v>
      </c>
      <c r="H222" s="332">
        <f>H225</f>
        <v>1725</v>
      </c>
      <c r="I222" s="333"/>
      <c r="J222" s="244">
        <f>ROUND(I222*H222,2)</f>
        <v>0</v>
      </c>
      <c r="K222" s="330" t="s">
        <v>109</v>
      </c>
    </row>
    <row r="223" spans="2:10" s="271" customFormat="1" ht="13.5">
      <c r="B223" s="272"/>
      <c r="D223" s="334" t="s">
        <v>111</v>
      </c>
      <c r="F223" s="335" t="s">
        <v>176</v>
      </c>
      <c r="J223" s="250"/>
    </row>
    <row r="224" spans="2:10" s="337" customFormat="1" ht="13.5" hidden="1">
      <c r="B224" s="336"/>
      <c r="D224" s="334" t="s">
        <v>112</v>
      </c>
      <c r="E224" s="338" t="s">
        <v>4</v>
      </c>
      <c r="F224" s="339" t="s">
        <v>266</v>
      </c>
      <c r="H224" s="340"/>
      <c r="J224" s="398"/>
    </row>
    <row r="225" spans="2:11" s="271" customFormat="1" ht="25.5" customHeight="1">
      <c r="B225" s="327"/>
      <c r="C225" s="328">
        <v>37</v>
      </c>
      <c r="D225" s="328" t="s">
        <v>107</v>
      </c>
      <c r="E225" s="329" t="s">
        <v>178</v>
      </c>
      <c r="F225" s="330" t="s">
        <v>824</v>
      </c>
      <c r="G225" s="331" t="s">
        <v>108</v>
      </c>
      <c r="H225" s="332">
        <v>1725</v>
      </c>
      <c r="I225" s="333"/>
      <c r="J225" s="244">
        <f>ROUND(I225*H225,2)</f>
        <v>0</v>
      </c>
      <c r="K225" s="330" t="s">
        <v>109</v>
      </c>
    </row>
    <row r="226" spans="1:11" ht="15.75" hidden="1">
      <c r="A226" s="351"/>
      <c r="B226" s="353"/>
      <c r="C226" s="353"/>
      <c r="D226" s="353" t="s">
        <v>821</v>
      </c>
      <c r="E226" s="349"/>
      <c r="F226" s="349"/>
      <c r="G226" s="349"/>
      <c r="H226" s="353"/>
      <c r="I226" s="352"/>
      <c r="J226" s="400" t="s">
        <v>817</v>
      </c>
      <c r="K226" s="366"/>
    </row>
    <row r="227" spans="2:10" s="271" customFormat="1" ht="27">
      <c r="B227" s="272"/>
      <c r="D227" s="334" t="s">
        <v>111</v>
      </c>
      <c r="F227" s="335" t="s">
        <v>825</v>
      </c>
      <c r="J227" s="250"/>
    </row>
    <row r="228" spans="1:11" ht="14.25" hidden="1">
      <c r="A228" s="350"/>
      <c r="B228" s="350" t="s">
        <v>819</v>
      </c>
      <c r="C228" s="350"/>
      <c r="D228" s="350"/>
      <c r="E228" s="351"/>
      <c r="F228" s="351"/>
      <c r="G228" s="351"/>
      <c r="H228" s="351"/>
      <c r="I228" s="352"/>
      <c r="J228" s="400"/>
      <c r="K228" s="366"/>
    </row>
    <row r="229" spans="1:11" ht="15.75" hidden="1">
      <c r="A229" s="351"/>
      <c r="B229" s="353"/>
      <c r="C229" s="353"/>
      <c r="D229" s="353" t="s">
        <v>821</v>
      </c>
      <c r="E229" s="349"/>
      <c r="F229" s="349"/>
      <c r="G229" s="349"/>
      <c r="H229" s="353"/>
      <c r="I229" s="352"/>
      <c r="J229" s="400" t="s">
        <v>817</v>
      </c>
      <c r="K229" s="366"/>
    </row>
    <row r="230" spans="1:11" ht="15.75" hidden="1">
      <c r="A230" s="351"/>
      <c r="B230" s="353"/>
      <c r="D230" s="353" t="s">
        <v>820</v>
      </c>
      <c r="E230" s="349"/>
      <c r="F230" s="349"/>
      <c r="G230" s="349"/>
      <c r="H230" s="349"/>
      <c r="I230" s="352"/>
      <c r="J230" s="400" t="s">
        <v>817</v>
      </c>
      <c r="K230" s="367"/>
    </row>
    <row r="231" spans="1:11" ht="15.75" hidden="1">
      <c r="A231" s="351"/>
      <c r="B231" s="353"/>
      <c r="C231" s="353"/>
      <c r="D231" s="353" t="s">
        <v>822</v>
      </c>
      <c r="E231" s="349"/>
      <c r="F231" s="349"/>
      <c r="G231" s="349"/>
      <c r="H231" s="349"/>
      <c r="I231" s="352"/>
      <c r="J231" s="400" t="s">
        <v>817</v>
      </c>
      <c r="K231" s="367"/>
    </row>
    <row r="232" spans="1:11" ht="15.75" hidden="1">
      <c r="A232" s="351"/>
      <c r="B232" s="353"/>
      <c r="C232" s="353"/>
      <c r="D232" s="353" t="s">
        <v>820</v>
      </c>
      <c r="E232" s="349"/>
      <c r="F232" s="349"/>
      <c r="G232" s="349"/>
      <c r="H232" s="349"/>
      <c r="I232" s="352"/>
      <c r="J232" s="400" t="s">
        <v>817</v>
      </c>
      <c r="K232" s="366"/>
    </row>
    <row r="233" spans="1:11" ht="15.75" hidden="1">
      <c r="A233" s="351"/>
      <c r="B233" s="353"/>
      <c r="C233" s="353"/>
      <c r="D233" s="353" t="s">
        <v>823</v>
      </c>
      <c r="E233" s="349"/>
      <c r="F233" s="349"/>
      <c r="G233" s="349"/>
      <c r="H233" s="349"/>
      <c r="I233" s="352"/>
      <c r="J233" s="400" t="s">
        <v>817</v>
      </c>
      <c r="K233" s="354"/>
    </row>
    <row r="234" spans="1:11" ht="15.75" hidden="1">
      <c r="A234" s="351"/>
      <c r="B234" s="353"/>
      <c r="C234" s="353" t="s">
        <v>818</v>
      </c>
      <c r="D234" s="353"/>
      <c r="E234" s="349"/>
      <c r="F234" s="349"/>
      <c r="G234" s="349"/>
      <c r="H234" s="349"/>
      <c r="I234" s="352"/>
      <c r="J234" s="400" t="s">
        <v>817</v>
      </c>
      <c r="K234" s="354"/>
    </row>
    <row r="235" spans="2:10" s="323" customFormat="1" ht="29.85" customHeight="1">
      <c r="B235" s="322"/>
      <c r="D235" s="324" t="s">
        <v>53</v>
      </c>
      <c r="E235" s="326" t="s">
        <v>122</v>
      </c>
      <c r="F235" s="326" t="s">
        <v>303</v>
      </c>
      <c r="J235" s="397">
        <f>SUM(J236:J261)</f>
        <v>0</v>
      </c>
    </row>
    <row r="236" spans="2:11" s="271" customFormat="1" ht="25.5" customHeight="1">
      <c r="B236" s="327"/>
      <c r="C236" s="328">
        <v>38</v>
      </c>
      <c r="D236" s="328" t="s">
        <v>107</v>
      </c>
      <c r="E236" s="329" t="s">
        <v>304</v>
      </c>
      <c r="F236" s="330" t="s">
        <v>305</v>
      </c>
      <c r="G236" s="331" t="s">
        <v>184</v>
      </c>
      <c r="H236" s="332">
        <f>25+20+15+15</f>
        <v>75</v>
      </c>
      <c r="I236" s="333"/>
      <c r="J236" s="244">
        <f>ROUND(I236*H236,2)</f>
        <v>0</v>
      </c>
      <c r="K236" s="330" t="s">
        <v>109</v>
      </c>
    </row>
    <row r="237" spans="2:10" s="271" customFormat="1" ht="27">
      <c r="B237" s="272"/>
      <c r="D237" s="334" t="s">
        <v>111</v>
      </c>
      <c r="F237" s="335" t="s">
        <v>306</v>
      </c>
      <c r="J237" s="250"/>
    </row>
    <row r="238" spans="2:10" s="337" customFormat="1" ht="13.5">
      <c r="B238" s="336"/>
      <c r="D238" s="334" t="s">
        <v>112</v>
      </c>
      <c r="E238" s="338" t="s">
        <v>4</v>
      </c>
      <c r="F238" s="339" t="s">
        <v>861</v>
      </c>
      <c r="H238" s="340"/>
      <c r="J238" s="398"/>
    </row>
    <row r="239" spans="2:11" s="271" customFormat="1" ht="25.5" customHeight="1">
      <c r="B239" s="327"/>
      <c r="C239" s="342">
        <v>39</v>
      </c>
      <c r="D239" s="342" t="s">
        <v>118</v>
      </c>
      <c r="E239" s="343" t="s">
        <v>307</v>
      </c>
      <c r="F239" s="344" t="s">
        <v>308</v>
      </c>
      <c r="G239" s="345" t="s">
        <v>184</v>
      </c>
      <c r="H239" s="346">
        <f>H236</f>
        <v>75</v>
      </c>
      <c r="I239" s="347"/>
      <c r="J239" s="399">
        <f>ROUND(I239*H239,2)</f>
        <v>0</v>
      </c>
      <c r="K239" s="344" t="s">
        <v>109</v>
      </c>
    </row>
    <row r="240" spans="2:10" s="271" customFormat="1" ht="13.5">
      <c r="B240" s="272"/>
      <c r="D240" s="334" t="s">
        <v>111</v>
      </c>
      <c r="F240" s="335" t="s">
        <v>308</v>
      </c>
      <c r="J240" s="250"/>
    </row>
    <row r="241" spans="2:11" s="271" customFormat="1" ht="25.5" customHeight="1">
      <c r="B241" s="327"/>
      <c r="C241" s="328">
        <v>40</v>
      </c>
      <c r="D241" s="328" t="s">
        <v>107</v>
      </c>
      <c r="E241" s="329" t="s">
        <v>309</v>
      </c>
      <c r="F241" s="330" t="s">
        <v>310</v>
      </c>
      <c r="G241" s="331" t="s">
        <v>184</v>
      </c>
      <c r="H241" s="332">
        <v>25</v>
      </c>
      <c r="I241" s="333"/>
      <c r="J241" s="244">
        <f>ROUND(I241*H241,2)</f>
        <v>0</v>
      </c>
      <c r="K241" s="330" t="s">
        <v>250</v>
      </c>
    </row>
    <row r="242" spans="2:10" s="271" customFormat="1" ht="27">
      <c r="B242" s="272"/>
      <c r="D242" s="334" t="s">
        <v>111</v>
      </c>
      <c r="F242" s="335" t="s">
        <v>311</v>
      </c>
      <c r="J242" s="250"/>
    </row>
    <row r="243" spans="2:10" s="337" customFormat="1" ht="13.5">
      <c r="B243" s="336"/>
      <c r="D243" s="334" t="s">
        <v>112</v>
      </c>
      <c r="E243" s="338" t="s">
        <v>4</v>
      </c>
      <c r="F243" s="339" t="s">
        <v>860</v>
      </c>
      <c r="H243" s="340"/>
      <c r="J243" s="398"/>
    </row>
    <row r="244" spans="2:11" s="271" customFormat="1" ht="16.5" customHeight="1">
      <c r="B244" s="327"/>
      <c r="C244" s="342">
        <v>41</v>
      </c>
      <c r="D244" s="342" t="s">
        <v>118</v>
      </c>
      <c r="E244" s="343" t="s">
        <v>312</v>
      </c>
      <c r="F244" s="344" t="s">
        <v>313</v>
      </c>
      <c r="G244" s="345" t="s">
        <v>190</v>
      </c>
      <c r="H244" s="346">
        <v>5</v>
      </c>
      <c r="I244" s="347"/>
      <c r="J244" s="399">
        <f>ROUND(I244*H244,2)</f>
        <v>0</v>
      </c>
      <c r="K244" s="344" t="s">
        <v>109</v>
      </c>
    </row>
    <row r="245" spans="2:10" s="271" customFormat="1" ht="13.5">
      <c r="B245" s="272"/>
      <c r="D245" s="334" t="s">
        <v>111</v>
      </c>
      <c r="F245" s="335" t="s">
        <v>313</v>
      </c>
      <c r="J245" s="250"/>
    </row>
    <row r="246" spans="2:11" s="271" customFormat="1" ht="16.5" customHeight="1">
      <c r="B246" s="327"/>
      <c r="C246" s="328">
        <v>42</v>
      </c>
      <c r="D246" s="328" t="s">
        <v>107</v>
      </c>
      <c r="E246" s="329" t="s">
        <v>314</v>
      </c>
      <c r="F246" s="330" t="s">
        <v>315</v>
      </c>
      <c r="G246" s="331" t="s">
        <v>190</v>
      </c>
      <c r="H246" s="332">
        <v>10</v>
      </c>
      <c r="I246" s="333"/>
      <c r="J246" s="244">
        <f>ROUND(I246*H246,2)</f>
        <v>0</v>
      </c>
      <c r="K246" s="330" t="s">
        <v>109</v>
      </c>
    </row>
    <row r="247" spans="2:10" s="271" customFormat="1" ht="27">
      <c r="B247" s="272"/>
      <c r="D247" s="334" t="s">
        <v>111</v>
      </c>
      <c r="F247" s="335" t="s">
        <v>316</v>
      </c>
      <c r="J247" s="250"/>
    </row>
    <row r="248" spans="2:11" s="271" customFormat="1" ht="16.5" customHeight="1">
      <c r="B248" s="327"/>
      <c r="C248" s="342">
        <v>43</v>
      </c>
      <c r="D248" s="342" t="s">
        <v>118</v>
      </c>
      <c r="E248" s="343" t="s">
        <v>317</v>
      </c>
      <c r="F248" s="344" t="s">
        <v>318</v>
      </c>
      <c r="G248" s="345" t="s">
        <v>190</v>
      </c>
      <c r="H248" s="346">
        <v>10</v>
      </c>
      <c r="I248" s="347"/>
      <c r="J248" s="399">
        <f>ROUND(I248*H248,2)</f>
        <v>0</v>
      </c>
      <c r="K248" s="344" t="s">
        <v>109</v>
      </c>
    </row>
    <row r="249" spans="2:10" s="271" customFormat="1" ht="13.5">
      <c r="B249" s="272"/>
      <c r="D249" s="334" t="s">
        <v>111</v>
      </c>
      <c r="F249" s="335" t="s">
        <v>319</v>
      </c>
      <c r="J249" s="250"/>
    </row>
    <row r="250" spans="2:11" s="271" customFormat="1" ht="16.5" customHeight="1">
      <c r="B250" s="327"/>
      <c r="C250" s="328">
        <v>44</v>
      </c>
      <c r="D250" s="328" t="s">
        <v>107</v>
      </c>
      <c r="E250" s="329" t="s">
        <v>320</v>
      </c>
      <c r="F250" s="330" t="s">
        <v>321</v>
      </c>
      <c r="G250" s="331" t="s">
        <v>190</v>
      </c>
      <c r="H250" s="332">
        <v>5</v>
      </c>
      <c r="I250" s="333"/>
      <c r="J250" s="244">
        <f>ROUND(I250*H250,2)</f>
        <v>0</v>
      </c>
      <c r="K250" s="330" t="s">
        <v>109</v>
      </c>
    </row>
    <row r="251" spans="2:10" s="271" customFormat="1" ht="27">
      <c r="B251" s="272"/>
      <c r="D251" s="334" t="s">
        <v>111</v>
      </c>
      <c r="F251" s="335" t="s">
        <v>322</v>
      </c>
      <c r="J251" s="250"/>
    </row>
    <row r="252" spans="2:11" s="271" customFormat="1" ht="16.5" customHeight="1">
      <c r="B252" s="327"/>
      <c r="C252" s="342">
        <v>45</v>
      </c>
      <c r="D252" s="342" t="s">
        <v>118</v>
      </c>
      <c r="E252" s="343" t="s">
        <v>323</v>
      </c>
      <c r="F252" s="344" t="s">
        <v>324</v>
      </c>
      <c r="G252" s="345" t="s">
        <v>190</v>
      </c>
      <c r="H252" s="346">
        <v>5</v>
      </c>
      <c r="I252" s="347"/>
      <c r="J252" s="399">
        <f>ROUND(I252*H252,2)</f>
        <v>0</v>
      </c>
      <c r="K252" s="344" t="s">
        <v>109</v>
      </c>
    </row>
    <row r="253" spans="2:10" s="271" customFormat="1" ht="13.5">
      <c r="B253" s="272"/>
      <c r="D253" s="334" t="s">
        <v>111</v>
      </c>
      <c r="F253" s="335" t="s">
        <v>325</v>
      </c>
      <c r="J253" s="250"/>
    </row>
    <row r="254" spans="2:11" s="271" customFormat="1" ht="38.25" customHeight="1">
      <c r="B254" s="327"/>
      <c r="C254" s="328">
        <v>46</v>
      </c>
      <c r="D254" s="328" t="s">
        <v>107</v>
      </c>
      <c r="E254" s="329" t="s">
        <v>326</v>
      </c>
      <c r="F254" s="330" t="s">
        <v>327</v>
      </c>
      <c r="G254" s="331" t="s">
        <v>190</v>
      </c>
      <c r="H254" s="332">
        <v>3</v>
      </c>
      <c r="I254" s="333"/>
      <c r="J254" s="244">
        <f>ROUND(I254*H254,2)</f>
        <v>0</v>
      </c>
      <c r="K254" s="330" t="s">
        <v>250</v>
      </c>
    </row>
    <row r="255" spans="2:10" s="271" customFormat="1" ht="27">
      <c r="B255" s="272"/>
      <c r="D255" s="334" t="s">
        <v>111</v>
      </c>
      <c r="F255" s="335" t="s">
        <v>327</v>
      </c>
      <c r="J255" s="250"/>
    </row>
    <row r="256" spans="1:11" ht="14.25" hidden="1">
      <c r="A256" s="363"/>
      <c r="B256" s="363" t="s">
        <v>858</v>
      </c>
      <c r="C256" s="363">
        <v>2</v>
      </c>
      <c r="D256" s="363" t="s">
        <v>859</v>
      </c>
      <c r="E256" s="363"/>
      <c r="F256" s="363"/>
      <c r="G256" s="363"/>
      <c r="H256" s="363"/>
      <c r="I256" s="365"/>
      <c r="J256" s="402"/>
      <c r="K256" s="363"/>
    </row>
    <row r="257" spans="2:11" s="271" customFormat="1" ht="16.5" customHeight="1">
      <c r="B257" s="327"/>
      <c r="C257" s="342">
        <v>47</v>
      </c>
      <c r="D257" s="342" t="s">
        <v>118</v>
      </c>
      <c r="E257" s="343" t="s">
        <v>329</v>
      </c>
      <c r="F257" s="344" t="s">
        <v>330</v>
      </c>
      <c r="G257" s="345" t="s">
        <v>190</v>
      </c>
      <c r="H257" s="346">
        <v>5</v>
      </c>
      <c r="I257" s="347"/>
      <c r="J257" s="399">
        <f>ROUND(I257*H257,2)</f>
        <v>0</v>
      </c>
      <c r="K257" s="344" t="s">
        <v>109</v>
      </c>
    </row>
    <row r="258" spans="2:10" s="271" customFormat="1" ht="13.5">
      <c r="B258" s="272"/>
      <c r="D258" s="334" t="s">
        <v>111</v>
      </c>
      <c r="F258" s="335" t="s">
        <v>331</v>
      </c>
      <c r="J258" s="250"/>
    </row>
    <row r="259" spans="2:10" s="337" customFormat="1" ht="13.5" hidden="1">
      <c r="B259" s="336"/>
      <c r="D259" s="334" t="s">
        <v>112</v>
      </c>
      <c r="E259" s="338" t="s">
        <v>4</v>
      </c>
      <c r="F259" s="339" t="s">
        <v>328</v>
      </c>
      <c r="H259" s="340"/>
      <c r="J259" s="398"/>
    </row>
    <row r="260" spans="2:11" s="271" customFormat="1" ht="16.5" customHeight="1">
      <c r="B260" s="327"/>
      <c r="C260" s="342">
        <v>48</v>
      </c>
      <c r="D260" s="342" t="s">
        <v>118</v>
      </c>
      <c r="E260" s="343" t="s">
        <v>332</v>
      </c>
      <c r="F260" s="344" t="s">
        <v>333</v>
      </c>
      <c r="G260" s="345" t="s">
        <v>190</v>
      </c>
      <c r="H260" s="346">
        <f>H257</f>
        <v>5</v>
      </c>
      <c r="I260" s="347"/>
      <c r="J260" s="399">
        <f>ROUND(I260*H260,2)</f>
        <v>0</v>
      </c>
      <c r="K260" s="344" t="s">
        <v>109</v>
      </c>
    </row>
    <row r="261" spans="2:10" s="271" customFormat="1" ht="13.5">
      <c r="B261" s="272"/>
      <c r="D261" s="334" t="s">
        <v>111</v>
      </c>
      <c r="F261" s="335" t="s">
        <v>334</v>
      </c>
      <c r="J261" s="250"/>
    </row>
    <row r="262" spans="2:10" s="323" customFormat="1" ht="29.85" customHeight="1">
      <c r="B262" s="322"/>
      <c r="D262" s="324" t="s">
        <v>53</v>
      </c>
      <c r="E262" s="326" t="s">
        <v>127</v>
      </c>
      <c r="F262" s="326" t="s">
        <v>180</v>
      </c>
      <c r="J262" s="397">
        <f>SUM(J263:J309)</f>
        <v>0</v>
      </c>
    </row>
    <row r="263" spans="2:11" s="271" customFormat="1" ht="25.5" customHeight="1">
      <c r="B263" s="327"/>
      <c r="C263" s="328">
        <v>49</v>
      </c>
      <c r="D263" s="328" t="s">
        <v>107</v>
      </c>
      <c r="E263" s="329" t="s">
        <v>335</v>
      </c>
      <c r="F263" s="330" t="s">
        <v>336</v>
      </c>
      <c r="G263" s="331" t="s">
        <v>184</v>
      </c>
      <c r="H263" s="332">
        <v>471</v>
      </c>
      <c r="I263" s="333"/>
      <c r="J263" s="244">
        <f>ROUND(I263*H263,2)</f>
        <v>0</v>
      </c>
      <c r="K263" s="330" t="s">
        <v>109</v>
      </c>
    </row>
    <row r="264" spans="2:10" s="271" customFormat="1" ht="40.5">
      <c r="B264" s="272"/>
      <c r="D264" s="334" t="s">
        <v>111</v>
      </c>
      <c r="F264" s="335" t="s">
        <v>337</v>
      </c>
      <c r="J264" s="244"/>
    </row>
    <row r="265" spans="2:10" s="337" customFormat="1" ht="13.5">
      <c r="B265" s="336"/>
      <c r="D265" s="334" t="s">
        <v>112</v>
      </c>
      <c r="E265" s="338" t="s">
        <v>4</v>
      </c>
      <c r="F265" s="339" t="s">
        <v>338</v>
      </c>
      <c r="H265" s="340">
        <v>471</v>
      </c>
      <c r="J265" s="244"/>
    </row>
    <row r="266" spans="2:11" s="271" customFormat="1" ht="16.5" customHeight="1">
      <c r="B266" s="327"/>
      <c r="C266" s="342">
        <v>50</v>
      </c>
      <c r="D266" s="342" t="s">
        <v>118</v>
      </c>
      <c r="E266" s="343" t="s">
        <v>339</v>
      </c>
      <c r="F266" s="344" t="s">
        <v>340</v>
      </c>
      <c r="G266" s="345" t="s">
        <v>190</v>
      </c>
      <c r="H266" s="346">
        <v>476</v>
      </c>
      <c r="I266" s="347"/>
      <c r="J266" s="244">
        <f>ROUND(I266*H266,2)</f>
        <v>0</v>
      </c>
      <c r="K266" s="344" t="s">
        <v>109</v>
      </c>
    </row>
    <row r="267" spans="2:10" s="271" customFormat="1" ht="13.5">
      <c r="B267" s="272"/>
      <c r="D267" s="334" t="s">
        <v>111</v>
      </c>
      <c r="F267" s="335" t="s">
        <v>340</v>
      </c>
      <c r="J267" s="244"/>
    </row>
    <row r="268" spans="2:10" s="337" customFormat="1" ht="13.5">
      <c r="B268" s="336"/>
      <c r="D268" s="334" t="s">
        <v>112</v>
      </c>
      <c r="E268" s="338" t="s">
        <v>4</v>
      </c>
      <c r="F268" s="339" t="s">
        <v>341</v>
      </c>
      <c r="H268" s="340">
        <v>476</v>
      </c>
      <c r="J268" s="244"/>
    </row>
    <row r="269" spans="2:11" s="271" customFormat="1" ht="25.5" customHeight="1">
      <c r="B269" s="327"/>
      <c r="C269" s="328">
        <v>51</v>
      </c>
      <c r="D269" s="328" t="s">
        <v>107</v>
      </c>
      <c r="E269" s="329" t="s">
        <v>342</v>
      </c>
      <c r="F269" s="330" t="s">
        <v>343</v>
      </c>
      <c r="G269" s="331" t="s">
        <v>184</v>
      </c>
      <c r="H269" s="332">
        <f>(40+30+25)</f>
        <v>95</v>
      </c>
      <c r="I269" s="333"/>
      <c r="J269" s="244">
        <f>ROUND(I269*H269,2)</f>
        <v>0</v>
      </c>
      <c r="K269" s="330" t="s">
        <v>109</v>
      </c>
    </row>
    <row r="270" spans="2:10" s="271" customFormat="1" ht="27">
      <c r="B270" s="272"/>
      <c r="D270" s="334" t="s">
        <v>111</v>
      </c>
      <c r="F270" s="335" t="s">
        <v>344</v>
      </c>
      <c r="J270" s="244"/>
    </row>
    <row r="271" spans="2:10" s="337" customFormat="1" ht="13.5">
      <c r="B271" s="336"/>
      <c r="D271" s="334" t="s">
        <v>112</v>
      </c>
      <c r="E271" s="338" t="s">
        <v>4</v>
      </c>
      <c r="F271" s="341" t="s">
        <v>871</v>
      </c>
      <c r="H271" s="340"/>
      <c r="J271" s="244"/>
    </row>
    <row r="272" spans="2:11" s="271" customFormat="1" ht="16.5" customHeight="1">
      <c r="B272" s="327"/>
      <c r="C272" s="342">
        <v>52</v>
      </c>
      <c r="D272" s="342" t="s">
        <v>118</v>
      </c>
      <c r="E272" s="343" t="s">
        <v>345</v>
      </c>
      <c r="F272" s="344" t="s">
        <v>346</v>
      </c>
      <c r="G272" s="345" t="s">
        <v>184</v>
      </c>
      <c r="H272" s="346">
        <f>H269</f>
        <v>95</v>
      </c>
      <c r="I272" s="347"/>
      <c r="J272" s="244">
        <f>ROUND(I272*H272,2)</f>
        <v>0</v>
      </c>
      <c r="K272" s="344" t="s">
        <v>109</v>
      </c>
    </row>
    <row r="273" spans="2:10" s="271" customFormat="1" ht="13.5">
      <c r="B273" s="272"/>
      <c r="D273" s="334" t="s">
        <v>111</v>
      </c>
      <c r="F273" s="335" t="s">
        <v>347</v>
      </c>
      <c r="J273" s="244"/>
    </row>
    <row r="274" spans="2:10" s="337" customFormat="1" ht="13.5">
      <c r="B274" s="336"/>
      <c r="D274" s="334" t="s">
        <v>112</v>
      </c>
      <c r="E274" s="338" t="s">
        <v>4</v>
      </c>
      <c r="F274" s="339" t="s">
        <v>348</v>
      </c>
      <c r="H274" s="340"/>
      <c r="J274" s="244"/>
    </row>
    <row r="275" spans="2:11" s="271" customFormat="1" ht="25.5" customHeight="1">
      <c r="B275" s="327"/>
      <c r="C275" s="328">
        <v>53</v>
      </c>
      <c r="D275" s="328" t="s">
        <v>107</v>
      </c>
      <c r="E275" s="329" t="s">
        <v>349</v>
      </c>
      <c r="F275" s="330" t="s">
        <v>350</v>
      </c>
      <c r="G275" s="331" t="s">
        <v>184</v>
      </c>
      <c r="H275" s="332">
        <f>H272</f>
        <v>95</v>
      </c>
      <c r="I275" s="333"/>
      <c r="J275" s="244">
        <f>ROUND(I275*H275,2)</f>
        <v>0</v>
      </c>
      <c r="K275" s="330" t="s">
        <v>109</v>
      </c>
    </row>
    <row r="276" spans="2:10" s="271" customFormat="1" ht="27">
      <c r="B276" s="272"/>
      <c r="D276" s="334" t="s">
        <v>111</v>
      </c>
      <c r="F276" s="335" t="s">
        <v>351</v>
      </c>
      <c r="J276" s="244"/>
    </row>
    <row r="277" spans="2:10" s="337" customFormat="1" ht="13.5">
      <c r="B277" s="336"/>
      <c r="D277" s="334" t="s">
        <v>112</v>
      </c>
      <c r="E277" s="338" t="s">
        <v>4</v>
      </c>
      <c r="F277" s="339"/>
      <c r="H277" s="340"/>
      <c r="J277" s="244"/>
    </row>
    <row r="278" spans="2:11" s="271" customFormat="1" ht="16.5" customHeight="1" hidden="1">
      <c r="B278" s="327"/>
      <c r="C278" s="342" t="s">
        <v>352</v>
      </c>
      <c r="D278" s="342" t="s">
        <v>118</v>
      </c>
      <c r="E278" s="343" t="s">
        <v>353</v>
      </c>
      <c r="F278" s="344" t="s">
        <v>354</v>
      </c>
      <c r="G278" s="345" t="s">
        <v>184</v>
      </c>
      <c r="H278" s="346"/>
      <c r="I278" s="347"/>
      <c r="J278" s="244">
        <f aca="true" t="shared" si="0" ref="J278:J288">ROUND(I278*H278,2)</f>
        <v>0</v>
      </c>
      <c r="K278" s="344" t="s">
        <v>109</v>
      </c>
    </row>
    <row r="279" spans="2:10" s="271" customFormat="1" ht="13.5" hidden="1">
      <c r="B279" s="272"/>
      <c r="D279" s="334" t="s">
        <v>111</v>
      </c>
      <c r="F279" s="335" t="s">
        <v>355</v>
      </c>
      <c r="J279" s="244">
        <f t="shared" si="0"/>
        <v>0</v>
      </c>
    </row>
    <row r="280" spans="2:10" s="337" customFormat="1" ht="13.5" hidden="1">
      <c r="B280" s="336"/>
      <c r="D280" s="334" t="s">
        <v>112</v>
      </c>
      <c r="E280" s="338" t="s">
        <v>4</v>
      </c>
      <c r="F280" s="339" t="s">
        <v>356</v>
      </c>
      <c r="H280" s="340"/>
      <c r="J280" s="244">
        <f t="shared" si="0"/>
        <v>0</v>
      </c>
    </row>
    <row r="281" spans="2:11" s="271" customFormat="1" ht="16.5" customHeight="1" hidden="1">
      <c r="B281" s="327"/>
      <c r="C281" s="342" t="s">
        <v>357</v>
      </c>
      <c r="D281" s="342" t="s">
        <v>118</v>
      </c>
      <c r="E281" s="343" t="s">
        <v>358</v>
      </c>
      <c r="F281" s="344" t="s">
        <v>359</v>
      </c>
      <c r="G281" s="345" t="s">
        <v>184</v>
      </c>
      <c r="H281" s="346"/>
      <c r="I281" s="347"/>
      <c r="J281" s="244">
        <f t="shared" si="0"/>
        <v>0</v>
      </c>
      <c r="K281" s="344" t="s">
        <v>109</v>
      </c>
    </row>
    <row r="282" spans="2:10" s="271" customFormat="1" ht="13.5" hidden="1">
      <c r="B282" s="272"/>
      <c r="D282" s="334" t="s">
        <v>111</v>
      </c>
      <c r="F282" s="335" t="s">
        <v>360</v>
      </c>
      <c r="J282" s="244">
        <f t="shared" si="0"/>
        <v>0</v>
      </c>
    </row>
    <row r="283" spans="2:10" s="337" customFormat="1" ht="13.5" hidden="1">
      <c r="B283" s="336"/>
      <c r="D283" s="334" t="s">
        <v>112</v>
      </c>
      <c r="E283" s="338" t="s">
        <v>4</v>
      </c>
      <c r="F283" s="339" t="s">
        <v>361</v>
      </c>
      <c r="H283" s="340"/>
      <c r="J283" s="244">
        <f t="shared" si="0"/>
        <v>0</v>
      </c>
    </row>
    <row r="284" spans="2:11" s="271" customFormat="1" ht="16.5" customHeight="1" hidden="1">
      <c r="B284" s="327"/>
      <c r="C284" s="342" t="s">
        <v>362</v>
      </c>
      <c r="D284" s="342" t="s">
        <v>118</v>
      </c>
      <c r="E284" s="343" t="s">
        <v>363</v>
      </c>
      <c r="F284" s="344" t="s">
        <v>364</v>
      </c>
      <c r="G284" s="345" t="s">
        <v>184</v>
      </c>
      <c r="H284" s="346"/>
      <c r="I284" s="347"/>
      <c r="J284" s="244">
        <f t="shared" si="0"/>
        <v>0</v>
      </c>
      <c r="K284" s="344" t="s">
        <v>109</v>
      </c>
    </row>
    <row r="285" spans="2:10" s="271" customFormat="1" ht="13.5" hidden="1">
      <c r="B285" s="272"/>
      <c r="D285" s="334" t="s">
        <v>111</v>
      </c>
      <c r="F285" s="335" t="s">
        <v>365</v>
      </c>
      <c r="J285" s="244">
        <f t="shared" si="0"/>
        <v>0</v>
      </c>
    </row>
    <row r="286" spans="2:10" s="337" customFormat="1" ht="13.5" hidden="1">
      <c r="B286" s="336"/>
      <c r="D286" s="334" t="s">
        <v>112</v>
      </c>
      <c r="E286" s="338" t="s">
        <v>4</v>
      </c>
      <c r="F286" s="339" t="s">
        <v>366</v>
      </c>
      <c r="H286" s="340">
        <v>8</v>
      </c>
      <c r="J286" s="244">
        <f t="shared" si="0"/>
        <v>0</v>
      </c>
    </row>
    <row r="287" spans="2:10" s="337" customFormat="1" ht="13.5" hidden="1">
      <c r="B287" s="336"/>
      <c r="D287" s="334" t="s">
        <v>112</v>
      </c>
      <c r="E287" s="338" t="s">
        <v>4</v>
      </c>
      <c r="F287" s="339" t="s">
        <v>367</v>
      </c>
      <c r="H287" s="340">
        <v>7.6</v>
      </c>
      <c r="J287" s="244">
        <f t="shared" si="0"/>
        <v>0</v>
      </c>
    </row>
    <row r="288" spans="2:10" s="358" customFormat="1" ht="13.5" hidden="1">
      <c r="B288" s="359"/>
      <c r="D288" s="334" t="s">
        <v>112</v>
      </c>
      <c r="E288" s="360" t="s">
        <v>4</v>
      </c>
      <c r="F288" s="361" t="s">
        <v>132</v>
      </c>
      <c r="H288" s="362">
        <v>15.6</v>
      </c>
      <c r="J288" s="244">
        <f t="shared" si="0"/>
        <v>0</v>
      </c>
    </row>
    <row r="289" spans="2:11" s="271" customFormat="1" ht="16.5" customHeight="1">
      <c r="B289" s="327"/>
      <c r="C289" s="328">
        <v>54</v>
      </c>
      <c r="D289" s="328" t="s">
        <v>107</v>
      </c>
      <c r="E289" s="329" t="s">
        <v>368</v>
      </c>
      <c r="F289" s="330" t="s">
        <v>369</v>
      </c>
      <c r="G289" s="331" t="s">
        <v>184</v>
      </c>
      <c r="H289" s="332">
        <v>250</v>
      </c>
      <c r="I289" s="333"/>
      <c r="J289" s="244">
        <f>ROUND(I289*H289,2)</f>
        <v>0</v>
      </c>
      <c r="K289" s="330" t="s">
        <v>109</v>
      </c>
    </row>
    <row r="290" spans="2:10" s="271" customFormat="1" ht="27">
      <c r="B290" s="272"/>
      <c r="D290" s="334" t="s">
        <v>111</v>
      </c>
      <c r="F290" s="335" t="s">
        <v>370</v>
      </c>
      <c r="J290" s="244"/>
    </row>
    <row r="291" spans="2:10" s="337" customFormat="1" ht="13.5">
      <c r="B291" s="336"/>
      <c r="D291" s="334"/>
      <c r="E291" s="338" t="s">
        <v>4</v>
      </c>
      <c r="F291" s="339"/>
      <c r="H291" s="340"/>
      <c r="J291" s="244"/>
    </row>
    <row r="292" spans="2:11" s="271" customFormat="1" ht="16.5" customHeight="1">
      <c r="B292" s="327"/>
      <c r="C292" s="342">
        <v>55</v>
      </c>
      <c r="D292" s="342" t="s">
        <v>118</v>
      </c>
      <c r="E292" s="343" t="s">
        <v>371</v>
      </c>
      <c r="F292" s="344" t="s">
        <v>372</v>
      </c>
      <c r="G292" s="345" t="s">
        <v>190</v>
      </c>
      <c r="H292" s="346">
        <v>285</v>
      </c>
      <c r="I292" s="347"/>
      <c r="J292" s="244">
        <f>ROUND(I292*H292,2)</f>
        <v>0</v>
      </c>
      <c r="K292" s="344" t="s">
        <v>109</v>
      </c>
    </row>
    <row r="293" spans="2:10" s="271" customFormat="1" ht="13.5">
      <c r="B293" s="272"/>
      <c r="D293" s="334" t="s">
        <v>111</v>
      </c>
      <c r="F293" s="335" t="s">
        <v>373</v>
      </c>
      <c r="J293" s="244"/>
    </row>
    <row r="294" spans="2:10" s="337" customFormat="1" ht="13.5">
      <c r="B294" s="336"/>
      <c r="D294" s="334"/>
      <c r="E294" s="338" t="s">
        <v>4</v>
      </c>
      <c r="F294" s="339"/>
      <c r="H294" s="340"/>
      <c r="J294" s="244"/>
    </row>
    <row r="295" spans="2:11" s="271" customFormat="1" ht="25.5" customHeight="1">
      <c r="B295" s="327"/>
      <c r="C295" s="328">
        <v>56</v>
      </c>
      <c r="D295" s="328" t="s">
        <v>107</v>
      </c>
      <c r="E295" s="329" t="s">
        <v>182</v>
      </c>
      <c r="F295" s="330" t="s">
        <v>183</v>
      </c>
      <c r="G295" s="331" t="s">
        <v>184</v>
      </c>
      <c r="H295" s="332">
        <f>4*9</f>
        <v>36</v>
      </c>
      <c r="I295" s="333"/>
      <c r="J295" s="244">
        <f>ROUND(I295*H295,2)</f>
        <v>0</v>
      </c>
      <c r="K295" s="330" t="s">
        <v>109</v>
      </c>
    </row>
    <row r="296" spans="2:10" s="271" customFormat="1" ht="27">
      <c r="B296" s="272"/>
      <c r="D296" s="334" t="s">
        <v>111</v>
      </c>
      <c r="F296" s="335" t="s">
        <v>185</v>
      </c>
      <c r="J296" s="244"/>
    </row>
    <row r="297" spans="2:10" s="337" customFormat="1" ht="13.5">
      <c r="B297" s="336"/>
      <c r="D297" s="334" t="s">
        <v>112</v>
      </c>
      <c r="E297" s="338" t="s">
        <v>4</v>
      </c>
      <c r="F297" s="341" t="s">
        <v>872</v>
      </c>
      <c r="H297" s="340">
        <v>36</v>
      </c>
      <c r="J297" s="244"/>
    </row>
    <row r="298" spans="2:11" s="271" customFormat="1" ht="25.5" customHeight="1">
      <c r="B298" s="327"/>
      <c r="C298" s="328">
        <v>57</v>
      </c>
      <c r="D298" s="328" t="s">
        <v>107</v>
      </c>
      <c r="E298" s="329" t="s">
        <v>186</v>
      </c>
      <c r="F298" s="330" t="s">
        <v>187</v>
      </c>
      <c r="G298" s="331" t="s">
        <v>184</v>
      </c>
      <c r="H298" s="332">
        <f>H295</f>
        <v>36</v>
      </c>
      <c r="I298" s="333"/>
      <c r="J298" s="244">
        <f>ROUND(I298*H298,2)</f>
        <v>0</v>
      </c>
      <c r="K298" s="330" t="s">
        <v>109</v>
      </c>
    </row>
    <row r="299" spans="2:10" s="271" customFormat="1" ht="27">
      <c r="B299" s="272"/>
      <c r="D299" s="334" t="s">
        <v>111</v>
      </c>
      <c r="F299" s="335" t="s">
        <v>188</v>
      </c>
      <c r="J299" s="244"/>
    </row>
    <row r="300" spans="2:10" s="337" customFormat="1" ht="13.5">
      <c r="B300" s="336"/>
      <c r="D300" s="334" t="s">
        <v>112</v>
      </c>
      <c r="E300" s="338" t="s">
        <v>4</v>
      </c>
      <c r="F300" s="341" t="s">
        <v>872</v>
      </c>
      <c r="H300" s="340">
        <f>H298</f>
        <v>36</v>
      </c>
      <c r="J300" s="244"/>
    </row>
    <row r="301" spans="2:11" s="271" customFormat="1" ht="25.5" customHeight="1">
      <c r="B301" s="327"/>
      <c r="C301" s="328">
        <v>58</v>
      </c>
      <c r="D301" s="328" t="s">
        <v>107</v>
      </c>
      <c r="E301" s="329" t="s">
        <v>191</v>
      </c>
      <c r="F301" s="330" t="s">
        <v>192</v>
      </c>
      <c r="G301" s="331" t="s">
        <v>108</v>
      </c>
      <c r="H301" s="332">
        <f>H295*3</f>
        <v>108</v>
      </c>
      <c r="I301" s="333"/>
      <c r="J301" s="244">
        <f>ROUND(I301*H301,2)</f>
        <v>0</v>
      </c>
      <c r="K301" s="330" t="s">
        <v>109</v>
      </c>
    </row>
    <row r="302" spans="2:10" s="271" customFormat="1" ht="13.5">
      <c r="B302" s="272"/>
      <c r="D302" s="334" t="s">
        <v>111</v>
      </c>
      <c r="F302" s="335" t="s">
        <v>193</v>
      </c>
      <c r="J302" s="244"/>
    </row>
    <row r="303" spans="2:10" s="337" customFormat="1" ht="13.5">
      <c r="B303" s="336"/>
      <c r="D303" s="334" t="s">
        <v>112</v>
      </c>
      <c r="E303" s="338" t="s">
        <v>4</v>
      </c>
      <c r="F303" s="341" t="s">
        <v>873</v>
      </c>
      <c r="H303" s="340">
        <f>H301</f>
        <v>108</v>
      </c>
      <c r="J303" s="244"/>
    </row>
    <row r="304" spans="2:11" s="271" customFormat="1" ht="25.5" customHeight="1">
      <c r="B304" s="327"/>
      <c r="C304" s="328">
        <v>59</v>
      </c>
      <c r="D304" s="328" t="s">
        <v>107</v>
      </c>
      <c r="E304" s="329" t="s">
        <v>195</v>
      </c>
      <c r="F304" s="330" t="s">
        <v>196</v>
      </c>
      <c r="G304" s="331" t="s">
        <v>108</v>
      </c>
      <c r="H304" s="332">
        <v>83</v>
      </c>
      <c r="I304" s="333"/>
      <c r="J304" s="244">
        <f>ROUND(I304*H304,2)</f>
        <v>0</v>
      </c>
      <c r="K304" s="330" t="s">
        <v>109</v>
      </c>
    </row>
    <row r="305" spans="2:10" s="271" customFormat="1" ht="13.5">
      <c r="B305" s="272"/>
      <c r="D305" s="334" t="s">
        <v>111</v>
      </c>
      <c r="F305" s="335" t="s">
        <v>197</v>
      </c>
      <c r="J305" s="244"/>
    </row>
    <row r="306" spans="2:11" s="271" customFormat="1" ht="16.5" customHeight="1">
      <c r="B306" s="327"/>
      <c r="C306" s="328">
        <v>60</v>
      </c>
      <c r="D306" s="328" t="s">
        <v>107</v>
      </c>
      <c r="E306" s="329" t="s">
        <v>198</v>
      </c>
      <c r="F306" s="330" t="s">
        <v>199</v>
      </c>
      <c r="G306" s="331" t="s">
        <v>184</v>
      </c>
      <c r="H306" s="332">
        <f>H295</f>
        <v>36</v>
      </c>
      <c r="I306" s="333"/>
      <c r="J306" s="244">
        <f>ROUND(I306*H306,2)</f>
        <v>0</v>
      </c>
      <c r="K306" s="330" t="s">
        <v>109</v>
      </c>
    </row>
    <row r="307" spans="2:10" s="271" customFormat="1" ht="13.5">
      <c r="B307" s="272"/>
      <c r="D307" s="334" t="s">
        <v>111</v>
      </c>
      <c r="F307" s="335" t="s">
        <v>200</v>
      </c>
      <c r="J307" s="244"/>
    </row>
    <row r="308" spans="2:10" s="337" customFormat="1" ht="13.5">
      <c r="B308" s="336"/>
      <c r="D308" s="334" t="s">
        <v>112</v>
      </c>
      <c r="E308" s="338" t="s">
        <v>4</v>
      </c>
      <c r="F308" s="341" t="s">
        <v>874</v>
      </c>
      <c r="H308" s="340"/>
      <c r="J308" s="244"/>
    </row>
    <row r="309" spans="2:11" s="271" customFormat="1" ht="25.5" customHeight="1">
      <c r="B309" s="327"/>
      <c r="C309" s="328">
        <v>61</v>
      </c>
      <c r="D309" s="328" t="s">
        <v>107</v>
      </c>
      <c r="E309" s="329" t="s">
        <v>374</v>
      </c>
      <c r="F309" s="330" t="s">
        <v>375</v>
      </c>
      <c r="G309" s="331" t="s">
        <v>190</v>
      </c>
      <c r="H309" s="332">
        <v>5</v>
      </c>
      <c r="I309" s="333"/>
      <c r="J309" s="244">
        <f>ROUND(I309*H309,2)</f>
        <v>0</v>
      </c>
      <c r="K309" s="330" t="s">
        <v>250</v>
      </c>
    </row>
    <row r="310" spans="2:10" s="271" customFormat="1" ht="27">
      <c r="B310" s="272"/>
      <c r="D310" s="334" t="s">
        <v>111</v>
      </c>
      <c r="F310" s="335" t="s">
        <v>375</v>
      </c>
      <c r="J310" s="250"/>
    </row>
    <row r="311" spans="2:10" s="337" customFormat="1" ht="13.5">
      <c r="B311" s="336"/>
      <c r="D311" s="334" t="s">
        <v>112</v>
      </c>
      <c r="E311" s="338" t="s">
        <v>4</v>
      </c>
      <c r="F311" s="341" t="s">
        <v>875</v>
      </c>
      <c r="H311" s="340">
        <v>5</v>
      </c>
      <c r="J311" s="398"/>
    </row>
    <row r="312" spans="2:10" s="323" customFormat="1" ht="29.85" customHeight="1">
      <c r="B312" s="322"/>
      <c r="D312" s="324" t="s">
        <v>53</v>
      </c>
      <c r="E312" s="326" t="s">
        <v>201</v>
      </c>
      <c r="F312" s="326" t="s">
        <v>202</v>
      </c>
      <c r="J312" s="397">
        <f>SUM(J313:J323)</f>
        <v>0</v>
      </c>
    </row>
    <row r="313" spans="2:11" s="271" customFormat="1" ht="16.5" customHeight="1">
      <c r="B313" s="327"/>
      <c r="C313" s="328">
        <v>62</v>
      </c>
      <c r="D313" s="328" t="s">
        <v>107</v>
      </c>
      <c r="E313" s="329" t="s">
        <v>203</v>
      </c>
      <c r="F313" s="330" t="s">
        <v>204</v>
      </c>
      <c r="G313" s="331" t="s">
        <v>121</v>
      </c>
      <c r="H313" s="332">
        <v>500</v>
      </c>
      <c r="I313" s="333"/>
      <c r="J313" s="244">
        <f>ROUND(I313*H313,2)</f>
        <v>0</v>
      </c>
      <c r="K313" s="330" t="s">
        <v>109</v>
      </c>
    </row>
    <row r="314" spans="2:10" s="271" customFormat="1" ht="26.25" customHeight="1">
      <c r="B314" s="272"/>
      <c r="D314" s="334" t="s">
        <v>111</v>
      </c>
      <c r="F314" s="335" t="s">
        <v>205</v>
      </c>
      <c r="J314" s="250"/>
    </row>
    <row r="315" spans="2:11" s="271" customFormat="1" ht="16.5" customHeight="1">
      <c r="B315" s="327"/>
      <c r="C315" s="328">
        <v>63</v>
      </c>
      <c r="D315" s="328" t="s">
        <v>107</v>
      </c>
      <c r="E315" s="329" t="s">
        <v>206</v>
      </c>
      <c r="F315" s="330" t="s">
        <v>207</v>
      </c>
      <c r="G315" s="331" t="s">
        <v>121</v>
      </c>
      <c r="H315" s="332">
        <v>220</v>
      </c>
      <c r="I315" s="333"/>
      <c r="J315" s="244">
        <f>ROUND(I315*H315,2)</f>
        <v>0</v>
      </c>
      <c r="K315" s="330" t="s">
        <v>109</v>
      </c>
    </row>
    <row r="316" spans="2:10" s="271" customFormat="1" ht="27">
      <c r="B316" s="272"/>
      <c r="D316" s="334" t="s">
        <v>111</v>
      </c>
      <c r="F316" s="335" t="s">
        <v>208</v>
      </c>
      <c r="J316" s="250"/>
    </row>
    <row r="317" spans="2:11" s="271" customFormat="1" ht="16.5" customHeight="1">
      <c r="B317" s="327"/>
      <c r="C317" s="328">
        <v>64</v>
      </c>
      <c r="D317" s="328" t="s">
        <v>107</v>
      </c>
      <c r="E317" s="329" t="s">
        <v>209</v>
      </c>
      <c r="F317" s="330" t="s">
        <v>210</v>
      </c>
      <c r="G317" s="331" t="s">
        <v>121</v>
      </c>
      <c r="H317" s="332">
        <v>20.48</v>
      </c>
      <c r="I317" s="333"/>
      <c r="J317" s="244">
        <f>ROUND(I317*H317,2)</f>
        <v>0</v>
      </c>
      <c r="K317" s="330" t="s">
        <v>109</v>
      </c>
    </row>
    <row r="318" spans="2:10" s="271" customFormat="1" ht="13.5">
      <c r="B318" s="272"/>
      <c r="D318" s="334" t="s">
        <v>111</v>
      </c>
      <c r="F318" s="335" t="s">
        <v>211</v>
      </c>
      <c r="J318" s="250"/>
    </row>
    <row r="319" spans="2:11" s="271" customFormat="1" ht="16.5" customHeight="1">
      <c r="B319" s="327"/>
      <c r="C319" s="328">
        <v>65</v>
      </c>
      <c r="D319" s="328" t="s">
        <v>107</v>
      </c>
      <c r="E319" s="329" t="s">
        <v>212</v>
      </c>
      <c r="F319" s="330" t="s">
        <v>213</v>
      </c>
      <c r="G319" s="331" t="s">
        <v>121</v>
      </c>
      <c r="H319" s="332">
        <v>135.626</v>
      </c>
      <c r="I319" s="333"/>
      <c r="J319" s="244">
        <f>ROUND(I319*H319,2)</f>
        <v>0</v>
      </c>
      <c r="K319" s="330" t="s">
        <v>109</v>
      </c>
    </row>
    <row r="320" spans="2:10" s="271" customFormat="1" ht="13.5">
      <c r="B320" s="272"/>
      <c r="D320" s="334" t="s">
        <v>111</v>
      </c>
      <c r="F320" s="335" t="s">
        <v>214</v>
      </c>
      <c r="J320" s="250"/>
    </row>
    <row r="321" spans="2:11" s="271" customFormat="1" ht="16.5" customHeight="1">
      <c r="B321" s="327"/>
      <c r="C321" s="328">
        <v>66</v>
      </c>
      <c r="D321" s="328" t="s">
        <v>107</v>
      </c>
      <c r="E321" s="329" t="s">
        <v>215</v>
      </c>
      <c r="F321" s="330" t="s">
        <v>216</v>
      </c>
      <c r="G321" s="331" t="s">
        <v>121</v>
      </c>
      <c r="H321" s="332">
        <v>50</v>
      </c>
      <c r="I321" s="333"/>
      <c r="J321" s="244">
        <f>ROUND(I321*H321,2)</f>
        <v>0</v>
      </c>
      <c r="K321" s="330" t="s">
        <v>109</v>
      </c>
    </row>
    <row r="322" spans="2:10" s="271" customFormat="1" ht="13.5">
      <c r="B322" s="272"/>
      <c r="D322" s="334" t="s">
        <v>111</v>
      </c>
      <c r="F322" s="335" t="s">
        <v>217</v>
      </c>
      <c r="J322" s="250"/>
    </row>
    <row r="323" spans="2:11" s="271" customFormat="1" ht="16.5" customHeight="1">
      <c r="B323" s="327"/>
      <c r="C323" s="328">
        <v>67</v>
      </c>
      <c r="D323" s="328" t="s">
        <v>107</v>
      </c>
      <c r="E323" s="329" t="s">
        <v>218</v>
      </c>
      <c r="F323" s="330" t="s">
        <v>219</v>
      </c>
      <c r="G323" s="331" t="s">
        <v>121</v>
      </c>
      <c r="H323" s="332">
        <v>20</v>
      </c>
      <c r="I323" s="333"/>
      <c r="J323" s="244">
        <f>ROUND(I323*H323,2)</f>
        <v>0</v>
      </c>
      <c r="K323" s="330" t="s">
        <v>109</v>
      </c>
    </row>
    <row r="324" spans="2:10" s="271" customFormat="1" ht="13.5">
      <c r="B324" s="272"/>
      <c r="D324" s="334" t="s">
        <v>111</v>
      </c>
      <c r="F324" s="335" t="s">
        <v>220</v>
      </c>
      <c r="J324" s="250"/>
    </row>
    <row r="325" spans="2:10" s="323" customFormat="1" ht="29.85" customHeight="1">
      <c r="B325" s="322"/>
      <c r="D325" s="324" t="s">
        <v>53</v>
      </c>
      <c r="E325" s="326" t="s">
        <v>221</v>
      </c>
      <c r="F325" s="326" t="s">
        <v>222</v>
      </c>
      <c r="J325" s="397">
        <f>SUM(J326:J342)</f>
        <v>0</v>
      </c>
    </row>
    <row r="326" spans="2:11" s="271" customFormat="1" ht="25.5" customHeight="1">
      <c r="B326" s="327"/>
      <c r="C326" s="328">
        <v>68</v>
      </c>
      <c r="D326" s="328" t="s">
        <v>107</v>
      </c>
      <c r="E326" s="329" t="s">
        <v>223</v>
      </c>
      <c r="F326" s="330" t="s">
        <v>224</v>
      </c>
      <c r="G326" s="331" t="s">
        <v>121</v>
      </c>
      <c r="H326" s="332">
        <f>H315</f>
        <v>220</v>
      </c>
      <c r="I326" s="333"/>
      <c r="J326" s="244">
        <f>ROUND(I326*H326,2)</f>
        <v>0</v>
      </c>
      <c r="K326" s="330" t="s">
        <v>109</v>
      </c>
    </row>
    <row r="327" spans="2:10" s="271" customFormat="1" ht="27">
      <c r="B327" s="272"/>
      <c r="D327" s="334" t="s">
        <v>111</v>
      </c>
      <c r="F327" s="335" t="s">
        <v>225</v>
      </c>
      <c r="J327" s="250"/>
    </row>
    <row r="328" spans="2:11" s="271" customFormat="1" ht="25.5" customHeight="1">
      <c r="B328" s="327"/>
      <c r="C328" s="328">
        <v>69</v>
      </c>
      <c r="D328" s="328" t="s">
        <v>107</v>
      </c>
      <c r="E328" s="329" t="s">
        <v>226</v>
      </c>
      <c r="F328" s="330" t="s">
        <v>227</v>
      </c>
      <c r="G328" s="331" t="s">
        <v>121</v>
      </c>
      <c r="H328" s="332">
        <f>H326</f>
        <v>220</v>
      </c>
      <c r="I328" s="333"/>
      <c r="J328" s="244">
        <f>ROUND(I328*H328,2)</f>
        <v>0</v>
      </c>
      <c r="K328" s="330" t="s">
        <v>109</v>
      </c>
    </row>
    <row r="329" spans="2:10" s="271" customFormat="1" ht="27">
      <c r="B329" s="272"/>
      <c r="D329" s="334" t="s">
        <v>111</v>
      </c>
      <c r="F329" s="335" t="s">
        <v>228</v>
      </c>
      <c r="J329" s="250"/>
    </row>
    <row r="331" spans="2:11" s="271" customFormat="1" ht="25.5" customHeight="1">
      <c r="B331" s="327"/>
      <c r="C331" s="328">
        <v>70</v>
      </c>
      <c r="D331" s="328" t="s">
        <v>107</v>
      </c>
      <c r="E331" s="329" t="s">
        <v>376</v>
      </c>
      <c r="F331" s="330" t="s">
        <v>377</v>
      </c>
      <c r="G331" s="331" t="s">
        <v>108</v>
      </c>
      <c r="H331" s="332">
        <v>124.3</v>
      </c>
      <c r="I331" s="333"/>
      <c r="J331" s="244">
        <f>ROUND(I331*H331,2)</f>
        <v>0</v>
      </c>
      <c r="K331" s="330" t="s">
        <v>109</v>
      </c>
    </row>
    <row r="332" spans="2:10" s="271" customFormat="1" ht="40.5">
      <c r="B332" s="272"/>
      <c r="D332" s="334" t="s">
        <v>111</v>
      </c>
      <c r="F332" s="335" t="s">
        <v>378</v>
      </c>
      <c r="J332" s="250"/>
    </row>
    <row r="333" spans="2:10" s="337" customFormat="1" ht="13.5">
      <c r="B333" s="336"/>
      <c r="D333" s="334" t="s">
        <v>112</v>
      </c>
      <c r="E333" s="338" t="s">
        <v>4</v>
      </c>
      <c r="F333" s="339" t="s">
        <v>379</v>
      </c>
      <c r="H333" s="340">
        <v>124.3</v>
      </c>
      <c r="J333" s="398"/>
    </row>
    <row r="334" spans="2:11" s="271" customFormat="1" ht="16.5" customHeight="1">
      <c r="B334" s="327"/>
      <c r="C334" s="328">
        <v>71</v>
      </c>
      <c r="D334" s="328" t="s">
        <v>107</v>
      </c>
      <c r="E334" s="329" t="s">
        <v>380</v>
      </c>
      <c r="F334" s="330" t="s">
        <v>381</v>
      </c>
      <c r="G334" s="331" t="s">
        <v>108</v>
      </c>
      <c r="H334" s="332">
        <v>250</v>
      </c>
      <c r="I334" s="333"/>
      <c r="J334" s="244">
        <f>ROUND(I334*H334,2)</f>
        <v>0</v>
      </c>
      <c r="K334" s="330" t="s">
        <v>109</v>
      </c>
    </row>
    <row r="335" spans="2:10" s="271" customFormat="1" ht="40.5">
      <c r="B335" s="272"/>
      <c r="D335" s="334" t="s">
        <v>111</v>
      </c>
      <c r="F335" s="335" t="s">
        <v>382</v>
      </c>
      <c r="J335" s="250"/>
    </row>
    <row r="336" spans="2:11" s="271" customFormat="1" ht="16.5" customHeight="1">
      <c r="B336" s="327"/>
      <c r="C336" s="328">
        <v>72</v>
      </c>
      <c r="D336" s="328" t="s">
        <v>107</v>
      </c>
      <c r="E336" s="329" t="s">
        <v>383</v>
      </c>
      <c r="F336" s="330" t="s">
        <v>384</v>
      </c>
      <c r="G336" s="331" t="s">
        <v>108</v>
      </c>
      <c r="H336" s="332">
        <v>688</v>
      </c>
      <c r="I336" s="333"/>
      <c r="J336" s="244">
        <f>ROUND(I336*H336,2)</f>
        <v>0</v>
      </c>
      <c r="K336" s="330" t="s">
        <v>109</v>
      </c>
    </row>
    <row r="337" spans="2:10" s="271" customFormat="1" ht="40.5">
      <c r="B337" s="272"/>
      <c r="D337" s="334" t="s">
        <v>111</v>
      </c>
      <c r="F337" s="335" t="s">
        <v>385</v>
      </c>
      <c r="J337" s="250"/>
    </row>
    <row r="338" spans="2:11" s="271" customFormat="1" ht="16.5" customHeight="1">
      <c r="B338" s="327"/>
      <c r="C338" s="328">
        <v>73</v>
      </c>
      <c r="D338" s="328" t="s">
        <v>107</v>
      </c>
      <c r="E338" s="329" t="s">
        <v>236</v>
      </c>
      <c r="F338" s="330" t="s">
        <v>237</v>
      </c>
      <c r="G338" s="331" t="s">
        <v>184</v>
      </c>
      <c r="H338" s="332">
        <v>210</v>
      </c>
      <c r="I338" s="333"/>
      <c r="J338" s="244">
        <f>ROUND(I338*H338,2)</f>
        <v>0</v>
      </c>
      <c r="K338" s="330" t="s">
        <v>109</v>
      </c>
    </row>
    <row r="339" spans="2:10" s="271" customFormat="1" ht="27">
      <c r="B339" s="272"/>
      <c r="D339" s="334" t="s">
        <v>111</v>
      </c>
      <c r="F339" s="335" t="s">
        <v>238</v>
      </c>
      <c r="J339" s="250"/>
    </row>
    <row r="340" spans="2:10" s="337" customFormat="1" ht="13.5">
      <c r="B340" s="336"/>
      <c r="D340" s="334" t="s">
        <v>112</v>
      </c>
      <c r="E340" s="338" t="s">
        <v>4</v>
      </c>
      <c r="F340" s="339" t="s">
        <v>386</v>
      </c>
      <c r="H340" s="340">
        <v>210</v>
      </c>
      <c r="J340" s="398"/>
    </row>
    <row r="341" spans="2:11" s="271" customFormat="1" ht="16.5" customHeight="1">
      <c r="B341" s="327"/>
      <c r="C341" s="342">
        <v>74</v>
      </c>
      <c r="D341" s="342" t="s">
        <v>118</v>
      </c>
      <c r="E341" s="343" t="s">
        <v>119</v>
      </c>
      <c r="F341" s="344" t="s">
        <v>120</v>
      </c>
      <c r="G341" s="345" t="s">
        <v>121</v>
      </c>
      <c r="H341" s="346">
        <v>356.94</v>
      </c>
      <c r="I341" s="347"/>
      <c r="J341" s="399">
        <f>ROUND(I341*H341,2)</f>
        <v>0</v>
      </c>
      <c r="K341" s="344" t="s">
        <v>109</v>
      </c>
    </row>
    <row r="342" spans="2:10" s="271" customFormat="1" ht="13.5">
      <c r="B342" s="272"/>
      <c r="D342" s="334" t="s">
        <v>111</v>
      </c>
      <c r="F342" s="335" t="s">
        <v>120</v>
      </c>
      <c r="J342" s="250"/>
    </row>
    <row r="343" spans="2:10" s="337" customFormat="1" ht="13.5">
      <c r="B343" s="336"/>
      <c r="D343" s="334" t="s">
        <v>112</v>
      </c>
      <c r="E343" s="338" t="s">
        <v>4</v>
      </c>
      <c r="F343" s="339" t="s">
        <v>387</v>
      </c>
      <c r="H343" s="340">
        <v>356.94</v>
      </c>
      <c r="J343" s="398"/>
    </row>
    <row r="344" spans="2:10" s="323" customFormat="1" ht="17.25" customHeight="1">
      <c r="B344" s="322"/>
      <c r="D344" s="324" t="s">
        <v>53</v>
      </c>
      <c r="E344" s="326" t="s">
        <v>115</v>
      </c>
      <c r="F344" s="326" t="s">
        <v>161</v>
      </c>
      <c r="J344" s="397">
        <f>SUM(J345:J362)</f>
        <v>0</v>
      </c>
    </row>
    <row r="345" spans="2:11" s="271" customFormat="1" ht="17.25" customHeight="1">
      <c r="B345" s="327"/>
      <c r="C345" s="328">
        <v>75</v>
      </c>
      <c r="D345" s="328" t="s">
        <v>107</v>
      </c>
      <c r="E345" s="329" t="s">
        <v>163</v>
      </c>
      <c r="F345" s="330" t="s">
        <v>164</v>
      </c>
      <c r="G345" s="331" t="s">
        <v>108</v>
      </c>
      <c r="H345" s="332">
        <v>935</v>
      </c>
      <c r="I345" s="333"/>
      <c r="J345" s="244">
        <f>ROUND(I345*H345,2)</f>
        <v>0</v>
      </c>
      <c r="K345" s="330" t="s">
        <v>109</v>
      </c>
    </row>
    <row r="346" spans="2:10" s="271" customFormat="1" ht="17.25" customHeight="1">
      <c r="B346" s="272"/>
      <c r="D346" s="334" t="s">
        <v>111</v>
      </c>
      <c r="F346" s="335" t="s">
        <v>165</v>
      </c>
      <c r="J346" s="250"/>
    </row>
    <row r="347" spans="2:10" s="337" customFormat="1" ht="13.5">
      <c r="B347" s="336"/>
      <c r="D347" s="334" t="s">
        <v>112</v>
      </c>
      <c r="E347" s="338" t="s">
        <v>4</v>
      </c>
      <c r="F347" s="339" t="s">
        <v>388</v>
      </c>
      <c r="H347" s="340">
        <v>935</v>
      </c>
      <c r="J347" s="398"/>
    </row>
    <row r="348" spans="2:11" s="271" customFormat="1" ht="16.5" customHeight="1">
      <c r="B348" s="327"/>
      <c r="C348" s="328">
        <v>76</v>
      </c>
      <c r="D348" s="328" t="s">
        <v>107</v>
      </c>
      <c r="E348" s="329" t="s">
        <v>389</v>
      </c>
      <c r="F348" s="330" t="s">
        <v>390</v>
      </c>
      <c r="G348" s="331" t="s">
        <v>108</v>
      </c>
      <c r="H348" s="332">
        <v>27</v>
      </c>
      <c r="I348" s="333"/>
      <c r="J348" s="244">
        <f>ROUND(I348*H348,2)</f>
        <v>0</v>
      </c>
      <c r="K348" s="330" t="s">
        <v>109</v>
      </c>
    </row>
    <row r="349" spans="2:10" s="271" customFormat="1" ht="13.5">
      <c r="B349" s="272"/>
      <c r="D349" s="334" t="s">
        <v>111</v>
      </c>
      <c r="F349" s="335" t="s">
        <v>391</v>
      </c>
      <c r="J349" s="250"/>
    </row>
    <row r="350" spans="2:10" s="337" customFormat="1" ht="13.5">
      <c r="B350" s="336"/>
      <c r="D350" s="334" t="s">
        <v>112</v>
      </c>
      <c r="E350" s="338" t="s">
        <v>4</v>
      </c>
      <c r="F350" s="339" t="s">
        <v>392</v>
      </c>
      <c r="H350" s="340">
        <v>27</v>
      </c>
      <c r="J350" s="398"/>
    </row>
    <row r="351" spans="2:11" s="271" customFormat="1" ht="25.5" customHeight="1">
      <c r="B351" s="327"/>
      <c r="C351" s="328">
        <v>77</v>
      </c>
      <c r="D351" s="328" t="s">
        <v>107</v>
      </c>
      <c r="E351" s="329" t="s">
        <v>393</v>
      </c>
      <c r="F351" s="330" t="s">
        <v>394</v>
      </c>
      <c r="G351" s="331" t="s">
        <v>108</v>
      </c>
      <c r="H351" s="332">
        <v>935</v>
      </c>
      <c r="I351" s="333"/>
      <c r="J351" s="244">
        <f>ROUND(I351*H351,2)</f>
        <v>0</v>
      </c>
      <c r="K351" s="330" t="s">
        <v>109</v>
      </c>
    </row>
    <row r="352" spans="2:10" s="271" customFormat="1" ht="40.5">
      <c r="B352" s="272"/>
      <c r="D352" s="334" t="s">
        <v>111</v>
      </c>
      <c r="F352" s="335" t="s">
        <v>395</v>
      </c>
      <c r="J352" s="250"/>
    </row>
    <row r="353" spans="2:10" s="337" customFormat="1" ht="13.5">
      <c r="B353" s="336"/>
      <c r="D353" s="334" t="s">
        <v>112</v>
      </c>
      <c r="E353" s="338" t="s">
        <v>4</v>
      </c>
      <c r="F353" s="339" t="s">
        <v>388</v>
      </c>
      <c r="H353" s="340">
        <v>935</v>
      </c>
      <c r="J353" s="398"/>
    </row>
    <row r="354" spans="2:11" s="271" customFormat="1" ht="16.5" customHeight="1">
      <c r="B354" s="327"/>
      <c r="C354" s="342">
        <v>78</v>
      </c>
      <c r="D354" s="342" t="s">
        <v>118</v>
      </c>
      <c r="E354" s="343" t="s">
        <v>396</v>
      </c>
      <c r="F354" s="344" t="s">
        <v>397</v>
      </c>
      <c r="G354" s="345" t="s">
        <v>108</v>
      </c>
      <c r="H354" s="346">
        <v>944.35</v>
      </c>
      <c r="I354" s="347"/>
      <c r="J354" s="399">
        <f>ROUND(I354*H354,2)</f>
        <v>0</v>
      </c>
      <c r="K354" s="344" t="s">
        <v>109</v>
      </c>
    </row>
    <row r="355" spans="2:10" s="271" customFormat="1" ht="13.5">
      <c r="B355" s="272"/>
      <c r="D355" s="334" t="s">
        <v>111</v>
      </c>
      <c r="F355" s="335" t="s">
        <v>398</v>
      </c>
      <c r="J355" s="250"/>
    </row>
    <row r="356" spans="2:10" s="271" customFormat="1" ht="27">
      <c r="B356" s="272"/>
      <c r="D356" s="334" t="s">
        <v>254</v>
      </c>
      <c r="F356" s="348" t="s">
        <v>302</v>
      </c>
      <c r="J356" s="250"/>
    </row>
    <row r="357" spans="2:10" s="337" customFormat="1" ht="13.5">
      <c r="B357" s="336"/>
      <c r="D357" s="334" t="s">
        <v>112</v>
      </c>
      <c r="E357" s="338" t="s">
        <v>4</v>
      </c>
      <c r="F357" s="339" t="s">
        <v>399</v>
      </c>
      <c r="H357" s="340">
        <v>944.35</v>
      </c>
      <c r="J357" s="398"/>
    </row>
    <row r="358" spans="2:11" s="271" customFormat="1" ht="25.5" customHeight="1">
      <c r="B358" s="327"/>
      <c r="C358" s="328">
        <v>79</v>
      </c>
      <c r="D358" s="328" t="s">
        <v>107</v>
      </c>
      <c r="E358" s="329" t="s">
        <v>290</v>
      </c>
      <c r="F358" s="330" t="s">
        <v>291</v>
      </c>
      <c r="G358" s="331" t="s">
        <v>108</v>
      </c>
      <c r="H358" s="332">
        <v>27</v>
      </c>
      <c r="I358" s="333"/>
      <c r="J358" s="244">
        <f>ROUND(I358*H358,2)</f>
        <v>0</v>
      </c>
      <c r="K358" s="330" t="s">
        <v>109</v>
      </c>
    </row>
    <row r="359" spans="2:10" s="271" customFormat="1" ht="40.5">
      <c r="B359" s="272"/>
      <c r="D359" s="334" t="s">
        <v>111</v>
      </c>
      <c r="F359" s="335" t="s">
        <v>292</v>
      </c>
      <c r="J359" s="250"/>
    </row>
    <row r="360" spans="2:10" s="337" customFormat="1" ht="13.5">
      <c r="B360" s="336"/>
      <c r="D360" s="334" t="s">
        <v>112</v>
      </c>
      <c r="E360" s="338" t="s">
        <v>4</v>
      </c>
      <c r="F360" s="339" t="s">
        <v>392</v>
      </c>
      <c r="H360" s="340">
        <v>27</v>
      </c>
      <c r="J360" s="398"/>
    </row>
    <row r="361" spans="2:11" s="271" customFormat="1" ht="16.5" customHeight="1">
      <c r="B361" s="327"/>
      <c r="C361" s="342">
        <v>80</v>
      </c>
      <c r="D361" s="342" t="s">
        <v>118</v>
      </c>
      <c r="E361" s="343" t="s">
        <v>400</v>
      </c>
      <c r="F361" s="344" t="s">
        <v>401</v>
      </c>
      <c r="G361" s="345" t="s">
        <v>108</v>
      </c>
      <c r="H361" s="346">
        <v>27.81</v>
      </c>
      <c r="I361" s="347"/>
      <c r="J361" s="399">
        <f>ROUND(I361*H361,2)</f>
        <v>0</v>
      </c>
      <c r="K361" s="344" t="s">
        <v>109</v>
      </c>
    </row>
    <row r="362" spans="2:10" s="271" customFormat="1" ht="13.5">
      <c r="B362" s="272"/>
      <c r="D362" s="334" t="s">
        <v>111</v>
      </c>
      <c r="F362" s="335" t="s">
        <v>401</v>
      </c>
      <c r="J362" s="250"/>
    </row>
    <row r="363" spans="2:10" s="271" customFormat="1" ht="27">
      <c r="B363" s="272"/>
      <c r="D363" s="334" t="s">
        <v>254</v>
      </c>
      <c r="F363" s="348" t="s">
        <v>302</v>
      </c>
      <c r="J363" s="250"/>
    </row>
    <row r="364" spans="2:10" s="337" customFormat="1" ht="13.5">
      <c r="B364" s="336"/>
      <c r="D364" s="334" t="s">
        <v>112</v>
      </c>
      <c r="E364" s="338" t="s">
        <v>4</v>
      </c>
      <c r="F364" s="339" t="s">
        <v>402</v>
      </c>
      <c r="H364" s="340">
        <v>27.81</v>
      </c>
      <c r="J364" s="398"/>
    </row>
    <row r="365" spans="2:10" s="323" customFormat="1" ht="29.85" customHeight="1">
      <c r="B365" s="322"/>
      <c r="D365" s="324" t="s">
        <v>53</v>
      </c>
      <c r="E365" s="326" t="s">
        <v>127</v>
      </c>
      <c r="F365" s="326" t="s">
        <v>881</v>
      </c>
      <c r="J365" s="397">
        <f>SUM(J366:J376)</f>
        <v>0</v>
      </c>
    </row>
    <row r="366" spans="2:11" s="271" customFormat="1" ht="25.5" customHeight="1">
      <c r="B366" s="327"/>
      <c r="C366" s="328">
        <v>81</v>
      </c>
      <c r="D366" s="328" t="s">
        <v>107</v>
      </c>
      <c r="E366" s="329" t="s">
        <v>335</v>
      </c>
      <c r="F366" s="330" t="s">
        <v>336</v>
      </c>
      <c r="G366" s="331" t="s">
        <v>184</v>
      </c>
      <c r="H366" s="332">
        <v>18</v>
      </c>
      <c r="I366" s="333"/>
      <c r="J366" s="244">
        <f>ROUND(I366*H366,2)</f>
        <v>0</v>
      </c>
      <c r="K366" s="330" t="s">
        <v>109</v>
      </c>
    </row>
    <row r="367" spans="2:10" s="271" customFormat="1" ht="40.5">
      <c r="B367" s="272"/>
      <c r="D367" s="334" t="s">
        <v>111</v>
      </c>
      <c r="F367" s="335" t="s">
        <v>337</v>
      </c>
      <c r="J367" s="250"/>
    </row>
    <row r="368" spans="2:10" s="337" customFormat="1" ht="13.5">
      <c r="B368" s="336"/>
      <c r="D368" s="334" t="s">
        <v>112</v>
      </c>
      <c r="E368" s="338" t="s">
        <v>4</v>
      </c>
      <c r="F368" s="339" t="s">
        <v>403</v>
      </c>
      <c r="H368" s="340">
        <v>18</v>
      </c>
      <c r="J368" s="398"/>
    </row>
    <row r="369" spans="2:11" s="271" customFormat="1" ht="16.5" customHeight="1">
      <c r="B369" s="327"/>
      <c r="C369" s="328">
        <v>82</v>
      </c>
      <c r="D369" s="328" t="s">
        <v>107</v>
      </c>
      <c r="E369" s="329" t="s">
        <v>368</v>
      </c>
      <c r="F369" s="330" t="s">
        <v>369</v>
      </c>
      <c r="G369" s="331" t="s">
        <v>184</v>
      </c>
      <c r="H369" s="332">
        <v>580</v>
      </c>
      <c r="I369" s="333"/>
      <c r="J369" s="244">
        <f>ROUND(I369*H369,2)</f>
        <v>0</v>
      </c>
      <c r="K369" s="330" t="s">
        <v>109</v>
      </c>
    </row>
    <row r="370" spans="2:10" s="271" customFormat="1" ht="27">
      <c r="B370" s="272"/>
      <c r="D370" s="334" t="s">
        <v>111</v>
      </c>
      <c r="F370" s="335" t="s">
        <v>370</v>
      </c>
      <c r="J370" s="250"/>
    </row>
    <row r="371" spans="2:10" s="337" customFormat="1" ht="13.5">
      <c r="B371" s="336"/>
      <c r="D371" s="334" t="s">
        <v>112</v>
      </c>
      <c r="E371" s="338" t="s">
        <v>4</v>
      </c>
      <c r="F371" s="339" t="s">
        <v>404</v>
      </c>
      <c r="H371" s="340">
        <v>580</v>
      </c>
      <c r="J371" s="398"/>
    </row>
    <row r="372" spans="2:11" s="271" customFormat="1" ht="16.5" customHeight="1">
      <c r="B372" s="327"/>
      <c r="C372" s="342">
        <v>83</v>
      </c>
      <c r="D372" s="342" t="s">
        <v>118</v>
      </c>
      <c r="E372" s="343" t="s">
        <v>371</v>
      </c>
      <c r="F372" s="344" t="s">
        <v>372</v>
      </c>
      <c r="G372" s="345" t="s">
        <v>190</v>
      </c>
      <c r="H372" s="346">
        <v>585.8</v>
      </c>
      <c r="I372" s="347"/>
      <c r="J372" s="399">
        <f>ROUND(I372*H372,2)</f>
        <v>0</v>
      </c>
      <c r="K372" s="344" t="s">
        <v>109</v>
      </c>
    </row>
    <row r="373" spans="2:10" s="271" customFormat="1" ht="13.5">
      <c r="B373" s="272"/>
      <c r="D373" s="334" t="s">
        <v>111</v>
      </c>
      <c r="F373" s="335" t="s">
        <v>373</v>
      </c>
      <c r="J373" s="250"/>
    </row>
    <row r="374" spans="2:10" s="337" customFormat="1" ht="13.5">
      <c r="B374" s="336"/>
      <c r="D374" s="334" t="s">
        <v>112</v>
      </c>
      <c r="E374" s="338" t="s">
        <v>4</v>
      </c>
      <c r="F374" s="339" t="s">
        <v>405</v>
      </c>
      <c r="H374" s="340">
        <v>585.8</v>
      </c>
      <c r="J374" s="398"/>
    </row>
    <row r="375" spans="2:11" s="271" customFormat="1" ht="16.5" customHeight="1">
      <c r="B375" s="327"/>
      <c r="C375" s="328">
        <v>84</v>
      </c>
      <c r="D375" s="328" t="s">
        <v>107</v>
      </c>
      <c r="E375" s="329" t="s">
        <v>406</v>
      </c>
      <c r="F375" s="330" t="s">
        <v>407</v>
      </c>
      <c r="G375" s="331" t="s">
        <v>184</v>
      </c>
      <c r="H375" s="332">
        <v>250</v>
      </c>
      <c r="I375" s="333"/>
      <c r="J375" s="244">
        <f>ROUND(I375*H375,2)</f>
        <v>0</v>
      </c>
      <c r="K375" s="330" t="s">
        <v>109</v>
      </c>
    </row>
    <row r="376" spans="2:10" s="271" customFormat="1" ht="40.5">
      <c r="B376" s="272"/>
      <c r="D376" s="334" t="s">
        <v>111</v>
      </c>
      <c r="F376" s="335" t="s">
        <v>408</v>
      </c>
      <c r="J376" s="250"/>
    </row>
    <row r="377" spans="2:10" s="337" customFormat="1" ht="13.5">
      <c r="B377" s="336"/>
      <c r="D377" s="334" t="s">
        <v>112</v>
      </c>
      <c r="E377" s="338" t="s">
        <v>4</v>
      </c>
      <c r="F377" s="339" t="s">
        <v>883</v>
      </c>
      <c r="H377" s="340"/>
      <c r="J377" s="398"/>
    </row>
    <row r="378" spans="2:10" s="323" customFormat="1" ht="37.35" customHeight="1">
      <c r="B378" s="322"/>
      <c r="D378" s="324" t="s">
        <v>53</v>
      </c>
      <c r="E378" s="325" t="s">
        <v>103</v>
      </c>
      <c r="F378" s="325" t="s">
        <v>104</v>
      </c>
      <c r="J378" s="396"/>
    </row>
    <row r="379" spans="2:10" s="323" customFormat="1" ht="19.9" customHeight="1">
      <c r="B379" s="322"/>
      <c r="D379" s="324" t="s">
        <v>53</v>
      </c>
      <c r="E379" s="326" t="s">
        <v>127</v>
      </c>
      <c r="F379" s="326" t="s">
        <v>180</v>
      </c>
      <c r="J379" s="397">
        <f>SUM(J380:J460)</f>
        <v>0</v>
      </c>
    </row>
    <row r="380" spans="2:11" s="271" customFormat="1" ht="16.5" customHeight="1">
      <c r="B380" s="327"/>
      <c r="C380" s="328">
        <v>85</v>
      </c>
      <c r="D380" s="328" t="s">
        <v>107</v>
      </c>
      <c r="E380" s="329" t="s">
        <v>409</v>
      </c>
      <c r="F380" s="330" t="s">
        <v>410</v>
      </c>
      <c r="G380" s="331" t="s">
        <v>184</v>
      </c>
      <c r="H380" s="332">
        <f>H383</f>
        <v>30</v>
      </c>
      <c r="I380" s="333"/>
      <c r="J380" s="244">
        <f>ROUND(I380*H380,2)</f>
        <v>0</v>
      </c>
      <c r="K380" s="330" t="s">
        <v>109</v>
      </c>
    </row>
    <row r="381" spans="2:10" s="271" customFormat="1" ht="13.5">
      <c r="B381" s="272"/>
      <c r="D381" s="334" t="s">
        <v>111</v>
      </c>
      <c r="F381" s="335" t="s">
        <v>410</v>
      </c>
      <c r="J381" s="250"/>
    </row>
    <row r="382" spans="2:10" s="337" customFormat="1" ht="14.25" customHeight="1">
      <c r="B382" s="336"/>
      <c r="D382" s="334" t="s">
        <v>112</v>
      </c>
      <c r="E382" s="338" t="s">
        <v>4</v>
      </c>
      <c r="F382" s="339" t="s">
        <v>866</v>
      </c>
      <c r="H382" s="340"/>
      <c r="J382" s="398"/>
    </row>
    <row r="383" spans="2:11" s="271" customFormat="1" ht="16.5" customHeight="1">
      <c r="B383" s="327"/>
      <c r="C383" s="342">
        <v>86</v>
      </c>
      <c r="D383" s="342" t="s">
        <v>118</v>
      </c>
      <c r="E383" s="343" t="s">
        <v>411</v>
      </c>
      <c r="F383" s="344" t="s">
        <v>412</v>
      </c>
      <c r="G383" s="345" t="s">
        <v>184</v>
      </c>
      <c r="H383" s="346">
        <v>30</v>
      </c>
      <c r="I383" s="347"/>
      <c r="J383" s="399">
        <f>ROUND(I383*H383,2)</f>
        <v>0</v>
      </c>
      <c r="K383" s="344" t="s">
        <v>250</v>
      </c>
    </row>
    <row r="384" spans="2:10" s="271" customFormat="1" ht="13.5">
      <c r="B384" s="272"/>
      <c r="D384" s="334" t="s">
        <v>111</v>
      </c>
      <c r="F384" s="335" t="s">
        <v>413</v>
      </c>
      <c r="J384" s="250"/>
    </row>
    <row r="385" spans="2:10" s="337" customFormat="1" ht="14.25" thickBot="1">
      <c r="B385" s="336"/>
      <c r="D385" s="334" t="s">
        <v>112</v>
      </c>
      <c r="E385" s="338" t="s">
        <v>4</v>
      </c>
      <c r="F385" s="339" t="s">
        <v>865</v>
      </c>
      <c r="H385" s="340"/>
      <c r="J385" s="398"/>
    </row>
    <row r="386" spans="2:14" s="271" customFormat="1" ht="25.5" customHeight="1" thickBot="1">
      <c r="B386" s="327"/>
      <c r="C386" s="407">
        <v>87</v>
      </c>
      <c r="D386" s="406" t="s">
        <v>107</v>
      </c>
      <c r="E386" s="329" t="s">
        <v>414</v>
      </c>
      <c r="F386" s="330" t="s">
        <v>415</v>
      </c>
      <c r="G386" s="331" t="s">
        <v>190</v>
      </c>
      <c r="H386" s="332">
        <f>H391</f>
        <v>60</v>
      </c>
      <c r="I386" s="333"/>
      <c r="J386" s="404">
        <f>ROUND(I386*H386,2)</f>
        <v>0</v>
      </c>
      <c r="K386" s="404" t="s">
        <v>109</v>
      </c>
      <c r="N386" s="373"/>
    </row>
    <row r="387" spans="2:10" s="271" customFormat="1" ht="13.5">
      <c r="B387" s="272"/>
      <c r="D387" s="334" t="s">
        <v>111</v>
      </c>
      <c r="F387" s="335" t="s">
        <v>416</v>
      </c>
      <c r="J387" s="250"/>
    </row>
    <row r="388" spans="2:10" s="337" customFormat="1" ht="13.5">
      <c r="B388" s="336"/>
      <c r="D388" s="334" t="s">
        <v>112</v>
      </c>
      <c r="E388" s="338" t="s">
        <v>4</v>
      </c>
      <c r="F388" s="339" t="s">
        <v>417</v>
      </c>
      <c r="H388" s="340">
        <v>14</v>
      </c>
      <c r="J388" s="398"/>
    </row>
    <row r="389" spans="2:10" s="337" customFormat="1" ht="13.5">
      <c r="B389" s="336"/>
      <c r="D389" s="334" t="s">
        <v>112</v>
      </c>
      <c r="E389" s="338" t="s">
        <v>4</v>
      </c>
      <c r="F389" s="339" t="s">
        <v>418</v>
      </c>
      <c r="H389" s="340">
        <v>41</v>
      </c>
      <c r="J389" s="398"/>
    </row>
    <row r="390" spans="2:10" s="337" customFormat="1" ht="13.5">
      <c r="B390" s="336"/>
      <c r="D390" s="334" t="s">
        <v>112</v>
      </c>
      <c r="E390" s="338" t="s">
        <v>4</v>
      </c>
      <c r="F390" s="339" t="s">
        <v>419</v>
      </c>
      <c r="H390" s="340">
        <v>5</v>
      </c>
      <c r="J390" s="398"/>
    </row>
    <row r="391" spans="2:10" s="358" customFormat="1" ht="13.5">
      <c r="B391" s="359"/>
      <c r="D391" s="334" t="s">
        <v>112</v>
      </c>
      <c r="E391" s="360" t="s">
        <v>4</v>
      </c>
      <c r="F391" s="361" t="s">
        <v>132</v>
      </c>
      <c r="H391" s="362">
        <f>H388+H389+H390</f>
        <v>60</v>
      </c>
      <c r="J391" s="401"/>
    </row>
    <row r="392" spans="2:11" s="271" customFormat="1" ht="16.5" customHeight="1">
      <c r="B392" s="327"/>
      <c r="C392" s="328">
        <v>88</v>
      </c>
      <c r="D392" s="328" t="s">
        <v>107</v>
      </c>
      <c r="E392" s="329" t="s">
        <v>420</v>
      </c>
      <c r="F392" s="330" t="s">
        <v>421</v>
      </c>
      <c r="G392" s="331" t="s">
        <v>190</v>
      </c>
      <c r="H392" s="332">
        <f>H396</f>
        <v>4</v>
      </c>
      <c r="I392" s="333"/>
      <c r="J392" s="244">
        <f>ROUND(I392*H392,2)</f>
        <v>0</v>
      </c>
      <c r="K392" s="330" t="s">
        <v>109</v>
      </c>
    </row>
    <row r="393" spans="2:10" s="271" customFormat="1" ht="13.5">
      <c r="B393" s="272"/>
      <c r="D393" s="334" t="s">
        <v>111</v>
      </c>
      <c r="F393" s="335" t="s">
        <v>422</v>
      </c>
      <c r="J393" s="250"/>
    </row>
    <row r="394" spans="2:10" s="337" customFormat="1" ht="13.5">
      <c r="B394" s="336"/>
      <c r="D394" s="334" t="s">
        <v>112</v>
      </c>
      <c r="E394" s="338" t="s">
        <v>4</v>
      </c>
      <c r="F394" s="339" t="s">
        <v>423</v>
      </c>
      <c r="H394" s="340">
        <v>2</v>
      </c>
      <c r="J394" s="398"/>
    </row>
    <row r="395" spans="2:10" s="337" customFormat="1" ht="13.5">
      <c r="B395" s="336"/>
      <c r="D395" s="334" t="s">
        <v>112</v>
      </c>
      <c r="E395" s="338" t="s">
        <v>4</v>
      </c>
      <c r="F395" s="339" t="s">
        <v>424</v>
      </c>
      <c r="H395" s="340">
        <v>2</v>
      </c>
      <c r="J395" s="398"/>
    </row>
    <row r="396" spans="2:10" s="358" customFormat="1" ht="13.5">
      <c r="B396" s="359"/>
      <c r="D396" s="334" t="s">
        <v>112</v>
      </c>
      <c r="E396" s="360" t="s">
        <v>4</v>
      </c>
      <c r="F396" s="361" t="s">
        <v>132</v>
      </c>
      <c r="H396" s="362">
        <f>H394+H395</f>
        <v>4</v>
      </c>
      <c r="J396" s="401"/>
    </row>
    <row r="397" spans="2:11" s="271" customFormat="1" ht="16.5" customHeight="1">
      <c r="B397" s="327"/>
      <c r="C397" s="342">
        <v>89</v>
      </c>
      <c r="D397" s="342" t="s">
        <v>118</v>
      </c>
      <c r="E397" s="343" t="s">
        <v>425</v>
      </c>
      <c r="F397" s="344" t="s">
        <v>426</v>
      </c>
      <c r="G397" s="345" t="s">
        <v>190</v>
      </c>
      <c r="H397" s="346">
        <f>H399+H400+H401</f>
        <v>44</v>
      </c>
      <c r="I397" s="347"/>
      <c r="J397" s="399">
        <f>ROUND(I397*H397,2)</f>
        <v>0</v>
      </c>
      <c r="K397" s="344" t="s">
        <v>109</v>
      </c>
    </row>
    <row r="398" spans="2:10" s="271" customFormat="1" ht="13.5">
      <c r="B398" s="272"/>
      <c r="D398" s="334" t="s">
        <v>111</v>
      </c>
      <c r="F398" s="335" t="s">
        <v>427</v>
      </c>
      <c r="J398" s="250"/>
    </row>
    <row r="399" spans="2:10" s="337" customFormat="1" ht="13.5">
      <c r="B399" s="336"/>
      <c r="D399" s="334" t="s">
        <v>112</v>
      </c>
      <c r="E399" s="338" t="s">
        <v>4</v>
      </c>
      <c r="F399" s="339" t="s">
        <v>862</v>
      </c>
      <c r="H399" s="340">
        <v>19</v>
      </c>
      <c r="J399" s="398"/>
    </row>
    <row r="400" spans="2:10" s="337" customFormat="1" ht="13.5">
      <c r="B400" s="336"/>
      <c r="D400" s="334" t="s">
        <v>112</v>
      </c>
      <c r="E400" s="338" t="s">
        <v>4</v>
      </c>
      <c r="F400" s="339" t="s">
        <v>863</v>
      </c>
      <c r="H400" s="340">
        <v>15</v>
      </c>
      <c r="J400" s="398"/>
    </row>
    <row r="401" spans="2:10" s="337" customFormat="1" ht="13.5">
      <c r="B401" s="336"/>
      <c r="D401" s="334" t="s">
        <v>112</v>
      </c>
      <c r="E401" s="338" t="s">
        <v>4</v>
      </c>
      <c r="F401" s="339" t="s">
        <v>864</v>
      </c>
      <c r="H401" s="340">
        <v>10</v>
      </c>
      <c r="J401" s="398"/>
    </row>
    <row r="402" spans="2:10" s="358" customFormat="1" ht="14.25" thickBot="1">
      <c r="B402" s="359"/>
      <c r="D402" s="334" t="s">
        <v>112</v>
      </c>
      <c r="E402" s="360" t="s">
        <v>4</v>
      </c>
      <c r="F402" s="361" t="s">
        <v>132</v>
      </c>
      <c r="H402" s="362">
        <f>H397</f>
        <v>44</v>
      </c>
      <c r="J402" s="401"/>
    </row>
    <row r="403" spans="2:14" s="271" customFormat="1" ht="25.5" customHeight="1" thickBot="1">
      <c r="B403" s="327"/>
      <c r="C403" s="407">
        <v>90</v>
      </c>
      <c r="D403" s="406" t="s">
        <v>107</v>
      </c>
      <c r="E403" s="329" t="s">
        <v>428</v>
      </c>
      <c r="F403" s="330" t="s">
        <v>429</v>
      </c>
      <c r="G403" s="331" t="s">
        <v>190</v>
      </c>
      <c r="H403" s="332">
        <f>H407</f>
        <v>58</v>
      </c>
      <c r="I403" s="333"/>
      <c r="J403" s="404">
        <f>ROUND(I403*H403,2)</f>
        <v>0</v>
      </c>
      <c r="K403" s="404" t="s">
        <v>109</v>
      </c>
      <c r="N403" s="373"/>
    </row>
    <row r="404" spans="2:10" s="271" customFormat="1" ht="13.5">
      <c r="B404" s="272"/>
      <c r="D404" s="334" t="s">
        <v>111</v>
      </c>
      <c r="F404" s="335" t="s">
        <v>430</v>
      </c>
      <c r="J404" s="250"/>
    </row>
    <row r="405" spans="2:10" s="337" customFormat="1" ht="13.5">
      <c r="B405" s="336"/>
      <c r="D405" s="334" t="s">
        <v>112</v>
      </c>
      <c r="E405" s="338" t="s">
        <v>4</v>
      </c>
      <c r="F405" s="339" t="s">
        <v>431</v>
      </c>
      <c r="H405" s="340">
        <v>43</v>
      </c>
      <c r="J405" s="398"/>
    </row>
    <row r="406" spans="2:10" s="337" customFormat="1" ht="13.5">
      <c r="B406" s="336"/>
      <c r="D406" s="334" t="s">
        <v>112</v>
      </c>
      <c r="E406" s="338" t="s">
        <v>4</v>
      </c>
      <c r="F406" s="339" t="s">
        <v>432</v>
      </c>
      <c r="H406" s="340">
        <v>15</v>
      </c>
      <c r="J406" s="398"/>
    </row>
    <row r="407" spans="2:10" s="358" customFormat="1" ht="14.25" thickBot="1">
      <c r="B407" s="359"/>
      <c r="D407" s="334" t="s">
        <v>112</v>
      </c>
      <c r="E407" s="360" t="s">
        <v>4</v>
      </c>
      <c r="F407" s="361" t="s">
        <v>132</v>
      </c>
      <c r="H407" s="362">
        <f>H405+H406</f>
        <v>58</v>
      </c>
      <c r="J407" s="401"/>
    </row>
    <row r="408" spans="2:14" s="271" customFormat="1" ht="16.5" customHeight="1" thickBot="1">
      <c r="B408" s="327"/>
      <c r="C408" s="409">
        <v>91</v>
      </c>
      <c r="D408" s="408" t="s">
        <v>118</v>
      </c>
      <c r="E408" s="343" t="s">
        <v>433</v>
      </c>
      <c r="F408" s="344" t="s">
        <v>434</v>
      </c>
      <c r="G408" s="345" t="s">
        <v>190</v>
      </c>
      <c r="H408" s="346">
        <f>H412</f>
        <v>58</v>
      </c>
      <c r="I408" s="347"/>
      <c r="J408" s="405">
        <f>ROUND(I408*H408,2)</f>
        <v>0</v>
      </c>
      <c r="K408" s="405" t="s">
        <v>109</v>
      </c>
      <c r="N408" s="373"/>
    </row>
    <row r="409" spans="2:10" s="271" customFormat="1" ht="13.5">
      <c r="B409" s="272"/>
      <c r="D409" s="334" t="s">
        <v>111</v>
      </c>
      <c r="F409" s="335" t="s">
        <v>434</v>
      </c>
      <c r="J409" s="250"/>
    </row>
    <row r="410" spans="2:10" s="337" customFormat="1" ht="13.5">
      <c r="B410" s="336"/>
      <c r="D410" s="334" t="s">
        <v>112</v>
      </c>
      <c r="E410" s="338" t="s">
        <v>4</v>
      </c>
      <c r="F410" s="339" t="s">
        <v>431</v>
      </c>
      <c r="H410" s="340">
        <v>43</v>
      </c>
      <c r="J410" s="398"/>
    </row>
    <row r="411" spans="2:10" s="337" customFormat="1" ht="13.5">
      <c r="B411" s="336"/>
      <c r="D411" s="334" t="s">
        <v>112</v>
      </c>
      <c r="E411" s="338" t="s">
        <v>4</v>
      </c>
      <c r="F411" s="339" t="s">
        <v>432</v>
      </c>
      <c r="H411" s="340">
        <v>15</v>
      </c>
      <c r="J411" s="398"/>
    </row>
    <row r="412" spans="2:10" s="358" customFormat="1" ht="14.25" thickBot="1">
      <c r="B412" s="359"/>
      <c r="D412" s="334" t="s">
        <v>112</v>
      </c>
      <c r="E412" s="360" t="s">
        <v>4</v>
      </c>
      <c r="F412" s="361" t="s">
        <v>132</v>
      </c>
      <c r="H412" s="362">
        <f>H410+H411</f>
        <v>58</v>
      </c>
      <c r="J412" s="401"/>
    </row>
    <row r="413" spans="2:11" s="271" customFormat="1" ht="16.5" customHeight="1" hidden="1">
      <c r="B413" s="327"/>
      <c r="C413" s="328" t="s">
        <v>137</v>
      </c>
      <c r="D413" s="328" t="s">
        <v>107</v>
      </c>
      <c r="E413" s="329" t="s">
        <v>435</v>
      </c>
      <c r="F413" s="330" t="s">
        <v>436</v>
      </c>
      <c r="G413" s="331" t="s">
        <v>190</v>
      </c>
      <c r="H413" s="332"/>
      <c r="I413" s="333"/>
      <c r="J413" s="244">
        <f>ROUND(I413*H413,2)</f>
        <v>0</v>
      </c>
      <c r="K413" s="330" t="s">
        <v>250</v>
      </c>
    </row>
    <row r="414" spans="2:10" s="271" customFormat="1" ht="27" hidden="1">
      <c r="B414" s="272"/>
      <c r="D414" s="334" t="s">
        <v>111</v>
      </c>
      <c r="F414" s="335" t="s">
        <v>437</v>
      </c>
      <c r="J414" s="250"/>
    </row>
    <row r="415" spans="2:10" s="337" customFormat="1" ht="13.5" hidden="1">
      <c r="B415" s="336"/>
      <c r="D415" s="334" t="s">
        <v>112</v>
      </c>
      <c r="E415" s="338" t="s">
        <v>4</v>
      </c>
      <c r="F415" s="339" t="s">
        <v>438</v>
      </c>
      <c r="H415" s="340">
        <v>638</v>
      </c>
      <c r="J415" s="398"/>
    </row>
    <row r="416" spans="2:14" s="271" customFormat="1" ht="16.5" customHeight="1" thickBot="1">
      <c r="B416" s="327"/>
      <c r="C416" s="407">
        <v>92</v>
      </c>
      <c r="D416" s="406" t="s">
        <v>107</v>
      </c>
      <c r="E416" s="329" t="s">
        <v>439</v>
      </c>
      <c r="F416" s="330" t="s">
        <v>440</v>
      </c>
      <c r="G416" s="331" t="s">
        <v>190</v>
      </c>
      <c r="H416" s="332">
        <f>(40+30+25)/0.5</f>
        <v>190</v>
      </c>
      <c r="I416" s="333"/>
      <c r="J416" s="404">
        <f>ROUND(I416*H416,2)</f>
        <v>0</v>
      </c>
      <c r="K416" s="330" t="s">
        <v>250</v>
      </c>
      <c r="N416" s="373"/>
    </row>
    <row r="417" spans="2:10" s="271" customFormat="1" ht="27">
      <c r="B417" s="272"/>
      <c r="D417" s="334" t="s">
        <v>111</v>
      </c>
      <c r="F417" s="335" t="s">
        <v>441</v>
      </c>
      <c r="J417" s="250"/>
    </row>
    <row r="418" spans="2:10" s="337" customFormat="1" ht="27">
      <c r="B418" s="336"/>
      <c r="D418" s="334" t="s">
        <v>112</v>
      </c>
      <c r="E418" s="338" t="s">
        <v>4</v>
      </c>
      <c r="F418" s="341" t="s">
        <v>870</v>
      </c>
      <c r="H418" s="340">
        <f>H416</f>
        <v>190</v>
      </c>
      <c r="J418" s="398"/>
    </row>
    <row r="419" spans="2:11" s="271" customFormat="1" ht="16.5" customHeight="1">
      <c r="B419" s="327"/>
      <c r="C419" s="328">
        <v>93</v>
      </c>
      <c r="D419" s="328" t="s">
        <v>107</v>
      </c>
      <c r="E419" s="329" t="s">
        <v>442</v>
      </c>
      <c r="F419" s="330" t="s">
        <v>443</v>
      </c>
      <c r="G419" s="331" t="s">
        <v>108</v>
      </c>
      <c r="H419" s="332">
        <f>120+30</f>
        <v>150</v>
      </c>
      <c r="I419" s="333"/>
      <c r="J419" s="244">
        <f>ROUND(I419*H419,2)</f>
        <v>0</v>
      </c>
      <c r="K419" s="330" t="s">
        <v>250</v>
      </c>
    </row>
    <row r="420" spans="2:10" s="271" customFormat="1" ht="13.5">
      <c r="B420" s="272"/>
      <c r="D420" s="334" t="s">
        <v>111</v>
      </c>
      <c r="F420" s="335" t="s">
        <v>444</v>
      </c>
      <c r="J420" s="250"/>
    </row>
    <row r="421" spans="2:10" s="368" customFormat="1" ht="13.5" hidden="1">
      <c r="B421" s="369"/>
      <c r="D421" s="334" t="s">
        <v>112</v>
      </c>
      <c r="E421" s="370" t="s">
        <v>4</v>
      </c>
      <c r="F421" s="371" t="s">
        <v>445</v>
      </c>
      <c r="H421" s="370" t="s">
        <v>4</v>
      </c>
      <c r="J421" s="403"/>
    </row>
    <row r="422" spans="2:10" s="337" customFormat="1" ht="13.5" hidden="1">
      <c r="B422" s="336"/>
      <c r="D422" s="334" t="s">
        <v>112</v>
      </c>
      <c r="E422" s="338" t="s">
        <v>4</v>
      </c>
      <c r="F422" s="339" t="s">
        <v>446</v>
      </c>
      <c r="H422" s="340"/>
      <c r="J422" s="398"/>
    </row>
    <row r="423" spans="2:10" s="337" customFormat="1" ht="13.5" hidden="1">
      <c r="B423" s="336"/>
      <c r="D423" s="334" t="s">
        <v>112</v>
      </c>
      <c r="E423" s="338" t="s">
        <v>4</v>
      </c>
      <c r="F423" s="339" t="s">
        <v>447</v>
      </c>
      <c r="H423" s="340"/>
      <c r="J423" s="398"/>
    </row>
    <row r="424" spans="2:10" s="337" customFormat="1" ht="13.5" hidden="1">
      <c r="B424" s="336"/>
      <c r="D424" s="334" t="s">
        <v>112</v>
      </c>
      <c r="E424" s="338" t="s">
        <v>4</v>
      </c>
      <c r="F424" s="339" t="s">
        <v>448</v>
      </c>
      <c r="H424" s="340"/>
      <c r="J424" s="398"/>
    </row>
    <row r="425" spans="2:10" s="337" customFormat="1" ht="13.5" hidden="1">
      <c r="B425" s="336"/>
      <c r="D425" s="334" t="s">
        <v>112</v>
      </c>
      <c r="E425" s="338" t="s">
        <v>4</v>
      </c>
      <c r="F425" s="339" t="s">
        <v>449</v>
      </c>
      <c r="H425" s="340"/>
      <c r="J425" s="398"/>
    </row>
    <row r="426" spans="2:10" s="337" customFormat="1" ht="13.5" hidden="1">
      <c r="B426" s="336"/>
      <c r="D426" s="334" t="s">
        <v>112</v>
      </c>
      <c r="E426" s="338" t="s">
        <v>4</v>
      </c>
      <c r="F426" s="339" t="s">
        <v>450</v>
      </c>
      <c r="H426" s="340"/>
      <c r="J426" s="398"/>
    </row>
    <row r="427" spans="2:10" s="337" customFormat="1" ht="13.5" hidden="1">
      <c r="B427" s="336"/>
      <c r="D427" s="334" t="s">
        <v>112</v>
      </c>
      <c r="E427" s="338" t="s">
        <v>4</v>
      </c>
      <c r="F427" s="339" t="s">
        <v>451</v>
      </c>
      <c r="H427" s="340"/>
      <c r="J427" s="398"/>
    </row>
    <row r="428" spans="2:10" s="337" customFormat="1" ht="13.5" hidden="1">
      <c r="B428" s="336"/>
      <c r="D428" s="334" t="s">
        <v>112</v>
      </c>
      <c r="E428" s="338" t="s">
        <v>4</v>
      </c>
      <c r="F428" s="339" t="s">
        <v>452</v>
      </c>
      <c r="H428" s="340"/>
      <c r="J428" s="398"/>
    </row>
    <row r="429" spans="2:10" s="337" customFormat="1" ht="13.5" hidden="1">
      <c r="B429" s="336"/>
      <c r="D429" s="334" t="s">
        <v>112</v>
      </c>
      <c r="E429" s="338" t="s">
        <v>4</v>
      </c>
      <c r="F429" s="339" t="s">
        <v>453</v>
      </c>
      <c r="H429" s="340"/>
      <c r="J429" s="398"/>
    </row>
    <row r="430" spans="2:10" s="337" customFormat="1" ht="13.5" hidden="1">
      <c r="B430" s="336"/>
      <c r="D430" s="334" t="s">
        <v>112</v>
      </c>
      <c r="E430" s="338" t="s">
        <v>4</v>
      </c>
      <c r="F430" s="339" t="s">
        <v>454</v>
      </c>
      <c r="H430" s="340"/>
      <c r="J430" s="398"/>
    </row>
    <row r="431" spans="2:10" s="358" customFormat="1" ht="13.5" hidden="1">
      <c r="B431" s="359"/>
      <c r="D431" s="334" t="s">
        <v>112</v>
      </c>
      <c r="E431" s="360" t="s">
        <v>4</v>
      </c>
      <c r="F431" s="361" t="s">
        <v>132</v>
      </c>
      <c r="H431" s="362"/>
      <c r="J431" s="401"/>
    </row>
    <row r="432" spans="2:11" s="271" customFormat="1" ht="16.5" customHeight="1">
      <c r="B432" s="327"/>
      <c r="C432" s="328">
        <v>94</v>
      </c>
      <c r="D432" s="328" t="s">
        <v>107</v>
      </c>
      <c r="E432" s="329" t="s">
        <v>455</v>
      </c>
      <c r="F432" s="330" t="s">
        <v>456</v>
      </c>
      <c r="G432" s="331" t="s">
        <v>108</v>
      </c>
      <c r="H432" s="332">
        <f>H419</f>
        <v>150</v>
      </c>
      <c r="I432" s="333"/>
      <c r="J432" s="244">
        <f>ROUND(I432*H432,2)</f>
        <v>0</v>
      </c>
      <c r="K432" s="330" t="s">
        <v>250</v>
      </c>
    </row>
    <row r="433" spans="2:10" s="271" customFormat="1" ht="13.5">
      <c r="B433" s="272"/>
      <c r="D433" s="334" t="s">
        <v>111</v>
      </c>
      <c r="F433" s="335" t="s">
        <v>457</v>
      </c>
      <c r="J433" s="250"/>
    </row>
    <row r="434" spans="2:10" s="368" customFormat="1" ht="13.5" hidden="1">
      <c r="B434" s="369"/>
      <c r="D434" s="334" t="s">
        <v>112</v>
      </c>
      <c r="E434" s="370" t="s">
        <v>4</v>
      </c>
      <c r="F434" s="371" t="s">
        <v>445</v>
      </c>
      <c r="H434" s="370" t="s">
        <v>4</v>
      </c>
      <c r="J434" s="403"/>
    </row>
    <row r="435" spans="2:10" s="337" customFormat="1" ht="13.5" hidden="1">
      <c r="B435" s="336"/>
      <c r="D435" s="334" t="s">
        <v>112</v>
      </c>
      <c r="E435" s="338" t="s">
        <v>4</v>
      </c>
      <c r="F435" s="339" t="s">
        <v>446</v>
      </c>
      <c r="H435" s="340"/>
      <c r="J435" s="398"/>
    </row>
    <row r="436" spans="2:10" s="337" customFormat="1" ht="13.5" hidden="1">
      <c r="B436" s="336"/>
      <c r="D436" s="334" t="s">
        <v>112</v>
      </c>
      <c r="E436" s="338" t="s">
        <v>4</v>
      </c>
      <c r="F436" s="339" t="s">
        <v>447</v>
      </c>
      <c r="H436" s="340"/>
      <c r="J436" s="398"/>
    </row>
    <row r="437" spans="2:10" s="337" customFormat="1" ht="13.5" hidden="1">
      <c r="B437" s="336"/>
      <c r="D437" s="334" t="s">
        <v>112</v>
      </c>
      <c r="E437" s="338" t="s">
        <v>4</v>
      </c>
      <c r="F437" s="339" t="s">
        <v>448</v>
      </c>
      <c r="H437" s="340"/>
      <c r="J437" s="398"/>
    </row>
    <row r="438" spans="2:10" s="337" customFormat="1" ht="13.5" hidden="1">
      <c r="B438" s="336"/>
      <c r="D438" s="334" t="s">
        <v>112</v>
      </c>
      <c r="E438" s="338" t="s">
        <v>4</v>
      </c>
      <c r="F438" s="339" t="s">
        <v>449</v>
      </c>
      <c r="H438" s="340"/>
      <c r="J438" s="398"/>
    </row>
    <row r="439" spans="2:10" s="337" customFormat="1" ht="13.5" hidden="1">
      <c r="B439" s="336"/>
      <c r="D439" s="334" t="s">
        <v>112</v>
      </c>
      <c r="E439" s="338" t="s">
        <v>4</v>
      </c>
      <c r="F439" s="339" t="s">
        <v>450</v>
      </c>
      <c r="H439" s="340"/>
      <c r="J439" s="398"/>
    </row>
    <row r="440" spans="2:10" s="337" customFormat="1" ht="13.5" hidden="1">
      <c r="B440" s="336"/>
      <c r="D440" s="334" t="s">
        <v>112</v>
      </c>
      <c r="E440" s="338" t="s">
        <v>4</v>
      </c>
      <c r="F440" s="339" t="s">
        <v>451</v>
      </c>
      <c r="H440" s="340"/>
      <c r="J440" s="398"/>
    </row>
    <row r="441" spans="2:10" s="337" customFormat="1" ht="13.5" hidden="1">
      <c r="B441" s="336"/>
      <c r="D441" s="334" t="s">
        <v>112</v>
      </c>
      <c r="E441" s="338" t="s">
        <v>4</v>
      </c>
      <c r="F441" s="339" t="s">
        <v>452</v>
      </c>
      <c r="H441" s="340"/>
      <c r="J441" s="398"/>
    </row>
    <row r="442" spans="2:10" s="337" customFormat="1" ht="13.5" hidden="1">
      <c r="B442" s="336"/>
      <c r="D442" s="334" t="s">
        <v>112</v>
      </c>
      <c r="E442" s="338" t="s">
        <v>4</v>
      </c>
      <c r="F442" s="339" t="s">
        <v>453</v>
      </c>
      <c r="H442" s="340"/>
      <c r="J442" s="398"/>
    </row>
    <row r="443" spans="2:10" s="337" customFormat="1" ht="13.5" hidden="1">
      <c r="B443" s="336"/>
      <c r="D443" s="334" t="s">
        <v>112</v>
      </c>
      <c r="E443" s="338" t="s">
        <v>4</v>
      </c>
      <c r="F443" s="339" t="s">
        <v>454</v>
      </c>
      <c r="H443" s="340"/>
      <c r="J443" s="398"/>
    </row>
    <row r="444" spans="2:10" s="358" customFormat="1" ht="13.5" hidden="1">
      <c r="B444" s="359"/>
      <c r="D444" s="334" t="s">
        <v>112</v>
      </c>
      <c r="E444" s="360" t="s">
        <v>4</v>
      </c>
      <c r="F444" s="361" t="s">
        <v>132</v>
      </c>
      <c r="H444" s="362"/>
      <c r="J444" s="401"/>
    </row>
    <row r="445" spans="2:11" s="271" customFormat="1" ht="25.5" customHeight="1">
      <c r="B445" s="327"/>
      <c r="C445" s="328">
        <v>95</v>
      </c>
      <c r="D445" s="328" t="s">
        <v>107</v>
      </c>
      <c r="E445" s="329" t="s">
        <v>458</v>
      </c>
      <c r="F445" s="330" t="s">
        <v>459</v>
      </c>
      <c r="G445" s="331" t="s">
        <v>184</v>
      </c>
      <c r="H445" s="332">
        <v>96</v>
      </c>
      <c r="I445" s="333"/>
      <c r="J445" s="244">
        <f>ROUND(I445*H445,2)</f>
        <v>0</v>
      </c>
      <c r="K445" s="330" t="s">
        <v>109</v>
      </c>
    </row>
    <row r="446" spans="2:10" s="271" customFormat="1" ht="40.5">
      <c r="B446" s="272"/>
      <c r="D446" s="334" t="s">
        <v>111</v>
      </c>
      <c r="F446" s="335" t="s">
        <v>460</v>
      </c>
      <c r="J446" s="250"/>
    </row>
    <row r="447" spans="2:10" s="337" customFormat="1" ht="14.25" thickBot="1">
      <c r="B447" s="336"/>
      <c r="D447" s="334" t="s">
        <v>112</v>
      </c>
      <c r="E447" s="338" t="s">
        <v>4</v>
      </c>
      <c r="F447" s="339" t="s">
        <v>461</v>
      </c>
      <c r="H447" s="340">
        <f>H445</f>
        <v>96</v>
      </c>
      <c r="J447" s="398"/>
    </row>
    <row r="448" spans="2:14" s="271" customFormat="1" ht="25.5" customHeight="1" thickBot="1">
      <c r="B448" s="327"/>
      <c r="C448" s="407">
        <v>96</v>
      </c>
      <c r="D448" s="406" t="s">
        <v>107</v>
      </c>
      <c r="E448" s="329" t="s">
        <v>462</v>
      </c>
      <c r="F448" s="330" t="s">
        <v>463</v>
      </c>
      <c r="G448" s="331" t="s">
        <v>190</v>
      </c>
      <c r="H448" s="332">
        <f>H450</f>
        <v>46</v>
      </c>
      <c r="I448" s="333"/>
      <c r="J448" s="404">
        <f>ROUND(I448*H448,2)</f>
        <v>0</v>
      </c>
      <c r="K448" s="330" t="s">
        <v>109</v>
      </c>
      <c r="N448" s="373"/>
    </row>
    <row r="449" spans="2:10" s="271" customFormat="1" ht="27">
      <c r="B449" s="272"/>
      <c r="D449" s="334" t="s">
        <v>111</v>
      </c>
      <c r="F449" s="335" t="s">
        <v>464</v>
      </c>
      <c r="J449" s="250"/>
    </row>
    <row r="450" spans="2:10" s="337" customFormat="1" ht="13.5">
      <c r="B450" s="336"/>
      <c r="D450" s="334" t="s">
        <v>112</v>
      </c>
      <c r="E450" s="338" t="s">
        <v>4</v>
      </c>
      <c r="F450" s="339" t="s">
        <v>465</v>
      </c>
      <c r="H450" s="340">
        <v>46</v>
      </c>
      <c r="J450" s="398"/>
    </row>
    <row r="451" spans="2:11" s="271" customFormat="1" ht="16.5" customHeight="1">
      <c r="B451" s="327"/>
      <c r="C451" s="328">
        <v>97</v>
      </c>
      <c r="D451" s="328" t="s">
        <v>107</v>
      </c>
      <c r="E451" s="329" t="s">
        <v>466</v>
      </c>
      <c r="F451" s="330" t="s">
        <v>467</v>
      </c>
      <c r="G451" s="331" t="s">
        <v>190</v>
      </c>
      <c r="H451" s="332">
        <v>5</v>
      </c>
      <c r="I451" s="333"/>
      <c r="J451" s="244">
        <f>ROUND(I451*H451,2)</f>
        <v>0</v>
      </c>
      <c r="K451" s="330" t="s">
        <v>109</v>
      </c>
    </row>
    <row r="452" spans="2:10" s="271" customFormat="1" ht="27">
      <c r="B452" s="272"/>
      <c r="D452" s="334" t="s">
        <v>111</v>
      </c>
      <c r="F452" s="335" t="s">
        <v>468</v>
      </c>
      <c r="J452" s="250"/>
    </row>
    <row r="453" spans="2:10" s="337" customFormat="1" ht="13.5" hidden="1">
      <c r="B453" s="336"/>
      <c r="D453" s="334" t="s">
        <v>112</v>
      </c>
      <c r="E453" s="338" t="s">
        <v>4</v>
      </c>
      <c r="F453" s="339" t="s">
        <v>469</v>
      </c>
      <c r="H453" s="340">
        <v>5</v>
      </c>
      <c r="J453" s="398"/>
    </row>
    <row r="454" spans="2:10" s="337" customFormat="1" ht="13.5" hidden="1">
      <c r="B454" s="336"/>
      <c r="D454" s="334" t="s">
        <v>112</v>
      </c>
      <c r="E454" s="338" t="s">
        <v>4</v>
      </c>
      <c r="F454" s="339" t="s">
        <v>470</v>
      </c>
      <c r="H454" s="340">
        <v>5</v>
      </c>
      <c r="J454" s="398"/>
    </row>
    <row r="455" spans="2:10" s="337" customFormat="1" ht="13.5" hidden="1">
      <c r="B455" s="336"/>
      <c r="D455" s="334" t="s">
        <v>112</v>
      </c>
      <c r="E455" s="338" t="s">
        <v>4</v>
      </c>
      <c r="F455" s="339" t="s">
        <v>471</v>
      </c>
      <c r="H455" s="340">
        <v>2</v>
      </c>
      <c r="J455" s="398"/>
    </row>
    <row r="456" spans="2:10" s="358" customFormat="1" ht="13.5" hidden="1">
      <c r="B456" s="359"/>
      <c r="D456" s="334" t="s">
        <v>112</v>
      </c>
      <c r="E456" s="360" t="s">
        <v>4</v>
      </c>
      <c r="F456" s="361" t="s">
        <v>132</v>
      </c>
      <c r="H456" s="362">
        <v>12</v>
      </c>
      <c r="J456" s="401"/>
    </row>
    <row r="457" ht="13.5" hidden="1"/>
    <row r="458" spans="2:11" s="271" customFormat="1" ht="16.5" customHeight="1">
      <c r="B458" s="327"/>
      <c r="C458" s="328">
        <v>98</v>
      </c>
      <c r="D458" s="328" t="s">
        <v>107</v>
      </c>
      <c r="E458" s="329" t="s">
        <v>487</v>
      </c>
      <c r="F458" s="330" t="s">
        <v>488</v>
      </c>
      <c r="G458" s="331" t="s">
        <v>489</v>
      </c>
      <c r="H458" s="332">
        <v>50</v>
      </c>
      <c r="I458" s="333"/>
      <c r="J458" s="244">
        <f>ROUND(I458*H458,2)</f>
        <v>0</v>
      </c>
      <c r="K458" s="330" t="s">
        <v>109</v>
      </c>
    </row>
    <row r="459" spans="2:10" s="271" customFormat="1" ht="27">
      <c r="B459" s="272"/>
      <c r="D459" s="334" t="s">
        <v>111</v>
      </c>
      <c r="F459" s="335" t="s">
        <v>490</v>
      </c>
      <c r="J459" s="250"/>
    </row>
    <row r="460" spans="2:11" s="271" customFormat="1" ht="25.5" customHeight="1">
      <c r="B460" s="327"/>
      <c r="C460" s="328">
        <v>99</v>
      </c>
      <c r="D460" s="328" t="s">
        <v>107</v>
      </c>
      <c r="E460" s="329" t="s">
        <v>491</v>
      </c>
      <c r="F460" s="330" t="s">
        <v>492</v>
      </c>
      <c r="G460" s="331" t="s">
        <v>493</v>
      </c>
      <c r="H460" s="332">
        <v>10</v>
      </c>
      <c r="I460" s="333"/>
      <c r="J460" s="244">
        <f>ROUND(I460*H460,2)</f>
        <v>0</v>
      </c>
      <c r="K460" s="330" t="s">
        <v>109</v>
      </c>
    </row>
    <row r="461" spans="2:10" s="271" customFormat="1" ht="27">
      <c r="B461" s="272"/>
      <c r="D461" s="334" t="s">
        <v>111</v>
      </c>
      <c r="F461" s="335" t="s">
        <v>494</v>
      </c>
      <c r="J461" s="250"/>
    </row>
    <row r="462" spans="2:10" s="323" customFormat="1" ht="29.85" customHeight="1">
      <c r="B462" s="322"/>
      <c r="D462" s="324" t="s">
        <v>53</v>
      </c>
      <c r="E462" s="326" t="s">
        <v>117</v>
      </c>
      <c r="F462" s="326" t="s">
        <v>503</v>
      </c>
      <c r="J462" s="397">
        <f>SUM(J463:J467)</f>
        <v>0</v>
      </c>
    </row>
    <row r="463" spans="2:11" s="271" customFormat="1" ht="16.5" customHeight="1">
      <c r="B463" s="327"/>
      <c r="C463" s="328">
        <v>100</v>
      </c>
      <c r="D463" s="328" t="s">
        <v>107</v>
      </c>
      <c r="E463" s="329" t="s">
        <v>504</v>
      </c>
      <c r="F463" s="330" t="s">
        <v>867</v>
      </c>
      <c r="G463" s="331" t="s">
        <v>108</v>
      </c>
      <c r="H463" s="332">
        <f>40*2</f>
        <v>80</v>
      </c>
      <c r="I463" s="333"/>
      <c r="J463" s="244">
        <f>ROUND(I463*H463,2)</f>
        <v>0</v>
      </c>
      <c r="K463" s="330" t="s">
        <v>109</v>
      </c>
    </row>
    <row r="464" spans="2:10" s="271" customFormat="1" ht="13.5">
      <c r="B464" s="272"/>
      <c r="D464" s="334" t="s">
        <v>111</v>
      </c>
      <c r="F464" s="335" t="s">
        <v>505</v>
      </c>
      <c r="J464" s="250"/>
    </row>
    <row r="465" spans="2:10" s="337" customFormat="1" ht="27">
      <c r="B465" s="336"/>
      <c r="D465" s="334" t="s">
        <v>112</v>
      </c>
      <c r="E465" s="338" t="s">
        <v>4</v>
      </c>
      <c r="F465" s="339" t="s">
        <v>868</v>
      </c>
      <c r="H465" s="340"/>
      <c r="J465" s="398"/>
    </row>
    <row r="466" spans="2:11" s="271" customFormat="1" ht="16.5" customHeight="1">
      <c r="B466" s="327"/>
      <c r="C466" s="328">
        <v>101</v>
      </c>
      <c r="D466" s="328" t="s">
        <v>107</v>
      </c>
      <c r="E466" s="329" t="s">
        <v>506</v>
      </c>
      <c r="F466" s="330" t="s">
        <v>507</v>
      </c>
      <c r="G466" s="331" t="s">
        <v>108</v>
      </c>
      <c r="H466" s="332">
        <f>0.6*40</f>
        <v>24</v>
      </c>
      <c r="I466" s="333"/>
      <c r="J466" s="244">
        <f>ROUND(I466*H466,2)</f>
        <v>0</v>
      </c>
      <c r="K466" s="330" t="s">
        <v>109</v>
      </c>
    </row>
    <row r="467" spans="2:10" s="271" customFormat="1" ht="27">
      <c r="B467" s="272"/>
      <c r="D467" s="334" t="s">
        <v>111</v>
      </c>
      <c r="F467" s="335" t="s">
        <v>508</v>
      </c>
      <c r="J467" s="250"/>
    </row>
    <row r="468" spans="2:10" s="337" customFormat="1" ht="13.5">
      <c r="B468" s="336"/>
      <c r="D468" s="334"/>
      <c r="E468" s="338" t="s">
        <v>4</v>
      </c>
      <c r="F468" s="339"/>
      <c r="H468" s="340"/>
      <c r="J468" s="398"/>
    </row>
    <row r="469" spans="2:10" s="323" customFormat="1" ht="29.85" customHeight="1">
      <c r="B469" s="322"/>
      <c r="D469" s="324" t="s">
        <v>53</v>
      </c>
      <c r="E469" s="326" t="s">
        <v>127</v>
      </c>
      <c r="F469" s="326" t="s">
        <v>180</v>
      </c>
      <c r="J469" s="397">
        <f>J470</f>
        <v>0</v>
      </c>
    </row>
    <row r="470" spans="2:11" s="271" customFormat="1" ht="16.5" customHeight="1">
      <c r="B470" s="327"/>
      <c r="C470" s="328">
        <v>102</v>
      </c>
      <c r="D470" s="328" t="s">
        <v>107</v>
      </c>
      <c r="E470" s="329" t="s">
        <v>509</v>
      </c>
      <c r="F470" s="330" t="s">
        <v>510</v>
      </c>
      <c r="G470" s="331" t="s">
        <v>116</v>
      </c>
      <c r="H470" s="332">
        <v>6</v>
      </c>
      <c r="I470" s="333"/>
      <c r="J470" s="244">
        <f>ROUND(I470*H470,2)</f>
        <v>0</v>
      </c>
      <c r="K470" s="330" t="s">
        <v>109</v>
      </c>
    </row>
    <row r="471" spans="2:10" s="271" customFormat="1" ht="27">
      <c r="B471" s="272"/>
      <c r="D471" s="334" t="s">
        <v>111</v>
      </c>
      <c r="F471" s="335" t="s">
        <v>511</v>
      </c>
      <c r="J471" s="250"/>
    </row>
    <row r="472" spans="2:10" s="337" customFormat="1" ht="13.5">
      <c r="B472" s="336"/>
      <c r="D472" s="334" t="s">
        <v>112</v>
      </c>
      <c r="E472" s="338" t="s">
        <v>4</v>
      </c>
      <c r="F472" s="339" t="s">
        <v>869</v>
      </c>
      <c r="H472" s="340"/>
      <c r="J472" s="398"/>
    </row>
    <row r="473" spans="2:10" s="323" customFormat="1" ht="37.35" customHeight="1">
      <c r="B473" s="322"/>
      <c r="D473" s="324" t="s">
        <v>53</v>
      </c>
      <c r="E473" s="325" t="s">
        <v>485</v>
      </c>
      <c r="F473" s="325" t="s">
        <v>486</v>
      </c>
      <c r="J473" s="396"/>
    </row>
    <row r="474" spans="2:10" s="323" customFormat="1" ht="19.9" customHeight="1">
      <c r="B474" s="322"/>
      <c r="D474" s="324" t="s">
        <v>53</v>
      </c>
      <c r="E474" s="326" t="s">
        <v>512</v>
      </c>
      <c r="F474" s="326" t="s">
        <v>513</v>
      </c>
      <c r="J474" s="397">
        <f>SUM(J475:J482)</f>
        <v>0</v>
      </c>
    </row>
    <row r="475" spans="2:11" s="271" customFormat="1" ht="16.5" customHeight="1">
      <c r="B475" s="327"/>
      <c r="C475" s="328">
        <v>103</v>
      </c>
      <c r="D475" s="328" t="s">
        <v>107</v>
      </c>
      <c r="E475" s="329" t="s">
        <v>514</v>
      </c>
      <c r="F475" s="330" t="s">
        <v>515</v>
      </c>
      <c r="G475" s="331" t="s">
        <v>108</v>
      </c>
      <c r="H475" s="332">
        <f>H463</f>
        <v>80</v>
      </c>
      <c r="I475" s="333"/>
      <c r="J475" s="244">
        <f>ROUND(I475*H475,2)</f>
        <v>0</v>
      </c>
      <c r="K475" s="330" t="s">
        <v>109</v>
      </c>
    </row>
    <row r="476" spans="2:10" s="271" customFormat="1" ht="27">
      <c r="B476" s="272"/>
      <c r="D476" s="334" t="s">
        <v>111</v>
      </c>
      <c r="F476" s="335" t="s">
        <v>516</v>
      </c>
      <c r="J476" s="250"/>
    </row>
    <row r="477" spans="2:10" s="358" customFormat="1" ht="13.5">
      <c r="B477" s="359"/>
      <c r="D477" s="334"/>
      <c r="E477" s="360" t="s">
        <v>4</v>
      </c>
      <c r="F477" s="361"/>
      <c r="H477" s="362"/>
      <c r="J477" s="401"/>
    </row>
    <row r="478" spans="2:11" s="271" customFormat="1" ht="16.5" customHeight="1">
      <c r="B478" s="327"/>
      <c r="C478" s="342">
        <v>104</v>
      </c>
      <c r="D478" s="342" t="s">
        <v>118</v>
      </c>
      <c r="E478" s="343" t="s">
        <v>517</v>
      </c>
      <c r="F478" s="344" t="s">
        <v>518</v>
      </c>
      <c r="G478" s="345" t="s">
        <v>121</v>
      </c>
      <c r="H478" s="346">
        <f>H475*0.00035</f>
        <v>0.028</v>
      </c>
      <c r="I478" s="347"/>
      <c r="J478" s="399">
        <f>ROUND(I478*H478,2)</f>
        <v>0</v>
      </c>
      <c r="K478" s="344" t="s">
        <v>109</v>
      </c>
    </row>
    <row r="479" spans="2:10" s="271" customFormat="1" ht="13.5">
      <c r="B479" s="272"/>
      <c r="D479" s="334" t="s">
        <v>111</v>
      </c>
      <c r="F479" s="335" t="s">
        <v>519</v>
      </c>
      <c r="J479" s="250"/>
    </row>
    <row r="480" spans="2:10" s="271" customFormat="1" ht="27">
      <c r="B480" s="272"/>
      <c r="D480" s="334" t="s">
        <v>254</v>
      </c>
      <c r="F480" s="348" t="s">
        <v>520</v>
      </c>
      <c r="J480" s="250"/>
    </row>
    <row r="481" spans="2:10" s="337" customFormat="1" ht="13.5">
      <c r="B481" s="336"/>
      <c r="D481" s="334" t="s">
        <v>112</v>
      </c>
      <c r="F481" s="339" t="s">
        <v>521</v>
      </c>
      <c r="H481" s="340">
        <v>0.054</v>
      </c>
      <c r="J481" s="398"/>
    </row>
    <row r="482" spans="2:11" s="271" customFormat="1" ht="16.5" customHeight="1">
      <c r="B482" s="327"/>
      <c r="C482" s="328">
        <v>105</v>
      </c>
      <c r="D482" s="328" t="s">
        <v>107</v>
      </c>
      <c r="E482" s="329" t="s">
        <v>522</v>
      </c>
      <c r="F482" s="330" t="s">
        <v>523</v>
      </c>
      <c r="G482" s="331" t="s">
        <v>108</v>
      </c>
      <c r="H482" s="332">
        <f>H475</f>
        <v>80</v>
      </c>
      <c r="I482" s="333"/>
      <c r="J482" s="244">
        <f>ROUND(I482*H482,2)</f>
        <v>0</v>
      </c>
      <c r="K482" s="330" t="s">
        <v>109</v>
      </c>
    </row>
    <row r="483" spans="2:10" s="271" customFormat="1" ht="27">
      <c r="B483" s="272"/>
      <c r="D483" s="334" t="s">
        <v>111</v>
      </c>
      <c r="F483" s="335" t="s">
        <v>524</v>
      </c>
      <c r="J483" s="250"/>
    </row>
    <row r="489" ht="13.5" hidden="1"/>
    <row r="490" spans="2:10" s="323" customFormat="1" ht="29.85" customHeight="1" hidden="1">
      <c r="B490" s="322"/>
      <c r="D490" s="324" t="s">
        <v>53</v>
      </c>
      <c r="E490" s="326" t="s">
        <v>201</v>
      </c>
      <c r="F490" s="326" t="s">
        <v>202</v>
      </c>
      <c r="J490" s="397" t="e">
        <f>#REF!</f>
        <v>#REF!</v>
      </c>
    </row>
    <row r="491" spans="2:11" s="271" customFormat="1" ht="16.5" customHeight="1" hidden="1">
      <c r="B491" s="327"/>
      <c r="C491" s="328" t="s">
        <v>158</v>
      </c>
      <c r="D491" s="328" t="s">
        <v>107</v>
      </c>
      <c r="E491" s="329" t="s">
        <v>472</v>
      </c>
      <c r="F491" s="330" t="s">
        <v>473</v>
      </c>
      <c r="G491" s="331" t="s">
        <v>121</v>
      </c>
      <c r="H491" s="332"/>
      <c r="I491" s="333">
        <v>532</v>
      </c>
      <c r="J491" s="244">
        <f>ROUND(I491*H491,2)</f>
        <v>0</v>
      </c>
      <c r="K491" s="330" t="s">
        <v>109</v>
      </c>
    </row>
    <row r="492" spans="2:10" s="271" customFormat="1" ht="27" hidden="1">
      <c r="B492" s="272"/>
      <c r="D492" s="334" t="s">
        <v>111</v>
      </c>
      <c r="F492" s="335" t="s">
        <v>474</v>
      </c>
      <c r="J492" s="250"/>
    </row>
    <row r="493" spans="2:11" s="271" customFormat="1" ht="16.5" customHeight="1" hidden="1">
      <c r="B493" s="327"/>
      <c r="C493" s="328" t="s">
        <v>159</v>
      </c>
      <c r="D493" s="328" t="s">
        <v>107</v>
      </c>
      <c r="E493" s="329" t="s">
        <v>475</v>
      </c>
      <c r="F493" s="330" t="s">
        <v>476</v>
      </c>
      <c r="G493" s="331" t="s">
        <v>121</v>
      </c>
      <c r="H493" s="332"/>
      <c r="I493" s="333">
        <v>14.8</v>
      </c>
      <c r="J493" s="244">
        <f>ROUND(I493*H493,2)</f>
        <v>0</v>
      </c>
      <c r="K493" s="330" t="s">
        <v>109</v>
      </c>
    </row>
    <row r="494" spans="2:10" s="271" customFormat="1" ht="27" hidden="1">
      <c r="B494" s="272"/>
      <c r="D494" s="334" t="s">
        <v>111</v>
      </c>
      <c r="F494" s="335" t="s">
        <v>477</v>
      </c>
      <c r="J494" s="250"/>
    </row>
    <row r="495" spans="2:10" s="337" customFormat="1" ht="13.5" hidden="1">
      <c r="B495" s="336"/>
      <c r="D495" s="334" t="s">
        <v>112</v>
      </c>
      <c r="F495" s="339" t="s">
        <v>478</v>
      </c>
      <c r="H495" s="340"/>
      <c r="J495" s="398"/>
    </row>
    <row r="496" spans="2:11" s="271" customFormat="1" ht="16.5" customHeight="1" hidden="1">
      <c r="B496" s="327"/>
      <c r="C496" s="328" t="s">
        <v>160</v>
      </c>
      <c r="D496" s="328" t="s">
        <v>107</v>
      </c>
      <c r="E496" s="329" t="s">
        <v>479</v>
      </c>
      <c r="F496" s="330" t="s">
        <v>480</v>
      </c>
      <c r="G496" s="331" t="s">
        <v>121</v>
      </c>
      <c r="H496" s="332"/>
      <c r="I496" s="333">
        <v>1140</v>
      </c>
      <c r="J496" s="244">
        <f>ROUND(I496*H496,2)</f>
        <v>0</v>
      </c>
      <c r="K496" s="330" t="s">
        <v>109</v>
      </c>
    </row>
    <row r="497" spans="2:10" s="271" customFormat="1" ht="13.5" hidden="1">
      <c r="B497" s="272"/>
      <c r="D497" s="334" t="s">
        <v>111</v>
      </c>
      <c r="F497" s="335" t="s">
        <v>481</v>
      </c>
      <c r="J497" s="250"/>
    </row>
    <row r="498" spans="2:10" s="323" customFormat="1" ht="29.85" customHeight="1" hidden="1">
      <c r="B498" s="322"/>
      <c r="D498" s="324" t="s">
        <v>53</v>
      </c>
      <c r="E498" s="326" t="s">
        <v>221</v>
      </c>
      <c r="F498" s="326" t="s">
        <v>222</v>
      </c>
      <c r="J498" s="397" t="e">
        <f>#REF!</f>
        <v>#REF!</v>
      </c>
    </row>
    <row r="499" spans="2:11" s="271" customFormat="1" ht="25.5" customHeight="1" hidden="1">
      <c r="B499" s="327"/>
      <c r="C499" s="328" t="s">
        <v>162</v>
      </c>
      <c r="D499" s="328" t="s">
        <v>107</v>
      </c>
      <c r="E499" s="329" t="s">
        <v>223</v>
      </c>
      <c r="F499" s="330" t="s">
        <v>224</v>
      </c>
      <c r="G499" s="331" t="s">
        <v>121</v>
      </c>
      <c r="H499" s="332"/>
      <c r="I499" s="333">
        <v>59.3</v>
      </c>
      <c r="J499" s="244">
        <f>ROUND(I499*H499,2)</f>
        <v>0</v>
      </c>
      <c r="K499" s="330" t="s">
        <v>109</v>
      </c>
    </row>
    <row r="500" spans="2:10" s="271" customFormat="1" ht="27" hidden="1">
      <c r="B500" s="272"/>
      <c r="D500" s="334" t="s">
        <v>111</v>
      </c>
      <c r="F500" s="335" t="s">
        <v>225</v>
      </c>
      <c r="J500" s="250"/>
    </row>
    <row r="501" spans="2:11" s="271" customFormat="1" ht="25.5" customHeight="1" hidden="1">
      <c r="B501" s="327"/>
      <c r="C501" s="328" t="s">
        <v>166</v>
      </c>
      <c r="D501" s="328" t="s">
        <v>107</v>
      </c>
      <c r="E501" s="329" t="s">
        <v>482</v>
      </c>
      <c r="F501" s="330" t="s">
        <v>483</v>
      </c>
      <c r="G501" s="331" t="s">
        <v>121</v>
      </c>
      <c r="H501" s="332"/>
      <c r="I501" s="333">
        <v>18</v>
      </c>
      <c r="J501" s="244">
        <f>ROUND(I501*H501,2)</f>
        <v>0</v>
      </c>
      <c r="K501" s="330" t="s">
        <v>109</v>
      </c>
    </row>
    <row r="502" spans="2:10" s="271" customFormat="1" ht="27" hidden="1">
      <c r="B502" s="272"/>
      <c r="D502" s="334" t="s">
        <v>111</v>
      </c>
      <c r="F502" s="335" t="s">
        <v>484</v>
      </c>
      <c r="J502" s="250"/>
    </row>
    <row r="503" ht="13.5" hidden="1"/>
    <row r="504" ht="13.5" hidden="1"/>
    <row r="505" spans="2:11" s="271" customFormat="1" ht="16.5" customHeight="1" hidden="1">
      <c r="B505" s="327"/>
      <c r="C505" s="328" t="s">
        <v>114</v>
      </c>
      <c r="D505" s="328" t="s">
        <v>107</v>
      </c>
      <c r="E505" s="329" t="s">
        <v>495</v>
      </c>
      <c r="F505" s="330" t="s">
        <v>496</v>
      </c>
      <c r="G505" s="331" t="s">
        <v>116</v>
      </c>
      <c r="H505" s="332"/>
      <c r="I505" s="333">
        <v>336</v>
      </c>
      <c r="J505" s="244">
        <f>ROUND(I505*H505,2)</f>
        <v>0</v>
      </c>
      <c r="K505" s="330" t="s">
        <v>109</v>
      </c>
    </row>
    <row r="506" spans="2:10" s="271" customFormat="1" ht="27" hidden="1">
      <c r="B506" s="272"/>
      <c r="D506" s="334" t="s">
        <v>111</v>
      </c>
      <c r="F506" s="335" t="s">
        <v>497</v>
      </c>
      <c r="J506" s="250"/>
    </row>
    <row r="507" spans="2:10" s="337" customFormat="1" ht="13.5" hidden="1">
      <c r="B507" s="336"/>
      <c r="D507" s="334" t="s">
        <v>112</v>
      </c>
      <c r="E507" s="338" t="s">
        <v>4</v>
      </c>
      <c r="F507" s="339" t="s">
        <v>498</v>
      </c>
      <c r="H507" s="340"/>
      <c r="J507" s="398"/>
    </row>
    <row r="508" spans="2:11" s="271" customFormat="1" ht="16.5" customHeight="1" hidden="1">
      <c r="B508" s="327"/>
      <c r="C508" s="328" t="s">
        <v>110</v>
      </c>
      <c r="D508" s="328" t="s">
        <v>107</v>
      </c>
      <c r="E508" s="329" t="s">
        <v>499</v>
      </c>
      <c r="F508" s="330" t="s">
        <v>500</v>
      </c>
      <c r="G508" s="331" t="s">
        <v>116</v>
      </c>
      <c r="H508" s="332"/>
      <c r="I508" s="333">
        <v>126</v>
      </c>
      <c r="J508" s="244">
        <f>ROUND(I508*H508,2)</f>
        <v>0</v>
      </c>
      <c r="K508" s="330" t="s">
        <v>109</v>
      </c>
    </row>
    <row r="509" spans="2:10" s="271" customFormat="1" ht="27" hidden="1">
      <c r="B509" s="272"/>
      <c r="D509" s="334" t="s">
        <v>111</v>
      </c>
      <c r="F509" s="335" t="s">
        <v>501</v>
      </c>
      <c r="J509" s="250"/>
    </row>
    <row r="510" spans="2:10" s="337" customFormat="1" ht="13.5" hidden="1">
      <c r="B510" s="336"/>
      <c r="D510" s="334" t="s">
        <v>112</v>
      </c>
      <c r="E510" s="338" t="s">
        <v>4</v>
      </c>
      <c r="F510" s="339" t="s">
        <v>502</v>
      </c>
      <c r="H510" s="340"/>
      <c r="J510" s="398"/>
    </row>
    <row r="511" ht="13.5" hidden="1"/>
    <row r="512" ht="14.25" customHeight="1" hidden="1"/>
    <row r="513" ht="13.5" hidden="1"/>
  </sheetData>
  <autoFilter ref="C88:K329"/>
  <mergeCells count="9">
    <mergeCell ref="J51:J52"/>
    <mergeCell ref="E79:H79"/>
    <mergeCell ref="E81:H81"/>
    <mergeCell ref="G1:H1"/>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8"/>
  <sheetViews>
    <sheetView showGridLines="0" workbookViewId="0" topLeftCell="A1">
      <pane ySplit="1" topLeftCell="A2" activePane="bottomLeft" state="frozen"/>
      <selection pane="topLeft" activeCell="AI60" sqref="AI60"/>
      <selection pane="bottomLeft" activeCell="I148" sqref="I14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63" max="63" width="12.83203125" style="0" customWidth="1"/>
  </cols>
  <sheetData>
    <row r="1" spans="1:70" ht="21.75" customHeight="1">
      <c r="A1" s="79"/>
      <c r="B1" s="14"/>
      <c r="C1" s="14"/>
      <c r="D1" s="15" t="s">
        <v>1</v>
      </c>
      <c r="E1" s="14"/>
      <c r="F1" s="80" t="s">
        <v>65</v>
      </c>
      <c r="G1" s="453" t="s">
        <v>66</v>
      </c>
      <c r="H1" s="453"/>
      <c r="I1" s="14"/>
      <c r="J1" s="80" t="s">
        <v>67</v>
      </c>
      <c r="K1" s="15" t="s">
        <v>68</v>
      </c>
      <c r="L1" s="80" t="s">
        <v>69</v>
      </c>
      <c r="M1" s="80"/>
      <c r="N1" s="80"/>
      <c r="O1" s="80"/>
      <c r="P1" s="80"/>
      <c r="Q1" s="80"/>
      <c r="R1" s="80"/>
      <c r="S1" s="80"/>
      <c r="T1" s="80"/>
      <c r="U1" s="81"/>
      <c r="V1" s="81"/>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95" customHeight="1">
      <c r="L2" s="411" t="s">
        <v>7</v>
      </c>
      <c r="M2" s="454"/>
      <c r="N2" s="454"/>
      <c r="O2" s="454"/>
      <c r="P2" s="454"/>
      <c r="Q2" s="454"/>
      <c r="R2" s="454"/>
      <c r="S2" s="454"/>
      <c r="T2" s="454"/>
      <c r="U2" s="454"/>
      <c r="V2" s="454"/>
      <c r="AT2" s="20" t="s">
        <v>64</v>
      </c>
    </row>
    <row r="3" spans="2:46" ht="6.95" customHeight="1">
      <c r="B3" s="21"/>
      <c r="C3" s="22"/>
      <c r="D3" s="22"/>
      <c r="E3" s="22"/>
      <c r="F3" s="22"/>
      <c r="G3" s="22"/>
      <c r="H3" s="22"/>
      <c r="I3" s="22"/>
      <c r="J3" s="22"/>
      <c r="K3" s="23"/>
      <c r="AT3" s="20" t="s">
        <v>60</v>
      </c>
    </row>
    <row r="4" spans="2:46" ht="36.95" customHeight="1">
      <c r="B4" s="24"/>
      <c r="C4" s="25"/>
      <c r="D4" s="26" t="s">
        <v>70</v>
      </c>
      <c r="E4" s="25"/>
      <c r="F4" s="25"/>
      <c r="G4" s="25"/>
      <c r="H4" s="25"/>
      <c r="I4" s="25"/>
      <c r="J4" s="25"/>
      <c r="K4" s="27"/>
      <c r="M4" s="28" t="s">
        <v>12</v>
      </c>
      <c r="AT4" s="20" t="s">
        <v>5</v>
      </c>
    </row>
    <row r="5" spans="2:11" ht="6.95" customHeight="1">
      <c r="B5" s="24"/>
      <c r="C5" s="25"/>
      <c r="D5" s="25"/>
      <c r="E5" s="25"/>
      <c r="F5" s="25"/>
      <c r="G5" s="25"/>
      <c r="H5" s="25"/>
      <c r="I5" s="25"/>
      <c r="J5" s="25"/>
      <c r="K5" s="27"/>
    </row>
    <row r="6" spans="2:11" ht="15">
      <c r="B6" s="24"/>
      <c r="C6" s="25"/>
      <c r="D6" s="32" t="s">
        <v>16</v>
      </c>
      <c r="E6" s="25"/>
      <c r="F6" s="25"/>
      <c r="G6" s="25"/>
      <c r="H6" s="25"/>
      <c r="I6" s="25"/>
      <c r="J6" s="25"/>
      <c r="K6" s="27"/>
    </row>
    <row r="7" spans="2:11" ht="16.5" customHeight="1">
      <c r="B7" s="24"/>
      <c r="C7" s="25"/>
      <c r="D7" s="25"/>
      <c r="E7" s="455" t="str">
        <f>'Rekapitulace stavby'!K6</f>
        <v>SSZ Pražská – Kladenská - Roztocká (Velké Přílepy) - stavební úpravy</v>
      </c>
      <c r="F7" s="456"/>
      <c r="G7" s="456"/>
      <c r="H7" s="456"/>
      <c r="I7" s="25"/>
      <c r="J7" s="25"/>
      <c r="K7" s="27"/>
    </row>
    <row r="8" spans="2:11" s="1" customFormat="1" ht="15">
      <c r="B8" s="34"/>
      <c r="C8" s="35"/>
      <c r="D8" s="32" t="s">
        <v>71</v>
      </c>
      <c r="E8" s="35"/>
      <c r="F8" s="35"/>
      <c r="G8" s="35"/>
      <c r="H8" s="35"/>
      <c r="I8" s="35"/>
      <c r="J8" s="35"/>
      <c r="K8" s="38"/>
    </row>
    <row r="9" spans="2:11" s="1" customFormat="1" ht="36.95" customHeight="1">
      <c r="B9" s="34"/>
      <c r="C9" s="35"/>
      <c r="D9" s="35"/>
      <c r="E9" s="457" t="s">
        <v>525</v>
      </c>
      <c r="F9" s="458"/>
      <c r="G9" s="458"/>
      <c r="H9" s="458"/>
      <c r="I9" s="35"/>
      <c r="J9" s="35"/>
      <c r="K9" s="38"/>
    </row>
    <row r="10" spans="2:11" s="1" customFormat="1" ht="13.5">
      <c r="B10" s="34"/>
      <c r="C10" s="35"/>
      <c r="D10" s="35"/>
      <c r="E10" s="35"/>
      <c r="F10" s="35"/>
      <c r="G10" s="35"/>
      <c r="H10" s="35"/>
      <c r="I10" s="35"/>
      <c r="J10" s="35"/>
      <c r="K10" s="38"/>
    </row>
    <row r="11" spans="2:11" s="1" customFormat="1" ht="14.45" customHeight="1">
      <c r="B11" s="34"/>
      <c r="C11" s="35"/>
      <c r="D11" s="32" t="s">
        <v>18</v>
      </c>
      <c r="E11" s="35"/>
      <c r="F11" s="30" t="s">
        <v>4</v>
      </c>
      <c r="G11" s="35"/>
      <c r="H11" s="35"/>
      <c r="I11" s="32" t="s">
        <v>19</v>
      </c>
      <c r="J11" s="30" t="s">
        <v>4</v>
      </c>
      <c r="K11" s="38"/>
    </row>
    <row r="12" spans="2:11" s="1" customFormat="1" ht="14.45" customHeight="1">
      <c r="B12" s="34"/>
      <c r="C12" s="35"/>
      <c r="D12" s="32" t="s">
        <v>21</v>
      </c>
      <c r="E12" s="35"/>
      <c r="F12" s="30" t="s">
        <v>22</v>
      </c>
      <c r="G12" s="35"/>
      <c r="H12" s="35"/>
      <c r="I12" s="32" t="s">
        <v>23</v>
      </c>
      <c r="J12" s="82">
        <f>'Rekapitulace stavby'!AN8</f>
        <v>43304</v>
      </c>
      <c r="K12" s="38"/>
    </row>
    <row r="13" spans="2:11" s="1" customFormat="1" ht="10.9" customHeight="1">
      <c r="B13" s="34"/>
      <c r="C13" s="35"/>
      <c r="D13" s="35"/>
      <c r="E13" s="35"/>
      <c r="F13" s="35"/>
      <c r="G13" s="35"/>
      <c r="H13" s="35"/>
      <c r="I13" s="35"/>
      <c r="J13" s="35"/>
      <c r="K13" s="38"/>
    </row>
    <row r="14" spans="2:11" s="1" customFormat="1" ht="14.45" customHeight="1">
      <c r="B14" s="34"/>
      <c r="C14" s="35"/>
      <c r="D14" s="32" t="s">
        <v>26</v>
      </c>
      <c r="E14" s="35"/>
      <c r="F14" s="35"/>
      <c r="G14" s="35"/>
      <c r="H14" s="35"/>
      <c r="I14" s="32" t="s">
        <v>27</v>
      </c>
      <c r="J14" s="30" t="s">
        <v>4</v>
      </c>
      <c r="K14" s="38"/>
    </row>
    <row r="15" spans="2:11" s="1" customFormat="1" ht="18" customHeight="1">
      <c r="B15" s="34"/>
      <c r="C15" s="35"/>
      <c r="D15" s="35"/>
      <c r="E15" s="30" t="str">
        <f>'Rekapitulace stavby'!E11</f>
        <v>SÚS Středočeský kraj</v>
      </c>
      <c r="F15" s="35"/>
      <c r="G15" s="35"/>
      <c r="H15" s="35"/>
      <c r="I15" s="32" t="s">
        <v>28</v>
      </c>
      <c r="J15" s="30" t="s">
        <v>4</v>
      </c>
      <c r="K15" s="38"/>
    </row>
    <row r="16" spans="2:11" s="1" customFormat="1" ht="6.95" customHeight="1">
      <c r="B16" s="34"/>
      <c r="C16" s="35"/>
      <c r="D16" s="35"/>
      <c r="E16" s="35"/>
      <c r="F16" s="35"/>
      <c r="G16" s="35"/>
      <c r="H16" s="35"/>
      <c r="I16" s="35"/>
      <c r="J16" s="35"/>
      <c r="K16" s="38"/>
    </row>
    <row r="17" spans="2:11" s="1" customFormat="1" ht="14.45" customHeight="1">
      <c r="B17" s="34"/>
      <c r="C17" s="35"/>
      <c r="D17" s="32" t="s">
        <v>29</v>
      </c>
      <c r="E17" s="35"/>
      <c r="F17" s="35"/>
      <c r="G17" s="35"/>
      <c r="H17" s="35"/>
      <c r="I17" s="32" t="s">
        <v>27</v>
      </c>
      <c r="J17" s="30" t="str">
        <f>IF('Rekapitulace stavby'!AN13="Vyplň údaj","",IF('Rekapitulace stavby'!AN13="","",'Rekapitulace stavby'!AN13))</f>
        <v/>
      </c>
      <c r="K17" s="38"/>
    </row>
    <row r="18" spans="2:11" s="1" customFormat="1" ht="18" customHeight="1">
      <c r="B18" s="34"/>
      <c r="C18" s="35"/>
      <c r="D18" s="35"/>
      <c r="E18" s="30" t="str">
        <f>IF('Rekapitulace stavby'!E14="Vyplň údaj","",IF('Rekapitulace stavby'!E14="","",'Rekapitulace stavby'!E14))</f>
        <v xml:space="preserve"> </v>
      </c>
      <c r="F18" s="35"/>
      <c r="G18" s="35"/>
      <c r="H18" s="35"/>
      <c r="I18" s="32" t="s">
        <v>28</v>
      </c>
      <c r="J18" s="30" t="str">
        <f>IF('Rekapitulace stavby'!AN14="Vyplň údaj","",IF('Rekapitulace stavby'!AN14="","",'Rekapitulace stavby'!AN14))</f>
        <v/>
      </c>
      <c r="K18" s="38"/>
    </row>
    <row r="19" spans="2:11" s="1" customFormat="1" ht="6.95" customHeight="1">
      <c r="B19" s="34"/>
      <c r="C19" s="35"/>
      <c r="D19" s="35"/>
      <c r="E19" s="35"/>
      <c r="F19" s="35"/>
      <c r="G19" s="35"/>
      <c r="H19" s="35"/>
      <c r="I19" s="35"/>
      <c r="J19" s="35"/>
      <c r="K19" s="38"/>
    </row>
    <row r="20" spans="2:11" s="1" customFormat="1" ht="14.45" customHeight="1">
      <c r="B20" s="34"/>
      <c r="C20" s="35"/>
      <c r="D20" s="32" t="s">
        <v>30</v>
      </c>
      <c r="E20" s="35"/>
      <c r="F20" s="35"/>
      <c r="G20" s="35"/>
      <c r="H20" s="35"/>
      <c r="I20" s="32" t="s">
        <v>27</v>
      </c>
      <c r="J20" s="30" t="s">
        <v>4</v>
      </c>
      <c r="K20" s="38"/>
    </row>
    <row r="21" spans="2:11" s="1" customFormat="1" ht="18" customHeight="1">
      <c r="B21" s="34"/>
      <c r="C21" s="35"/>
      <c r="D21" s="35"/>
      <c r="E21" s="30" t="s">
        <v>798</v>
      </c>
      <c r="F21" s="35"/>
      <c r="G21" s="35"/>
      <c r="H21" s="35"/>
      <c r="I21" s="32" t="s">
        <v>28</v>
      </c>
      <c r="J21" s="30" t="s">
        <v>4</v>
      </c>
      <c r="K21" s="38"/>
    </row>
    <row r="22" spans="2:11" s="1" customFormat="1" ht="6.95" customHeight="1">
      <c r="B22" s="34"/>
      <c r="C22" s="35"/>
      <c r="D22" s="35"/>
      <c r="E22" s="35"/>
      <c r="F22" s="35"/>
      <c r="G22" s="35"/>
      <c r="H22" s="35"/>
      <c r="I22" s="35"/>
      <c r="J22" s="35"/>
      <c r="K22" s="38"/>
    </row>
    <row r="23" spans="2:11" s="1" customFormat="1" ht="14.45" customHeight="1">
      <c r="B23" s="34"/>
      <c r="C23" s="35"/>
      <c r="D23" s="32" t="s">
        <v>32</v>
      </c>
      <c r="E23" s="35"/>
      <c r="F23" s="35"/>
      <c r="G23" s="35"/>
      <c r="H23" s="35"/>
      <c r="I23" s="35"/>
      <c r="J23" s="35"/>
      <c r="K23" s="38"/>
    </row>
    <row r="24" spans="2:11" s="6" customFormat="1" ht="16.5" customHeight="1">
      <c r="B24" s="83"/>
      <c r="C24" s="84"/>
      <c r="D24" s="84"/>
      <c r="E24" s="436" t="s">
        <v>4</v>
      </c>
      <c r="F24" s="436"/>
      <c r="G24" s="436"/>
      <c r="H24" s="436"/>
      <c r="I24" s="84"/>
      <c r="J24" s="84"/>
      <c r="K24" s="85"/>
    </row>
    <row r="25" spans="2:11" s="1" customFormat="1" ht="6.95" customHeight="1">
      <c r="B25" s="34"/>
      <c r="C25" s="35"/>
      <c r="D25" s="35"/>
      <c r="E25" s="35"/>
      <c r="F25" s="35"/>
      <c r="G25" s="35"/>
      <c r="H25" s="35"/>
      <c r="I25" s="35"/>
      <c r="J25" s="35"/>
      <c r="K25" s="38"/>
    </row>
    <row r="26" spans="2:11" s="1" customFormat="1" ht="6.95" customHeight="1">
      <c r="B26" s="34"/>
      <c r="C26" s="35"/>
      <c r="D26" s="61"/>
      <c r="E26" s="61"/>
      <c r="F26" s="61"/>
      <c r="G26" s="61"/>
      <c r="H26" s="61"/>
      <c r="I26" s="61"/>
      <c r="J26" s="61"/>
      <c r="K26" s="86"/>
    </row>
    <row r="27" spans="2:11" s="1" customFormat="1" ht="25.35" customHeight="1">
      <c r="B27" s="34"/>
      <c r="C27" s="35"/>
      <c r="D27" s="87" t="s">
        <v>33</v>
      </c>
      <c r="E27" s="35"/>
      <c r="F27" s="35"/>
      <c r="G27" s="35"/>
      <c r="H27" s="35"/>
      <c r="I27" s="35"/>
      <c r="J27" s="88">
        <f>J56</f>
        <v>0</v>
      </c>
      <c r="K27" s="38"/>
    </row>
    <row r="28" spans="2:11" s="1" customFormat="1" ht="6.95" customHeight="1">
      <c r="B28" s="34"/>
      <c r="C28" s="35"/>
      <c r="D28" s="61"/>
      <c r="E28" s="61"/>
      <c r="F28" s="61"/>
      <c r="G28" s="61"/>
      <c r="H28" s="61"/>
      <c r="I28" s="61"/>
      <c r="J28" s="61"/>
      <c r="K28" s="86"/>
    </row>
    <row r="29" spans="2:11" s="1" customFormat="1" ht="14.45" customHeight="1">
      <c r="B29" s="34"/>
      <c r="C29" s="35"/>
      <c r="D29" s="35"/>
      <c r="E29" s="35"/>
      <c r="F29" s="39" t="s">
        <v>35</v>
      </c>
      <c r="G29" s="35"/>
      <c r="H29" s="35"/>
      <c r="I29" s="39" t="s">
        <v>34</v>
      </c>
      <c r="J29" s="39" t="s">
        <v>36</v>
      </c>
      <c r="K29" s="38"/>
    </row>
    <row r="30" spans="2:11" s="1" customFormat="1" ht="14.45" customHeight="1">
      <c r="B30" s="34"/>
      <c r="C30" s="35"/>
      <c r="D30" s="42" t="s">
        <v>37</v>
      </c>
      <c r="E30" s="42" t="s">
        <v>38</v>
      </c>
      <c r="F30" s="89">
        <f>J27</f>
        <v>0</v>
      </c>
      <c r="G30" s="35"/>
      <c r="H30" s="35"/>
      <c r="I30" s="90">
        <v>0.21</v>
      </c>
      <c r="J30" s="89">
        <f>ROUND(J27*I30,2)</f>
        <v>0</v>
      </c>
      <c r="K30" s="38"/>
    </row>
    <row r="31" spans="2:11" s="1" customFormat="1" ht="14.45" customHeight="1">
      <c r="B31" s="34"/>
      <c r="C31" s="35"/>
      <c r="D31" s="35"/>
      <c r="E31" s="42" t="s">
        <v>39</v>
      </c>
      <c r="F31" s="89">
        <f>ROUND(SUM(BF78:BF137),2)</f>
        <v>0</v>
      </c>
      <c r="G31" s="35"/>
      <c r="H31" s="35"/>
      <c r="I31" s="90">
        <v>0.15</v>
      </c>
      <c r="J31" s="89">
        <f>ROUND(ROUND((SUM(BF78:BF137)),2)*I31,2)</f>
        <v>0</v>
      </c>
      <c r="K31" s="38"/>
    </row>
    <row r="32" spans="2:11" s="1" customFormat="1" ht="14.45" customHeight="1" hidden="1">
      <c r="B32" s="34"/>
      <c r="C32" s="35"/>
      <c r="D32" s="35"/>
      <c r="E32" s="42" t="s">
        <v>40</v>
      </c>
      <c r="F32" s="89">
        <f>ROUND(SUM(BG78:BG137),2)</f>
        <v>0</v>
      </c>
      <c r="G32" s="35"/>
      <c r="H32" s="35"/>
      <c r="I32" s="90">
        <v>0.21</v>
      </c>
      <c r="J32" s="89">
        <v>0</v>
      </c>
      <c r="K32" s="38"/>
    </row>
    <row r="33" spans="2:11" s="1" customFormat="1" ht="14.45" customHeight="1" hidden="1">
      <c r="B33" s="34"/>
      <c r="C33" s="35"/>
      <c r="D33" s="35"/>
      <c r="E33" s="42" t="s">
        <v>41</v>
      </c>
      <c r="F33" s="89">
        <f>ROUND(SUM(BH78:BH137),2)</f>
        <v>0</v>
      </c>
      <c r="G33" s="35"/>
      <c r="H33" s="35"/>
      <c r="I33" s="90">
        <v>0.15</v>
      </c>
      <c r="J33" s="89">
        <v>0</v>
      </c>
      <c r="K33" s="38"/>
    </row>
    <row r="34" spans="2:11" s="1" customFormat="1" ht="14.45" customHeight="1" hidden="1">
      <c r="B34" s="34"/>
      <c r="C34" s="35"/>
      <c r="D34" s="35"/>
      <c r="E34" s="42" t="s">
        <v>42</v>
      </c>
      <c r="F34" s="89">
        <f>ROUND(SUM(BI78:BI137),2)</f>
        <v>0</v>
      </c>
      <c r="G34" s="35"/>
      <c r="H34" s="35"/>
      <c r="I34" s="90">
        <v>0</v>
      </c>
      <c r="J34" s="89">
        <v>0</v>
      </c>
      <c r="K34" s="38"/>
    </row>
    <row r="35" spans="2:11" s="1" customFormat="1" ht="6.95" customHeight="1">
      <c r="B35" s="34"/>
      <c r="C35" s="35"/>
      <c r="D35" s="35"/>
      <c r="E35" s="35"/>
      <c r="F35" s="35"/>
      <c r="G35" s="35"/>
      <c r="H35" s="35"/>
      <c r="I35" s="35"/>
      <c r="J35" s="35"/>
      <c r="K35" s="38"/>
    </row>
    <row r="36" spans="2:11" s="1" customFormat="1" ht="25.35" customHeight="1">
      <c r="B36" s="34"/>
      <c r="C36" s="91"/>
      <c r="D36" s="92" t="s">
        <v>43</v>
      </c>
      <c r="E36" s="63"/>
      <c r="F36" s="63"/>
      <c r="G36" s="93" t="s">
        <v>44</v>
      </c>
      <c r="H36" s="94" t="s">
        <v>45</v>
      </c>
      <c r="I36" s="63"/>
      <c r="J36" s="95">
        <f>SUM(J27:J34)</f>
        <v>0</v>
      </c>
      <c r="K36" s="96"/>
    </row>
    <row r="37" spans="2:11" s="1" customFormat="1" ht="14.45" customHeight="1">
      <c r="B37" s="49"/>
      <c r="C37" s="50"/>
      <c r="D37" s="50"/>
      <c r="E37" s="50"/>
      <c r="F37" s="50"/>
      <c r="G37" s="50"/>
      <c r="H37" s="50"/>
      <c r="I37" s="50"/>
      <c r="J37" s="50"/>
      <c r="K37" s="51"/>
    </row>
    <row r="41" spans="2:11" s="1" customFormat="1" ht="6.95" customHeight="1">
      <c r="B41" s="52"/>
      <c r="C41" s="53"/>
      <c r="D41" s="53"/>
      <c r="E41" s="53"/>
      <c r="F41" s="53"/>
      <c r="G41" s="53"/>
      <c r="H41" s="53"/>
      <c r="I41" s="53"/>
      <c r="J41" s="53"/>
      <c r="K41" s="97"/>
    </row>
    <row r="42" spans="2:11" s="1" customFormat="1" ht="36.95" customHeight="1">
      <c r="B42" s="34"/>
      <c r="C42" s="26" t="s">
        <v>77</v>
      </c>
      <c r="D42" s="35"/>
      <c r="E42" s="35"/>
      <c r="F42" s="35"/>
      <c r="G42" s="35"/>
      <c r="H42" s="35"/>
      <c r="I42" s="35"/>
      <c r="J42" s="35"/>
      <c r="K42" s="38"/>
    </row>
    <row r="43" spans="2:11" s="1" customFormat="1" ht="6.95" customHeight="1">
      <c r="B43" s="34"/>
      <c r="C43" s="35"/>
      <c r="D43" s="35"/>
      <c r="E43" s="35"/>
      <c r="F43" s="35"/>
      <c r="G43" s="35"/>
      <c r="H43" s="35"/>
      <c r="I43" s="35"/>
      <c r="J43" s="35"/>
      <c r="K43" s="38"/>
    </row>
    <row r="44" spans="2:11" s="1" customFormat="1" ht="14.45" customHeight="1">
      <c r="B44" s="34"/>
      <c r="C44" s="32" t="s">
        <v>16</v>
      </c>
      <c r="D44" s="35"/>
      <c r="E44" s="35"/>
      <c r="F44" s="35"/>
      <c r="G44" s="35"/>
      <c r="H44" s="35"/>
      <c r="I44" s="35"/>
      <c r="J44" s="35"/>
      <c r="K44" s="38"/>
    </row>
    <row r="45" spans="2:11" s="1" customFormat="1" ht="16.5" customHeight="1">
      <c r="B45" s="34"/>
      <c r="C45" s="35"/>
      <c r="D45" s="35"/>
      <c r="E45" s="455" t="str">
        <f>E7</f>
        <v>SSZ Pražská – Kladenská - Roztocká (Velké Přílepy) - stavební úpravy</v>
      </c>
      <c r="F45" s="456"/>
      <c r="G45" s="456"/>
      <c r="H45" s="456"/>
      <c r="I45" s="35"/>
      <c r="J45" s="35"/>
      <c r="K45" s="38"/>
    </row>
    <row r="46" spans="2:11" s="1" customFormat="1" ht="14.45" customHeight="1">
      <c r="B46" s="34"/>
      <c r="C46" s="32" t="s">
        <v>71</v>
      </c>
      <c r="D46" s="35"/>
      <c r="E46" s="35"/>
      <c r="F46" s="35"/>
      <c r="G46" s="35"/>
      <c r="H46" s="35"/>
      <c r="I46" s="35"/>
      <c r="J46" s="35"/>
      <c r="K46" s="38"/>
    </row>
    <row r="47" spans="2:11" s="1" customFormat="1" ht="17.25" customHeight="1">
      <c r="B47" s="34"/>
      <c r="C47" s="35"/>
      <c r="D47" s="35"/>
      <c r="E47" s="457" t="str">
        <f>E9</f>
        <v>VP - Všeobecné položky</v>
      </c>
      <c r="F47" s="458"/>
      <c r="G47" s="458"/>
      <c r="H47" s="458"/>
      <c r="I47" s="35"/>
      <c r="J47" s="35"/>
      <c r="K47" s="38"/>
    </row>
    <row r="48" spans="2:11" s="1" customFormat="1" ht="6.95" customHeight="1">
      <c r="B48" s="34"/>
      <c r="C48" s="35"/>
      <c r="D48" s="35"/>
      <c r="E48" s="35"/>
      <c r="F48" s="35"/>
      <c r="G48" s="35"/>
      <c r="H48" s="35"/>
      <c r="I48" s="35"/>
      <c r="J48" s="35"/>
      <c r="K48" s="38"/>
    </row>
    <row r="49" spans="2:11" s="1" customFormat="1" ht="18" customHeight="1">
      <c r="B49" s="34"/>
      <c r="C49" s="32" t="s">
        <v>21</v>
      </c>
      <c r="D49" s="35"/>
      <c r="E49" s="35"/>
      <c r="F49" s="30" t="str">
        <f>F12</f>
        <v xml:space="preserve"> </v>
      </c>
      <c r="G49" s="35"/>
      <c r="H49" s="35"/>
      <c r="I49" s="32" t="s">
        <v>23</v>
      </c>
      <c r="J49" s="82">
        <f>IF(J12="","",J12)</f>
        <v>43304</v>
      </c>
      <c r="K49" s="38"/>
    </row>
    <row r="50" spans="2:11" s="1" customFormat="1" ht="6.95" customHeight="1">
      <c r="B50" s="34"/>
      <c r="C50" s="35"/>
      <c r="D50" s="35"/>
      <c r="E50" s="35"/>
      <c r="F50" s="35"/>
      <c r="G50" s="35"/>
      <c r="H50" s="35"/>
      <c r="I50" s="35"/>
      <c r="J50" s="35"/>
      <c r="K50" s="38"/>
    </row>
    <row r="51" spans="2:11" s="1" customFormat="1" ht="15">
      <c r="B51" s="34"/>
      <c r="C51" s="32" t="s">
        <v>26</v>
      </c>
      <c r="D51" s="35"/>
      <c r="E51" s="35"/>
      <c r="F51" s="30" t="str">
        <f>E15</f>
        <v>SÚS Středočeský kraj</v>
      </c>
      <c r="G51" s="35"/>
      <c r="H51" s="35"/>
      <c r="I51" s="32" t="s">
        <v>30</v>
      </c>
      <c r="J51" s="436" t="str">
        <f>E21</f>
        <v>Almapro</v>
      </c>
      <c r="K51" s="38"/>
    </row>
    <row r="52" spans="2:11" s="1" customFormat="1" ht="14.45" customHeight="1">
      <c r="B52" s="34"/>
      <c r="C52" s="32" t="s">
        <v>29</v>
      </c>
      <c r="D52" s="35"/>
      <c r="E52" s="35"/>
      <c r="F52" s="30" t="str">
        <f>IF(E18="","",E18)</f>
        <v xml:space="preserve"> </v>
      </c>
      <c r="G52" s="35"/>
      <c r="H52" s="35"/>
      <c r="I52" s="35"/>
      <c r="J52" s="452"/>
      <c r="K52" s="38"/>
    </row>
    <row r="53" spans="2:11" s="1" customFormat="1" ht="10.35" customHeight="1">
      <c r="B53" s="34"/>
      <c r="C53" s="35"/>
      <c r="D53" s="35"/>
      <c r="E53" s="35"/>
      <c r="F53" s="35"/>
      <c r="G53" s="35"/>
      <c r="H53" s="35"/>
      <c r="I53" s="35"/>
      <c r="J53" s="35"/>
      <c r="K53" s="38"/>
    </row>
    <row r="54" spans="2:11" s="1" customFormat="1" ht="29.25" customHeight="1">
      <c r="B54" s="34"/>
      <c r="C54" s="98" t="s">
        <v>78</v>
      </c>
      <c r="D54" s="91"/>
      <c r="E54" s="91"/>
      <c r="F54" s="91"/>
      <c r="G54" s="91"/>
      <c r="H54" s="91"/>
      <c r="I54" s="91"/>
      <c r="J54" s="99" t="s">
        <v>79</v>
      </c>
      <c r="K54" s="100"/>
    </row>
    <row r="55" spans="2:11" s="1" customFormat="1" ht="10.35" customHeight="1">
      <c r="B55" s="34"/>
      <c r="C55" s="35"/>
      <c r="D55" s="35"/>
      <c r="E55" s="35"/>
      <c r="F55" s="35"/>
      <c r="G55" s="35"/>
      <c r="H55" s="35"/>
      <c r="I55" s="35"/>
      <c r="J55" s="35"/>
      <c r="K55" s="38"/>
    </row>
    <row r="56" spans="2:47" s="1" customFormat="1" ht="29.25" customHeight="1">
      <c r="B56" s="34"/>
      <c r="C56" s="101" t="s">
        <v>80</v>
      </c>
      <c r="D56" s="35"/>
      <c r="E56" s="35"/>
      <c r="F56" s="35"/>
      <c r="G56" s="35"/>
      <c r="H56" s="35"/>
      <c r="I56" s="35"/>
      <c r="J56" s="88">
        <f>J78</f>
        <v>0</v>
      </c>
      <c r="K56" s="38"/>
      <c r="AU56" s="20" t="s">
        <v>81</v>
      </c>
    </row>
    <row r="57" spans="2:11" s="7" customFormat="1" ht="24.95" customHeight="1">
      <c r="B57" s="102"/>
      <c r="C57" s="103"/>
      <c r="D57" s="104" t="s">
        <v>526</v>
      </c>
      <c r="E57" s="105"/>
      <c r="F57" s="105"/>
      <c r="G57" s="105"/>
      <c r="H57" s="105"/>
      <c r="I57" s="105"/>
      <c r="J57" s="106">
        <f>J79</f>
        <v>0</v>
      </c>
      <c r="K57" s="107"/>
    </row>
    <row r="58" spans="2:11" s="8" customFormat="1" ht="19.9" customHeight="1">
      <c r="B58" s="108"/>
      <c r="C58" s="109"/>
      <c r="D58" s="110" t="s">
        <v>527</v>
      </c>
      <c r="E58" s="111"/>
      <c r="F58" s="111"/>
      <c r="G58" s="111"/>
      <c r="H58" s="111"/>
      <c r="I58" s="111"/>
      <c r="J58" s="112">
        <f>J80</f>
        <v>0</v>
      </c>
      <c r="K58" s="113"/>
    </row>
    <row r="59" spans="2:11" s="8" customFormat="1" ht="19.9" customHeight="1">
      <c r="B59" s="108"/>
      <c r="C59" s="109"/>
      <c r="D59" s="110" t="s">
        <v>528</v>
      </c>
      <c r="E59" s="111"/>
      <c r="F59" s="111"/>
      <c r="G59" s="111"/>
      <c r="H59" s="111"/>
      <c r="I59" s="111"/>
      <c r="J59" s="112">
        <f>J108</f>
        <v>0</v>
      </c>
      <c r="K59" s="113"/>
    </row>
    <row r="60" spans="2:11" s="8" customFormat="1" ht="19.9" customHeight="1">
      <c r="B60" s="108"/>
      <c r="C60" s="109"/>
      <c r="D60" s="110" t="s">
        <v>529</v>
      </c>
      <c r="E60" s="111"/>
      <c r="F60" s="111"/>
      <c r="G60" s="111"/>
      <c r="H60" s="111"/>
      <c r="I60" s="111"/>
      <c r="J60" s="112">
        <f>J128</f>
        <v>0</v>
      </c>
      <c r="K60" s="113"/>
    </row>
    <row r="61" spans="2:11" s="1" customFormat="1" ht="21.75" customHeight="1">
      <c r="B61" s="34"/>
      <c r="C61" s="35"/>
      <c r="D61" s="35"/>
      <c r="E61" s="35"/>
      <c r="F61" s="35"/>
      <c r="G61" s="35"/>
      <c r="H61" s="35"/>
      <c r="I61" s="35"/>
      <c r="J61" s="35"/>
      <c r="K61" s="38"/>
    </row>
    <row r="62" spans="2:11" s="1" customFormat="1" ht="6.95" customHeight="1">
      <c r="B62" s="49"/>
      <c r="C62" s="50"/>
      <c r="D62" s="50"/>
      <c r="E62" s="50"/>
      <c r="F62" s="50"/>
      <c r="G62" s="50"/>
      <c r="H62" s="50"/>
      <c r="I62" s="50"/>
      <c r="J62" s="50"/>
      <c r="K62" s="51"/>
    </row>
    <row r="66" s="237" customFormat="1" ht="13.5"/>
    <row r="67" s="237" customFormat="1" ht="13.5">
      <c r="C67" s="237" t="s">
        <v>89</v>
      </c>
    </row>
    <row r="68" s="237" customFormat="1" ht="13.5"/>
    <row r="69" s="237" customFormat="1" ht="13.5">
      <c r="C69" s="237" t="s">
        <v>16</v>
      </c>
    </row>
    <row r="70" s="237" customFormat="1" ht="13.5">
      <c r="E70" s="237" t="str">
        <f>E7</f>
        <v>SSZ Pražská – Kladenská - Roztocká (Velké Přílepy) - stavební úpravy</v>
      </c>
    </row>
    <row r="71" spans="2:12" s="1" customFormat="1" ht="6.95" customHeight="1">
      <c r="B71" s="34"/>
      <c r="L71" s="34"/>
    </row>
    <row r="72" spans="2:12" s="1" customFormat="1" ht="18" customHeight="1">
      <c r="B72" s="34"/>
      <c r="C72" s="56" t="s">
        <v>21</v>
      </c>
      <c r="F72" s="114" t="str">
        <f>F12</f>
        <v xml:space="preserve"> </v>
      </c>
      <c r="I72" s="56" t="s">
        <v>23</v>
      </c>
      <c r="J72" s="60">
        <f>IF(J12="","",J12)</f>
        <v>43304</v>
      </c>
      <c r="L72" s="34"/>
    </row>
    <row r="73" spans="2:12" s="1" customFormat="1" ht="6.95" customHeight="1">
      <c r="B73" s="34"/>
      <c r="L73" s="34"/>
    </row>
    <row r="74" spans="2:12" s="1" customFormat="1" ht="15">
      <c r="B74" s="34"/>
      <c r="C74" s="56" t="s">
        <v>26</v>
      </c>
      <c r="F74" s="114" t="str">
        <f>E15</f>
        <v>SÚS Středočeský kraj</v>
      </c>
      <c r="I74" s="56" t="s">
        <v>30</v>
      </c>
      <c r="J74" s="114" t="str">
        <f>E21</f>
        <v>Almapro</v>
      </c>
      <c r="L74" s="34"/>
    </row>
    <row r="75" spans="2:12" s="1" customFormat="1" ht="14.45" customHeight="1">
      <c r="B75" s="34"/>
      <c r="C75" s="56" t="s">
        <v>29</v>
      </c>
      <c r="F75" s="114" t="str">
        <f>IF(E18="","",E18)</f>
        <v xml:space="preserve"> </v>
      </c>
      <c r="L75" s="34"/>
    </row>
    <row r="76" spans="2:12" s="1" customFormat="1" ht="10.35" customHeight="1">
      <c r="B76" s="34"/>
      <c r="L76" s="34"/>
    </row>
    <row r="77" spans="2:20" s="9" customFormat="1" ht="29.25" customHeight="1">
      <c r="B77" s="115"/>
      <c r="C77" s="116" t="s">
        <v>90</v>
      </c>
      <c r="D77" s="117" t="s">
        <v>51</v>
      </c>
      <c r="E77" s="117" t="s">
        <v>47</v>
      </c>
      <c r="F77" s="117" t="s">
        <v>91</v>
      </c>
      <c r="G77" s="117" t="s">
        <v>92</v>
      </c>
      <c r="H77" s="117" t="s">
        <v>93</v>
      </c>
      <c r="I77" s="117" t="s">
        <v>94</v>
      </c>
      <c r="J77" s="117" t="s">
        <v>79</v>
      </c>
      <c r="K77" s="118" t="s">
        <v>95</v>
      </c>
      <c r="L77" s="115"/>
      <c r="M77" s="65" t="s">
        <v>96</v>
      </c>
      <c r="N77" s="66" t="s">
        <v>37</v>
      </c>
      <c r="O77" s="66" t="s">
        <v>97</v>
      </c>
      <c r="P77" s="66" t="s">
        <v>98</v>
      </c>
      <c r="Q77" s="66" t="s">
        <v>99</v>
      </c>
      <c r="R77" s="66" t="s">
        <v>100</v>
      </c>
      <c r="S77" s="66" t="s">
        <v>101</v>
      </c>
      <c r="T77" s="67" t="s">
        <v>102</v>
      </c>
    </row>
    <row r="78" spans="2:63" s="1" customFormat="1" ht="29.25" customHeight="1">
      <c r="B78" s="34"/>
      <c r="C78" s="69" t="s">
        <v>80</v>
      </c>
      <c r="J78" s="119">
        <f>J79</f>
        <v>0</v>
      </c>
      <c r="L78" s="34"/>
      <c r="M78" s="68"/>
      <c r="N78" s="61"/>
      <c r="O78" s="61"/>
      <c r="P78" s="120" t="e">
        <f>P79</f>
        <v>#REF!</v>
      </c>
      <c r="Q78" s="61"/>
      <c r="R78" s="120" t="e">
        <f>R79</f>
        <v>#REF!</v>
      </c>
      <c r="S78" s="61"/>
      <c r="T78" s="121" t="e">
        <f>T79</f>
        <v>#REF!</v>
      </c>
      <c r="AT78" s="20" t="s">
        <v>53</v>
      </c>
      <c r="AU78" s="20" t="s">
        <v>81</v>
      </c>
      <c r="BK78" s="122" t="e">
        <f>BK79</f>
        <v>#REF!</v>
      </c>
    </row>
    <row r="79" spans="2:63" s="10" customFormat="1" ht="37.35" customHeight="1">
      <c r="B79" s="123"/>
      <c r="D79" s="124" t="s">
        <v>53</v>
      </c>
      <c r="E79" s="125" t="s">
        <v>530</v>
      </c>
      <c r="F79" s="125" t="s">
        <v>63</v>
      </c>
      <c r="J79" s="126">
        <f>J80+J108+J128</f>
        <v>0</v>
      </c>
      <c r="L79" s="123"/>
      <c r="M79" s="127"/>
      <c r="N79" s="128"/>
      <c r="O79" s="128"/>
      <c r="P79" s="129" t="e">
        <f>P80+P108+P128+#REF!</f>
        <v>#REF!</v>
      </c>
      <c r="Q79" s="128"/>
      <c r="R79" s="129" t="e">
        <f>R80+R108+R128+#REF!</f>
        <v>#REF!</v>
      </c>
      <c r="S79" s="128"/>
      <c r="T79" s="130" t="e">
        <f>T80+T108+T128+#REF!</f>
        <v>#REF!</v>
      </c>
      <c r="AR79" s="124" t="s">
        <v>20</v>
      </c>
      <c r="AT79" s="131" t="s">
        <v>53</v>
      </c>
      <c r="AU79" s="131" t="s">
        <v>54</v>
      </c>
      <c r="AY79" s="124" t="s">
        <v>105</v>
      </c>
      <c r="BK79" s="132" t="e">
        <f>BK80+BK108+BK128+#REF!</f>
        <v>#REF!</v>
      </c>
    </row>
    <row r="80" spans="2:63" s="10" customFormat="1" ht="19.9" customHeight="1">
      <c r="B80" s="123"/>
      <c r="C80" s="10"/>
      <c r="D80" s="124" t="s">
        <v>53</v>
      </c>
      <c r="E80" s="133" t="s">
        <v>531</v>
      </c>
      <c r="F80" s="133" t="s">
        <v>532</v>
      </c>
      <c r="J80" s="134">
        <f>SUM(J81:J105)</f>
        <v>0</v>
      </c>
      <c r="L80" s="123"/>
      <c r="M80" s="127"/>
      <c r="N80" s="128"/>
      <c r="O80" s="128"/>
      <c r="P80" s="129">
        <f>SUM(P81:P107)</f>
        <v>0</v>
      </c>
      <c r="Q80" s="128"/>
      <c r="R80" s="129">
        <f>SUM(R81:R107)</f>
        <v>0</v>
      </c>
      <c r="S80" s="128"/>
      <c r="T80" s="130">
        <f>SUM(T81:T107)</f>
        <v>0</v>
      </c>
      <c r="AR80" s="124" t="s">
        <v>20</v>
      </c>
      <c r="AT80" s="131" t="s">
        <v>53</v>
      </c>
      <c r="AU80" s="131" t="s">
        <v>20</v>
      </c>
      <c r="AY80" s="124" t="s">
        <v>105</v>
      </c>
      <c r="BK80" s="132">
        <f>SUM(BK81:BK107)</f>
        <v>0</v>
      </c>
    </row>
    <row r="81" spans="2:65" s="1" customFormat="1" ht="16.5" customHeight="1">
      <c r="B81" s="135"/>
      <c r="C81" s="136" t="s">
        <v>20</v>
      </c>
      <c r="D81" s="136" t="s">
        <v>107</v>
      </c>
      <c r="E81" s="137" t="s">
        <v>533</v>
      </c>
      <c r="F81" s="138" t="s">
        <v>534</v>
      </c>
      <c r="G81" s="139" t="s">
        <v>535</v>
      </c>
      <c r="H81" s="140">
        <v>1</v>
      </c>
      <c r="I81" s="141"/>
      <c r="J81" s="141">
        <f>ROUND(I81*H81,2)</f>
        <v>0</v>
      </c>
      <c r="K81" s="138" t="s">
        <v>250</v>
      </c>
      <c r="L81" s="34"/>
      <c r="M81" s="142" t="s">
        <v>4</v>
      </c>
      <c r="N81" s="143" t="s">
        <v>38</v>
      </c>
      <c r="O81" s="144">
        <v>0</v>
      </c>
      <c r="P81" s="144">
        <f>O81*H81</f>
        <v>0</v>
      </c>
      <c r="Q81" s="144">
        <v>0</v>
      </c>
      <c r="R81" s="144">
        <f>Q81*H81</f>
        <v>0</v>
      </c>
      <c r="S81" s="144">
        <v>0</v>
      </c>
      <c r="T81" s="145">
        <f>S81*H81</f>
        <v>0</v>
      </c>
      <c r="AR81" s="20" t="s">
        <v>110</v>
      </c>
      <c r="AT81" s="20" t="s">
        <v>107</v>
      </c>
      <c r="AU81" s="20" t="s">
        <v>60</v>
      </c>
      <c r="AY81" s="20" t="s">
        <v>105</v>
      </c>
      <c r="BE81" s="146">
        <f>IF(N81="základní",J81,0)</f>
        <v>0</v>
      </c>
      <c r="BF81" s="146">
        <f>IF(N81="snížená",J81,0)</f>
        <v>0</v>
      </c>
      <c r="BG81" s="146">
        <f>IF(N81="zákl. přenesená",J81,0)</f>
        <v>0</v>
      </c>
      <c r="BH81" s="146">
        <f>IF(N81="sníž. přenesená",J81,0)</f>
        <v>0</v>
      </c>
      <c r="BI81" s="146">
        <f>IF(N81="nulová",J81,0)</f>
        <v>0</v>
      </c>
      <c r="BJ81" s="20" t="s">
        <v>20</v>
      </c>
      <c r="BK81" s="146">
        <f>ROUND(I81*H81,2)</f>
        <v>0</v>
      </c>
      <c r="BL81" s="20" t="s">
        <v>110</v>
      </c>
      <c r="BM81" s="20" t="s">
        <v>60</v>
      </c>
    </row>
    <row r="82" spans="2:47" s="1" customFormat="1" ht="13.5">
      <c r="B82" s="34"/>
      <c r="D82" s="147" t="s">
        <v>111</v>
      </c>
      <c r="F82" s="148" t="s">
        <v>534</v>
      </c>
      <c r="L82" s="34"/>
      <c r="M82" s="149"/>
      <c r="N82" s="35"/>
      <c r="O82" s="35"/>
      <c r="P82" s="35"/>
      <c r="Q82" s="35"/>
      <c r="R82" s="35"/>
      <c r="S82" s="35"/>
      <c r="T82" s="62"/>
      <c r="AT82" s="20" t="s">
        <v>111</v>
      </c>
      <c r="AU82" s="20" t="s">
        <v>60</v>
      </c>
    </row>
    <row r="83" spans="2:47" s="1" customFormat="1" ht="54">
      <c r="B83" s="34"/>
      <c r="D83" s="147" t="s">
        <v>254</v>
      </c>
      <c r="F83" s="157" t="s">
        <v>797</v>
      </c>
      <c r="L83" s="34"/>
      <c r="M83" s="149"/>
      <c r="N83" s="35"/>
      <c r="O83" s="35"/>
      <c r="P83" s="35"/>
      <c r="Q83" s="35"/>
      <c r="R83" s="35"/>
      <c r="S83" s="35"/>
      <c r="T83" s="62"/>
      <c r="AT83" s="20" t="s">
        <v>254</v>
      </c>
      <c r="AU83" s="20" t="s">
        <v>60</v>
      </c>
    </row>
    <row r="84" spans="2:65" s="1" customFormat="1" ht="16.5" customHeight="1">
      <c r="B84" s="135"/>
      <c r="C84" s="136" t="s">
        <v>60</v>
      </c>
      <c r="D84" s="136" t="s">
        <v>107</v>
      </c>
      <c r="E84" s="137" t="s">
        <v>536</v>
      </c>
      <c r="F84" s="138" t="s">
        <v>537</v>
      </c>
      <c r="G84" s="139" t="s">
        <v>535</v>
      </c>
      <c r="H84" s="140">
        <v>1</v>
      </c>
      <c r="I84" s="141"/>
      <c r="J84" s="141">
        <f>ROUND(I84*H84,2)</f>
        <v>0</v>
      </c>
      <c r="K84" s="138" t="s">
        <v>250</v>
      </c>
      <c r="L84" s="34"/>
      <c r="M84" s="142" t="s">
        <v>4</v>
      </c>
      <c r="N84" s="143" t="s">
        <v>38</v>
      </c>
      <c r="O84" s="144">
        <v>0</v>
      </c>
      <c r="P84" s="144">
        <f>O84*H84</f>
        <v>0</v>
      </c>
      <c r="Q84" s="144">
        <v>0</v>
      </c>
      <c r="R84" s="144">
        <f>Q84*H84</f>
        <v>0</v>
      </c>
      <c r="S84" s="144">
        <v>0</v>
      </c>
      <c r="T84" s="145">
        <f>S84*H84</f>
        <v>0</v>
      </c>
      <c r="AR84" s="20" t="s">
        <v>110</v>
      </c>
      <c r="AT84" s="20" t="s">
        <v>107</v>
      </c>
      <c r="AU84" s="20" t="s">
        <v>60</v>
      </c>
      <c r="AY84" s="20" t="s">
        <v>105</v>
      </c>
      <c r="BE84" s="146">
        <f>IF(N84="základní",J84,0)</f>
        <v>0</v>
      </c>
      <c r="BF84" s="146">
        <f>IF(N84="snížená",J84,0)</f>
        <v>0</v>
      </c>
      <c r="BG84" s="146">
        <f>IF(N84="zákl. přenesená",J84,0)</f>
        <v>0</v>
      </c>
      <c r="BH84" s="146">
        <f>IF(N84="sníž. přenesená",J84,0)</f>
        <v>0</v>
      </c>
      <c r="BI84" s="146">
        <f>IF(N84="nulová",J84,0)</f>
        <v>0</v>
      </c>
      <c r="BJ84" s="20" t="s">
        <v>20</v>
      </c>
      <c r="BK84" s="146">
        <f>ROUND(I84*H84,2)</f>
        <v>0</v>
      </c>
      <c r="BL84" s="20" t="s">
        <v>110</v>
      </c>
      <c r="BM84" s="20" t="s">
        <v>110</v>
      </c>
    </row>
    <row r="85" spans="2:47" s="1" customFormat="1" ht="13.5">
      <c r="B85" s="34"/>
      <c r="D85" s="147" t="s">
        <v>111</v>
      </c>
      <c r="F85" s="148" t="s">
        <v>538</v>
      </c>
      <c r="L85" s="34"/>
      <c r="M85" s="149"/>
      <c r="N85" s="35"/>
      <c r="O85" s="35"/>
      <c r="P85" s="35"/>
      <c r="Q85" s="35"/>
      <c r="R85" s="35"/>
      <c r="S85" s="35"/>
      <c r="T85" s="62"/>
      <c r="AT85" s="20" t="s">
        <v>111</v>
      </c>
      <c r="AU85" s="20" t="s">
        <v>60</v>
      </c>
    </row>
    <row r="86" spans="2:65" s="1" customFormat="1" ht="16.5" customHeight="1">
      <c r="B86" s="135"/>
      <c r="C86" s="136" t="s">
        <v>114</v>
      </c>
      <c r="D86" s="136" t="s">
        <v>107</v>
      </c>
      <c r="E86" s="137" t="s">
        <v>539</v>
      </c>
      <c r="F86" s="138" t="s">
        <v>540</v>
      </c>
      <c r="G86" s="139" t="s">
        <v>535</v>
      </c>
      <c r="H86" s="140">
        <v>1</v>
      </c>
      <c r="I86" s="141"/>
      <c r="J86" s="141">
        <f>ROUND(I86*H86,2)</f>
        <v>0</v>
      </c>
      <c r="K86" s="138" t="s">
        <v>250</v>
      </c>
      <c r="L86" s="34"/>
      <c r="M86" s="142" t="s">
        <v>4</v>
      </c>
      <c r="N86" s="143" t="s">
        <v>38</v>
      </c>
      <c r="O86" s="144">
        <v>0</v>
      </c>
      <c r="P86" s="144">
        <f>O86*H86</f>
        <v>0</v>
      </c>
      <c r="Q86" s="144">
        <v>0</v>
      </c>
      <c r="R86" s="144">
        <f>Q86*H86</f>
        <v>0</v>
      </c>
      <c r="S86" s="144">
        <v>0</v>
      </c>
      <c r="T86" s="145">
        <f>S86*H86</f>
        <v>0</v>
      </c>
      <c r="AR86" s="20" t="s">
        <v>110</v>
      </c>
      <c r="AT86" s="20" t="s">
        <v>107</v>
      </c>
      <c r="AU86" s="20" t="s">
        <v>60</v>
      </c>
      <c r="AY86" s="20" t="s">
        <v>105</v>
      </c>
      <c r="BE86" s="146">
        <f>IF(N86="základní",J86,0)</f>
        <v>0</v>
      </c>
      <c r="BF86" s="146">
        <f>IF(N86="snížená",J86,0)</f>
        <v>0</v>
      </c>
      <c r="BG86" s="146">
        <f>IF(N86="zákl. přenesená",J86,0)</f>
        <v>0</v>
      </c>
      <c r="BH86" s="146">
        <f>IF(N86="sníž. přenesená",J86,0)</f>
        <v>0</v>
      </c>
      <c r="BI86" s="146">
        <f>IF(N86="nulová",J86,0)</f>
        <v>0</v>
      </c>
      <c r="BJ86" s="20" t="s">
        <v>20</v>
      </c>
      <c r="BK86" s="146">
        <f>ROUND(I86*H86,2)</f>
        <v>0</v>
      </c>
      <c r="BL86" s="20" t="s">
        <v>110</v>
      </c>
      <c r="BM86" s="20" t="s">
        <v>117</v>
      </c>
    </row>
    <row r="87" spans="2:47" s="1" customFormat="1" ht="13.5">
      <c r="B87" s="34"/>
      <c r="D87" s="147" t="s">
        <v>111</v>
      </c>
      <c r="F87" s="148" t="s">
        <v>541</v>
      </c>
      <c r="L87" s="34"/>
      <c r="M87" s="149"/>
      <c r="N87" s="35"/>
      <c r="O87" s="35"/>
      <c r="P87" s="35"/>
      <c r="Q87" s="35"/>
      <c r="R87" s="35"/>
      <c r="S87" s="35"/>
      <c r="T87" s="62"/>
      <c r="AT87" s="20" t="s">
        <v>111</v>
      </c>
      <c r="AU87" s="20" t="s">
        <v>60</v>
      </c>
    </row>
    <row r="88" spans="2:65" s="1" customFormat="1" ht="16.5" customHeight="1">
      <c r="B88" s="135"/>
      <c r="C88" s="136" t="s">
        <v>110</v>
      </c>
      <c r="D88" s="136" t="s">
        <v>107</v>
      </c>
      <c r="E88" s="137" t="s">
        <v>542</v>
      </c>
      <c r="F88" s="138" t="s">
        <v>543</v>
      </c>
      <c r="G88" s="139" t="s">
        <v>535</v>
      </c>
      <c r="H88" s="140">
        <v>1</v>
      </c>
      <c r="I88" s="141"/>
      <c r="J88" s="141">
        <f>ROUND(I88*H88,2)</f>
        <v>0</v>
      </c>
      <c r="K88" s="138" t="s">
        <v>250</v>
      </c>
      <c r="L88" s="34"/>
      <c r="M88" s="142" t="s">
        <v>4</v>
      </c>
      <c r="N88" s="143" t="s">
        <v>38</v>
      </c>
      <c r="O88" s="144">
        <v>0</v>
      </c>
      <c r="P88" s="144">
        <f>O88*H88</f>
        <v>0</v>
      </c>
      <c r="Q88" s="144">
        <v>0</v>
      </c>
      <c r="R88" s="144">
        <f>Q88*H88</f>
        <v>0</v>
      </c>
      <c r="S88" s="144">
        <v>0</v>
      </c>
      <c r="T88" s="145">
        <f>S88*H88</f>
        <v>0</v>
      </c>
      <c r="AR88" s="20" t="s">
        <v>110</v>
      </c>
      <c r="AT88" s="20" t="s">
        <v>107</v>
      </c>
      <c r="AU88" s="20" t="s">
        <v>60</v>
      </c>
      <c r="AY88" s="20" t="s">
        <v>105</v>
      </c>
      <c r="BE88" s="146">
        <f>IF(N88="základní",J88,0)</f>
        <v>0</v>
      </c>
      <c r="BF88" s="146">
        <f>IF(N88="snížená",J88,0)</f>
        <v>0</v>
      </c>
      <c r="BG88" s="146">
        <f>IF(N88="zákl. přenesená",J88,0)</f>
        <v>0</v>
      </c>
      <c r="BH88" s="146">
        <f>IF(N88="sníž. přenesená",J88,0)</f>
        <v>0</v>
      </c>
      <c r="BI88" s="146">
        <f>IF(N88="nulová",J88,0)</f>
        <v>0</v>
      </c>
      <c r="BJ88" s="20" t="s">
        <v>20</v>
      </c>
      <c r="BK88" s="146">
        <f>ROUND(I88*H88,2)</f>
        <v>0</v>
      </c>
      <c r="BL88" s="20" t="s">
        <v>110</v>
      </c>
      <c r="BM88" s="20" t="s">
        <v>24</v>
      </c>
    </row>
    <row r="89" spans="2:47" s="1" customFormat="1" ht="13.5">
      <c r="B89" s="34"/>
      <c r="D89" s="147" t="s">
        <v>111</v>
      </c>
      <c r="F89" s="148" t="s">
        <v>543</v>
      </c>
      <c r="L89" s="34"/>
      <c r="M89" s="149"/>
      <c r="N89" s="35"/>
      <c r="O89" s="35"/>
      <c r="P89" s="35"/>
      <c r="Q89" s="35"/>
      <c r="R89" s="35"/>
      <c r="S89" s="35"/>
      <c r="T89" s="62"/>
      <c r="AT89" s="20" t="s">
        <v>111</v>
      </c>
      <c r="AU89" s="20" t="s">
        <v>60</v>
      </c>
    </row>
    <row r="90" spans="2:47" s="1" customFormat="1" ht="27">
      <c r="B90" s="34"/>
      <c r="D90" s="147" t="s">
        <v>254</v>
      </c>
      <c r="F90" s="157" t="s">
        <v>544</v>
      </c>
      <c r="L90" s="34"/>
      <c r="M90" s="149"/>
      <c r="N90" s="35"/>
      <c r="O90" s="35"/>
      <c r="P90" s="35"/>
      <c r="Q90" s="35"/>
      <c r="R90" s="35"/>
      <c r="S90" s="35"/>
      <c r="T90" s="62"/>
      <c r="AT90" s="20" t="s">
        <v>254</v>
      </c>
      <c r="AU90" s="20" t="s">
        <v>60</v>
      </c>
    </row>
    <row r="91" spans="2:65" s="1" customFormat="1" ht="16.5" customHeight="1">
      <c r="B91" s="135"/>
      <c r="C91" s="136" t="s">
        <v>115</v>
      </c>
      <c r="D91" s="136" t="s">
        <v>107</v>
      </c>
      <c r="E91" s="137" t="s">
        <v>545</v>
      </c>
      <c r="F91" s="138" t="s">
        <v>546</v>
      </c>
      <c r="G91" s="139" t="s">
        <v>535</v>
      </c>
      <c r="H91" s="140">
        <v>1</v>
      </c>
      <c r="I91" s="141"/>
      <c r="J91" s="141">
        <f>ROUND(I91*H91,2)</f>
        <v>0</v>
      </c>
      <c r="K91" s="138" t="s">
        <v>250</v>
      </c>
      <c r="L91" s="34"/>
      <c r="M91" s="142" t="s">
        <v>4</v>
      </c>
      <c r="N91" s="143" t="s">
        <v>38</v>
      </c>
      <c r="O91" s="144">
        <v>0</v>
      </c>
      <c r="P91" s="144">
        <f>O91*H91</f>
        <v>0</v>
      </c>
      <c r="Q91" s="144">
        <v>0</v>
      </c>
      <c r="R91" s="144">
        <f>Q91*H91</f>
        <v>0</v>
      </c>
      <c r="S91" s="144">
        <v>0</v>
      </c>
      <c r="T91" s="145">
        <f>S91*H91</f>
        <v>0</v>
      </c>
      <c r="AR91" s="20" t="s">
        <v>110</v>
      </c>
      <c r="AT91" s="20" t="s">
        <v>107</v>
      </c>
      <c r="AU91" s="20" t="s">
        <v>60</v>
      </c>
      <c r="AY91" s="20" t="s">
        <v>105</v>
      </c>
      <c r="BE91" s="146">
        <f>IF(N91="základní",J91,0)</f>
        <v>0</v>
      </c>
      <c r="BF91" s="146">
        <f>IF(N91="snížená",J91,0)</f>
        <v>0</v>
      </c>
      <c r="BG91" s="146">
        <f>IF(N91="zákl. přenesená",J91,0)</f>
        <v>0</v>
      </c>
      <c r="BH91" s="146">
        <f>IF(N91="sníž. přenesená",J91,0)</f>
        <v>0</v>
      </c>
      <c r="BI91" s="146">
        <f>IF(N91="nulová",J91,0)</f>
        <v>0</v>
      </c>
      <c r="BJ91" s="20" t="s">
        <v>20</v>
      </c>
      <c r="BK91" s="146">
        <f>ROUND(I91*H91,2)</f>
        <v>0</v>
      </c>
      <c r="BL91" s="20" t="s">
        <v>110</v>
      </c>
      <c r="BM91" s="20" t="s">
        <v>133</v>
      </c>
    </row>
    <row r="92" spans="2:47" s="1" customFormat="1" ht="13.5">
      <c r="B92" s="34"/>
      <c r="D92" s="147" t="s">
        <v>111</v>
      </c>
      <c r="F92" s="148" t="s">
        <v>546</v>
      </c>
      <c r="L92" s="34"/>
      <c r="M92" s="149"/>
      <c r="N92" s="35"/>
      <c r="O92" s="35"/>
      <c r="P92" s="35"/>
      <c r="Q92" s="35"/>
      <c r="R92" s="35"/>
      <c r="S92" s="35"/>
      <c r="T92" s="62"/>
      <c r="AT92" s="20" t="s">
        <v>111</v>
      </c>
      <c r="AU92" s="20" t="s">
        <v>60</v>
      </c>
    </row>
    <row r="93" spans="2:47" s="1" customFormat="1" ht="27">
      <c r="B93" s="34"/>
      <c r="D93" s="147" t="s">
        <v>254</v>
      </c>
      <c r="F93" s="157" t="s">
        <v>547</v>
      </c>
      <c r="L93" s="34"/>
      <c r="M93" s="149"/>
      <c r="N93" s="35"/>
      <c r="O93" s="35"/>
      <c r="P93" s="35"/>
      <c r="Q93" s="35"/>
      <c r="R93" s="35"/>
      <c r="S93" s="35"/>
      <c r="T93" s="62"/>
      <c r="AT93" s="20" t="s">
        <v>254</v>
      </c>
      <c r="AU93" s="20" t="s">
        <v>60</v>
      </c>
    </row>
    <row r="94" spans="2:65" s="1" customFormat="1" ht="16.5" customHeight="1">
      <c r="B94" s="135"/>
      <c r="C94" s="136" t="s">
        <v>117</v>
      </c>
      <c r="D94" s="136" t="s">
        <v>107</v>
      </c>
      <c r="E94" s="137" t="s">
        <v>548</v>
      </c>
      <c r="F94" s="138" t="s">
        <v>549</v>
      </c>
      <c r="G94" s="139" t="s">
        <v>535</v>
      </c>
      <c r="H94" s="140">
        <v>1</v>
      </c>
      <c r="I94" s="141"/>
      <c r="J94" s="141">
        <f>ROUND(I94*H94,2)</f>
        <v>0</v>
      </c>
      <c r="K94" s="138" t="s">
        <v>250</v>
      </c>
      <c r="L94" s="34"/>
      <c r="M94" s="142" t="s">
        <v>4</v>
      </c>
      <c r="N94" s="143" t="s">
        <v>38</v>
      </c>
      <c r="O94" s="144">
        <v>0</v>
      </c>
      <c r="P94" s="144">
        <f>O94*H94</f>
        <v>0</v>
      </c>
      <c r="Q94" s="144">
        <v>0</v>
      </c>
      <c r="R94" s="144">
        <f>Q94*H94</f>
        <v>0</v>
      </c>
      <c r="S94" s="144">
        <v>0</v>
      </c>
      <c r="T94" s="145">
        <f>S94*H94</f>
        <v>0</v>
      </c>
      <c r="AR94" s="20" t="s">
        <v>110</v>
      </c>
      <c r="AT94" s="20" t="s">
        <v>107</v>
      </c>
      <c r="AU94" s="20" t="s">
        <v>60</v>
      </c>
      <c r="AY94" s="20" t="s">
        <v>105</v>
      </c>
      <c r="BE94" s="146">
        <f>IF(N94="základní",J94,0)</f>
        <v>0</v>
      </c>
      <c r="BF94" s="146">
        <f>IF(N94="snížená",J94,0)</f>
        <v>0</v>
      </c>
      <c r="BG94" s="146">
        <f>IF(N94="zákl. přenesená",J94,0)</f>
        <v>0</v>
      </c>
      <c r="BH94" s="146">
        <f>IF(N94="sníž. přenesená",J94,0)</f>
        <v>0</v>
      </c>
      <c r="BI94" s="146">
        <f>IF(N94="nulová",J94,0)</f>
        <v>0</v>
      </c>
      <c r="BJ94" s="20" t="s">
        <v>20</v>
      </c>
      <c r="BK94" s="146">
        <f>ROUND(I94*H94,2)</f>
        <v>0</v>
      </c>
      <c r="BL94" s="20" t="s">
        <v>110</v>
      </c>
      <c r="BM94" s="20" t="s">
        <v>138</v>
      </c>
    </row>
    <row r="95" spans="2:47" s="1" customFormat="1" ht="13.5">
      <c r="B95" s="34"/>
      <c r="D95" s="147" t="s">
        <v>111</v>
      </c>
      <c r="F95" s="148" t="s">
        <v>549</v>
      </c>
      <c r="L95" s="34"/>
      <c r="M95" s="149"/>
      <c r="N95" s="35"/>
      <c r="O95" s="35"/>
      <c r="P95" s="35"/>
      <c r="Q95" s="35"/>
      <c r="R95" s="35"/>
      <c r="S95" s="35"/>
      <c r="T95" s="62"/>
      <c r="AT95" s="20" t="s">
        <v>111</v>
      </c>
      <c r="AU95" s="20" t="s">
        <v>60</v>
      </c>
    </row>
    <row r="96" spans="2:47" s="1" customFormat="1" ht="40.5">
      <c r="B96" s="34"/>
      <c r="D96" s="147" t="s">
        <v>254</v>
      </c>
      <c r="F96" s="157" t="s">
        <v>550</v>
      </c>
      <c r="L96" s="34"/>
      <c r="M96" s="149"/>
      <c r="N96" s="35"/>
      <c r="O96" s="35"/>
      <c r="P96" s="35"/>
      <c r="Q96" s="35"/>
      <c r="R96" s="35"/>
      <c r="S96" s="35"/>
      <c r="T96" s="62"/>
      <c r="AT96" s="20" t="s">
        <v>254</v>
      </c>
      <c r="AU96" s="20" t="s">
        <v>60</v>
      </c>
    </row>
    <row r="97" spans="2:65" s="1" customFormat="1" ht="16.5" customHeight="1">
      <c r="B97" s="135"/>
      <c r="C97" s="136" t="s">
        <v>123</v>
      </c>
      <c r="D97" s="136" t="s">
        <v>107</v>
      </c>
      <c r="E97" s="137" t="s">
        <v>551</v>
      </c>
      <c r="F97" s="138" t="s">
        <v>552</v>
      </c>
      <c r="G97" s="139" t="s">
        <v>535</v>
      </c>
      <c r="H97" s="140">
        <v>1</v>
      </c>
      <c r="I97" s="141"/>
      <c r="J97" s="141">
        <f>ROUND(I97*H97,2)</f>
        <v>0</v>
      </c>
      <c r="K97" s="138" t="s">
        <v>250</v>
      </c>
      <c r="L97" s="34"/>
      <c r="M97" s="142" t="s">
        <v>4</v>
      </c>
      <c r="N97" s="143" t="s">
        <v>38</v>
      </c>
      <c r="O97" s="144">
        <v>0</v>
      </c>
      <c r="P97" s="144">
        <f>O97*H97</f>
        <v>0</v>
      </c>
      <c r="Q97" s="144">
        <v>0</v>
      </c>
      <c r="R97" s="144">
        <f>Q97*H97</f>
        <v>0</v>
      </c>
      <c r="S97" s="144">
        <v>0</v>
      </c>
      <c r="T97" s="145">
        <f>S97*H97</f>
        <v>0</v>
      </c>
      <c r="AR97" s="20" t="s">
        <v>553</v>
      </c>
      <c r="AT97" s="20" t="s">
        <v>107</v>
      </c>
      <c r="AU97" s="20" t="s">
        <v>60</v>
      </c>
      <c r="AY97" s="20" t="s">
        <v>105</v>
      </c>
      <c r="BE97" s="146">
        <f>IF(N97="základní",J97,0)</f>
        <v>0</v>
      </c>
      <c r="BF97" s="146">
        <f>IF(N97="snížená",J97,0)</f>
        <v>0</v>
      </c>
      <c r="BG97" s="146">
        <f>IF(N97="zákl. přenesená",J97,0)</f>
        <v>0</v>
      </c>
      <c r="BH97" s="146">
        <f>IF(N97="sníž. přenesená",J97,0)</f>
        <v>0</v>
      </c>
      <c r="BI97" s="146">
        <f>IF(N97="nulová",J97,0)</f>
        <v>0</v>
      </c>
      <c r="BJ97" s="20" t="s">
        <v>20</v>
      </c>
      <c r="BK97" s="146">
        <f>ROUND(I97*H97,2)</f>
        <v>0</v>
      </c>
      <c r="BL97" s="20" t="s">
        <v>553</v>
      </c>
      <c r="BM97" s="20" t="s">
        <v>554</v>
      </c>
    </row>
    <row r="98" spans="2:47" s="1" customFormat="1" ht="13.5">
      <c r="B98" s="34"/>
      <c r="D98" s="147" t="s">
        <v>111</v>
      </c>
      <c r="F98" s="148" t="s">
        <v>552</v>
      </c>
      <c r="L98" s="34"/>
      <c r="M98" s="149"/>
      <c r="N98" s="35"/>
      <c r="O98" s="35"/>
      <c r="P98" s="35"/>
      <c r="Q98" s="35"/>
      <c r="R98" s="35"/>
      <c r="S98" s="35"/>
      <c r="T98" s="62"/>
      <c r="AT98" s="20" t="s">
        <v>111</v>
      </c>
      <c r="AU98" s="20" t="s">
        <v>60</v>
      </c>
    </row>
    <row r="99" spans="2:65" s="1" customFormat="1" ht="16.5" customHeight="1">
      <c r="B99" s="135"/>
      <c r="C99" s="136" t="s">
        <v>122</v>
      </c>
      <c r="D99" s="136" t="s">
        <v>107</v>
      </c>
      <c r="E99" s="137" t="s">
        <v>555</v>
      </c>
      <c r="F99" s="138" t="s">
        <v>556</v>
      </c>
      <c r="G99" s="139" t="s">
        <v>535</v>
      </c>
      <c r="H99" s="140">
        <v>1</v>
      </c>
      <c r="I99" s="141"/>
      <c r="J99" s="141">
        <f>ROUND(I99*H99,2)</f>
        <v>0</v>
      </c>
      <c r="K99" s="138" t="s">
        <v>250</v>
      </c>
      <c r="L99" s="34"/>
      <c r="M99" s="142" t="s">
        <v>4</v>
      </c>
      <c r="N99" s="143" t="s">
        <v>38</v>
      </c>
      <c r="O99" s="144">
        <v>0</v>
      </c>
      <c r="P99" s="144">
        <f>O99*H99</f>
        <v>0</v>
      </c>
      <c r="Q99" s="144">
        <v>0</v>
      </c>
      <c r="R99" s="144">
        <f>Q99*H99</f>
        <v>0</v>
      </c>
      <c r="S99" s="144">
        <v>0</v>
      </c>
      <c r="T99" s="145">
        <f>S99*H99</f>
        <v>0</v>
      </c>
      <c r="AR99" s="20" t="s">
        <v>110</v>
      </c>
      <c r="AT99" s="20" t="s">
        <v>107</v>
      </c>
      <c r="AU99" s="20" t="s">
        <v>60</v>
      </c>
      <c r="AY99" s="20" t="s">
        <v>105</v>
      </c>
      <c r="BE99" s="146">
        <f>IF(N99="základní",J99,0)</f>
        <v>0</v>
      </c>
      <c r="BF99" s="146">
        <f>IF(N99="snížená",J99,0)</f>
        <v>0</v>
      </c>
      <c r="BG99" s="146">
        <f>IF(N99="zákl. přenesená",J99,0)</f>
        <v>0</v>
      </c>
      <c r="BH99" s="146">
        <f>IF(N99="sníž. přenesená",J99,0)</f>
        <v>0</v>
      </c>
      <c r="BI99" s="146">
        <f>IF(N99="nulová",J99,0)</f>
        <v>0</v>
      </c>
      <c r="BJ99" s="20" t="s">
        <v>20</v>
      </c>
      <c r="BK99" s="146">
        <f>ROUND(I99*H99,2)</f>
        <v>0</v>
      </c>
      <c r="BL99" s="20" t="s">
        <v>110</v>
      </c>
      <c r="BM99" s="20" t="s">
        <v>144</v>
      </c>
    </row>
    <row r="100" spans="2:47" s="1" customFormat="1" ht="13.5">
      <c r="B100" s="34"/>
      <c r="D100" s="147" t="s">
        <v>111</v>
      </c>
      <c r="F100" s="148" t="s">
        <v>556</v>
      </c>
      <c r="L100" s="34"/>
      <c r="M100" s="149"/>
      <c r="N100" s="35"/>
      <c r="O100" s="35"/>
      <c r="P100" s="35"/>
      <c r="Q100" s="35"/>
      <c r="R100" s="35"/>
      <c r="S100" s="35"/>
      <c r="T100" s="62"/>
      <c r="AT100" s="20" t="s">
        <v>111</v>
      </c>
      <c r="AU100" s="20" t="s">
        <v>60</v>
      </c>
    </row>
    <row r="101" spans="2:47" s="1" customFormat="1" ht="54">
      <c r="B101" s="34"/>
      <c r="D101" s="147" t="s">
        <v>254</v>
      </c>
      <c r="F101" s="157" t="s">
        <v>557</v>
      </c>
      <c r="L101" s="34"/>
      <c r="M101" s="149"/>
      <c r="N101" s="35"/>
      <c r="O101" s="35"/>
      <c r="P101" s="35"/>
      <c r="Q101" s="35"/>
      <c r="R101" s="35"/>
      <c r="S101" s="35"/>
      <c r="T101" s="62"/>
      <c r="AT101" s="20" t="s">
        <v>254</v>
      </c>
      <c r="AU101" s="20" t="s">
        <v>60</v>
      </c>
    </row>
    <row r="102" spans="2:65" s="1" customFormat="1" ht="16.5" customHeight="1">
      <c r="B102" s="135"/>
      <c r="C102" s="136" t="s">
        <v>127</v>
      </c>
      <c r="D102" s="136" t="s">
        <v>107</v>
      </c>
      <c r="E102" s="137" t="s">
        <v>558</v>
      </c>
      <c r="F102" s="138" t="s">
        <v>559</v>
      </c>
      <c r="G102" s="139" t="s">
        <v>535</v>
      </c>
      <c r="H102" s="140">
        <v>1</v>
      </c>
      <c r="I102" s="141"/>
      <c r="J102" s="141">
        <f>ROUND(I102*H102,2)</f>
        <v>0</v>
      </c>
      <c r="K102" s="138" t="s">
        <v>250</v>
      </c>
      <c r="L102" s="34"/>
      <c r="M102" s="142" t="s">
        <v>4</v>
      </c>
      <c r="N102" s="143" t="s">
        <v>38</v>
      </c>
      <c r="O102" s="144">
        <v>0</v>
      </c>
      <c r="P102" s="144">
        <f>O102*H102</f>
        <v>0</v>
      </c>
      <c r="Q102" s="144">
        <v>0</v>
      </c>
      <c r="R102" s="144">
        <f>Q102*H102</f>
        <v>0</v>
      </c>
      <c r="S102" s="144">
        <v>0</v>
      </c>
      <c r="T102" s="145">
        <f>S102*H102</f>
        <v>0</v>
      </c>
      <c r="AR102" s="20" t="s">
        <v>110</v>
      </c>
      <c r="AT102" s="20" t="s">
        <v>107</v>
      </c>
      <c r="AU102" s="20" t="s">
        <v>60</v>
      </c>
      <c r="AY102" s="20" t="s">
        <v>105</v>
      </c>
      <c r="BE102" s="146">
        <f>IF(N102="základní",J102,0)</f>
        <v>0</v>
      </c>
      <c r="BF102" s="146">
        <f>IF(N102="snížená",J102,0)</f>
        <v>0</v>
      </c>
      <c r="BG102" s="146">
        <f>IF(N102="zákl. přenesená",J102,0)</f>
        <v>0</v>
      </c>
      <c r="BH102" s="146">
        <f>IF(N102="sníž. přenesená",J102,0)</f>
        <v>0</v>
      </c>
      <c r="BI102" s="146">
        <f>IF(N102="nulová",J102,0)</f>
        <v>0</v>
      </c>
      <c r="BJ102" s="20" t="s">
        <v>20</v>
      </c>
      <c r="BK102" s="146">
        <f>ROUND(I102*H102,2)</f>
        <v>0</v>
      </c>
      <c r="BL102" s="20" t="s">
        <v>110</v>
      </c>
      <c r="BM102" s="20" t="s">
        <v>146</v>
      </c>
    </row>
    <row r="103" spans="2:47" s="1" customFormat="1" ht="13.5">
      <c r="B103" s="34"/>
      <c r="D103" s="147" t="s">
        <v>111</v>
      </c>
      <c r="F103" s="148" t="s">
        <v>559</v>
      </c>
      <c r="L103" s="34"/>
      <c r="M103" s="149"/>
      <c r="N103" s="35"/>
      <c r="O103" s="35"/>
      <c r="P103" s="35"/>
      <c r="Q103" s="35"/>
      <c r="R103" s="35"/>
      <c r="S103" s="35"/>
      <c r="T103" s="62"/>
      <c r="AT103" s="20" t="s">
        <v>111</v>
      </c>
      <c r="AU103" s="20" t="s">
        <v>60</v>
      </c>
    </row>
    <row r="104" spans="2:47" s="1" customFormat="1" ht="108">
      <c r="B104" s="34"/>
      <c r="D104" s="147" t="s">
        <v>254</v>
      </c>
      <c r="F104" s="157" t="s">
        <v>560</v>
      </c>
      <c r="L104" s="34"/>
      <c r="M104" s="149"/>
      <c r="N104" s="35"/>
      <c r="O104" s="35"/>
      <c r="P104" s="35"/>
      <c r="Q104" s="35"/>
      <c r="R104" s="35"/>
      <c r="S104" s="35"/>
      <c r="T104" s="62"/>
      <c r="AT104" s="20" t="s">
        <v>254</v>
      </c>
      <c r="AU104" s="20" t="s">
        <v>60</v>
      </c>
    </row>
    <row r="105" spans="2:65" s="1" customFormat="1" ht="24" customHeight="1">
      <c r="B105" s="135"/>
      <c r="C105" s="136" t="s">
        <v>24</v>
      </c>
      <c r="D105" s="136" t="s">
        <v>107</v>
      </c>
      <c r="E105" s="137" t="s">
        <v>561</v>
      </c>
      <c r="F105" s="138" t="s">
        <v>562</v>
      </c>
      <c r="G105" s="139" t="s">
        <v>535</v>
      </c>
      <c r="H105" s="140">
        <v>1</v>
      </c>
      <c r="I105" s="141"/>
      <c r="J105" s="141">
        <f>ROUND(I105*H105,2)</f>
        <v>0</v>
      </c>
      <c r="K105" s="138" t="s">
        <v>250</v>
      </c>
      <c r="L105" s="34"/>
      <c r="M105" s="142" t="s">
        <v>4</v>
      </c>
      <c r="N105" s="143" t="s">
        <v>38</v>
      </c>
      <c r="O105" s="144">
        <v>0</v>
      </c>
      <c r="P105" s="144">
        <f>O105*H105</f>
        <v>0</v>
      </c>
      <c r="Q105" s="144">
        <v>0</v>
      </c>
      <c r="R105" s="144">
        <f>Q105*H105</f>
        <v>0</v>
      </c>
      <c r="S105" s="144">
        <v>0</v>
      </c>
      <c r="T105" s="145">
        <f>S105*H105</f>
        <v>0</v>
      </c>
      <c r="AR105" s="20" t="s">
        <v>110</v>
      </c>
      <c r="AT105" s="20" t="s">
        <v>107</v>
      </c>
      <c r="AU105" s="20" t="s">
        <v>60</v>
      </c>
      <c r="AY105" s="20" t="s">
        <v>105</v>
      </c>
      <c r="BE105" s="146">
        <f>IF(N105="základní",J105,0)</f>
        <v>0</v>
      </c>
      <c r="BF105" s="146">
        <f>IF(N105="snížená",J105,0)</f>
        <v>0</v>
      </c>
      <c r="BG105" s="146">
        <f>IF(N105="zákl. přenesená",J105,0)</f>
        <v>0</v>
      </c>
      <c r="BH105" s="146">
        <f>IF(N105="sníž. přenesená",J105,0)</f>
        <v>0</v>
      </c>
      <c r="BI105" s="146">
        <f>IF(N105="nulová",J105,0)</f>
        <v>0</v>
      </c>
      <c r="BJ105" s="20" t="s">
        <v>20</v>
      </c>
      <c r="BK105" s="146">
        <f>ROUND(I105*H105,2)</f>
        <v>0</v>
      </c>
      <c r="BL105" s="20" t="s">
        <v>110</v>
      </c>
      <c r="BM105" s="20" t="s">
        <v>148</v>
      </c>
    </row>
    <row r="106" spans="2:47" s="1" customFormat="1" ht="13.5">
      <c r="B106" s="34"/>
      <c r="D106" s="147" t="s">
        <v>111</v>
      </c>
      <c r="F106" s="148" t="s">
        <v>562</v>
      </c>
      <c r="L106" s="34"/>
      <c r="M106" s="149"/>
      <c r="N106" s="35"/>
      <c r="O106" s="35"/>
      <c r="P106" s="35"/>
      <c r="Q106" s="35"/>
      <c r="R106" s="35"/>
      <c r="S106" s="35"/>
      <c r="T106" s="62"/>
      <c r="AT106" s="20" t="s">
        <v>111</v>
      </c>
      <c r="AU106" s="20" t="s">
        <v>60</v>
      </c>
    </row>
    <row r="107" spans="2:47" s="1" customFormat="1" ht="108">
      <c r="B107" s="34"/>
      <c r="D107" s="147" t="s">
        <v>254</v>
      </c>
      <c r="F107" s="157" t="s">
        <v>563</v>
      </c>
      <c r="L107" s="34"/>
      <c r="M107" s="149"/>
      <c r="N107" s="35"/>
      <c r="O107" s="35"/>
      <c r="P107" s="35"/>
      <c r="Q107" s="35"/>
      <c r="R107" s="35"/>
      <c r="S107" s="35"/>
      <c r="T107" s="62"/>
      <c r="AT107" s="20" t="s">
        <v>254</v>
      </c>
      <c r="AU107" s="20" t="s">
        <v>60</v>
      </c>
    </row>
    <row r="108" spans="2:63" s="10" customFormat="1" ht="29.85" customHeight="1">
      <c r="B108" s="123"/>
      <c r="D108" s="124" t="s">
        <v>53</v>
      </c>
      <c r="E108" s="133" t="s">
        <v>564</v>
      </c>
      <c r="F108" s="133" t="s">
        <v>565</v>
      </c>
      <c r="J108" s="134">
        <f>BK108</f>
        <v>0</v>
      </c>
      <c r="L108" s="123"/>
      <c r="M108" s="127"/>
      <c r="N108" s="128"/>
      <c r="O108" s="128"/>
      <c r="P108" s="129">
        <f>SUM(P109:P127)</f>
        <v>0</v>
      </c>
      <c r="Q108" s="128"/>
      <c r="R108" s="129">
        <f>SUM(R109:R127)</f>
        <v>0</v>
      </c>
      <c r="S108" s="128"/>
      <c r="T108" s="130">
        <f>SUM(T109:T127)</f>
        <v>0</v>
      </c>
      <c r="AR108" s="124" t="s">
        <v>115</v>
      </c>
      <c r="AT108" s="131" t="s">
        <v>53</v>
      </c>
      <c r="AU108" s="131" t="s">
        <v>20</v>
      </c>
      <c r="AY108" s="124" t="s">
        <v>105</v>
      </c>
      <c r="BK108" s="132">
        <f>SUM(BK109:BK127)</f>
        <v>0</v>
      </c>
    </row>
    <row r="109" spans="2:65" s="1" customFormat="1" ht="16.5" customHeight="1">
      <c r="B109" s="135"/>
      <c r="C109" s="136" t="s">
        <v>128</v>
      </c>
      <c r="D109" s="136" t="s">
        <v>107</v>
      </c>
      <c r="E109" s="137" t="s">
        <v>566</v>
      </c>
      <c r="F109" s="138" t="s">
        <v>567</v>
      </c>
      <c r="G109" s="139" t="s">
        <v>535</v>
      </c>
      <c r="H109" s="140">
        <v>1</v>
      </c>
      <c r="I109" s="141"/>
      <c r="J109" s="141">
        <f>ROUND(I109*H109,2)</f>
        <v>0</v>
      </c>
      <c r="K109" s="138" t="s">
        <v>250</v>
      </c>
      <c r="L109" s="34"/>
      <c r="M109" s="142" t="s">
        <v>4</v>
      </c>
      <c r="N109" s="143" t="s">
        <v>38</v>
      </c>
      <c r="O109" s="144">
        <v>0</v>
      </c>
      <c r="P109" s="144">
        <f>O109*H109</f>
        <v>0</v>
      </c>
      <c r="Q109" s="144">
        <v>0</v>
      </c>
      <c r="R109" s="144">
        <f>Q109*H109</f>
        <v>0</v>
      </c>
      <c r="S109" s="144">
        <v>0</v>
      </c>
      <c r="T109" s="145">
        <f>S109*H109</f>
        <v>0</v>
      </c>
      <c r="AR109" s="20" t="s">
        <v>553</v>
      </c>
      <c r="AT109" s="20" t="s">
        <v>107</v>
      </c>
      <c r="AU109" s="20" t="s">
        <v>60</v>
      </c>
      <c r="AY109" s="20" t="s">
        <v>105</v>
      </c>
      <c r="BE109" s="146">
        <f>IF(N109="základní",J109,0)</f>
        <v>0</v>
      </c>
      <c r="BF109" s="146">
        <f>IF(N109="snížená",J109,0)</f>
        <v>0</v>
      </c>
      <c r="BG109" s="146">
        <f>IF(N109="zákl. přenesená",J109,0)</f>
        <v>0</v>
      </c>
      <c r="BH109" s="146">
        <f>IF(N109="sníž. přenesená",J109,0)</f>
        <v>0</v>
      </c>
      <c r="BI109" s="146">
        <f>IF(N109="nulová",J109,0)</f>
        <v>0</v>
      </c>
      <c r="BJ109" s="20" t="s">
        <v>20</v>
      </c>
      <c r="BK109" s="146">
        <f>ROUND(I109*H109,2)</f>
        <v>0</v>
      </c>
      <c r="BL109" s="20" t="s">
        <v>553</v>
      </c>
      <c r="BM109" s="20" t="s">
        <v>568</v>
      </c>
    </row>
    <row r="110" spans="2:47" s="1" customFormat="1" ht="13.5">
      <c r="B110" s="34"/>
      <c r="D110" s="147" t="s">
        <v>111</v>
      </c>
      <c r="F110" s="148" t="s">
        <v>569</v>
      </c>
      <c r="L110" s="34"/>
      <c r="M110" s="149"/>
      <c r="N110" s="35"/>
      <c r="O110" s="35"/>
      <c r="P110" s="35"/>
      <c r="Q110" s="35"/>
      <c r="R110" s="35"/>
      <c r="S110" s="35"/>
      <c r="T110" s="62"/>
      <c r="AT110" s="20" t="s">
        <v>111</v>
      </c>
      <c r="AU110" s="20" t="s">
        <v>60</v>
      </c>
    </row>
    <row r="111" spans="2:65" s="1" customFormat="1" ht="16.5" customHeight="1">
      <c r="B111" s="135"/>
      <c r="C111" s="136" t="s">
        <v>133</v>
      </c>
      <c r="D111" s="136" t="s">
        <v>107</v>
      </c>
      <c r="E111" s="137" t="s">
        <v>570</v>
      </c>
      <c r="F111" s="138" t="s">
        <v>571</v>
      </c>
      <c r="G111" s="139" t="s">
        <v>535</v>
      </c>
      <c r="H111" s="140">
        <v>1</v>
      </c>
      <c r="I111" s="141"/>
      <c r="J111" s="141">
        <f>ROUND(I111*H111,2)</f>
        <v>0</v>
      </c>
      <c r="K111" s="138" t="s">
        <v>250</v>
      </c>
      <c r="L111" s="34"/>
      <c r="M111" s="142" t="s">
        <v>4</v>
      </c>
      <c r="N111" s="143" t="s">
        <v>38</v>
      </c>
      <c r="O111" s="144">
        <v>0</v>
      </c>
      <c r="P111" s="144">
        <f>O111*H111</f>
        <v>0</v>
      </c>
      <c r="Q111" s="144">
        <v>0</v>
      </c>
      <c r="R111" s="144">
        <f>Q111*H111</f>
        <v>0</v>
      </c>
      <c r="S111" s="144">
        <v>0</v>
      </c>
      <c r="T111" s="145">
        <f>S111*H111</f>
        <v>0</v>
      </c>
      <c r="AR111" s="20" t="s">
        <v>110</v>
      </c>
      <c r="AT111" s="20" t="s">
        <v>107</v>
      </c>
      <c r="AU111" s="20" t="s">
        <v>60</v>
      </c>
      <c r="AY111" s="20" t="s">
        <v>105</v>
      </c>
      <c r="BE111" s="146">
        <f>IF(N111="základní",J111,0)</f>
        <v>0</v>
      </c>
      <c r="BF111" s="146">
        <f>IF(N111="snížená",J111,0)</f>
        <v>0</v>
      </c>
      <c r="BG111" s="146">
        <f>IF(N111="zákl. přenesená",J111,0)</f>
        <v>0</v>
      </c>
      <c r="BH111" s="146">
        <f>IF(N111="sníž. přenesená",J111,0)</f>
        <v>0</v>
      </c>
      <c r="BI111" s="146">
        <f>IF(N111="nulová",J111,0)</f>
        <v>0</v>
      </c>
      <c r="BJ111" s="20" t="s">
        <v>20</v>
      </c>
      <c r="BK111" s="146">
        <f>ROUND(I111*H111,2)</f>
        <v>0</v>
      </c>
      <c r="BL111" s="20" t="s">
        <v>110</v>
      </c>
      <c r="BM111" s="20" t="s">
        <v>159</v>
      </c>
    </row>
    <row r="112" spans="2:47" s="1" customFormat="1" ht="13.5">
      <c r="B112" s="34"/>
      <c r="D112" s="147" t="s">
        <v>111</v>
      </c>
      <c r="F112" s="148" t="s">
        <v>572</v>
      </c>
      <c r="L112" s="34"/>
      <c r="M112" s="149"/>
      <c r="N112" s="35"/>
      <c r="O112" s="35"/>
      <c r="P112" s="35"/>
      <c r="Q112" s="35"/>
      <c r="R112" s="35"/>
      <c r="S112" s="35"/>
      <c r="T112" s="62"/>
      <c r="AT112" s="20" t="s">
        <v>111</v>
      </c>
      <c r="AU112" s="20" t="s">
        <v>60</v>
      </c>
    </row>
    <row r="113" spans="2:47" s="1" customFormat="1" ht="40.5">
      <c r="B113" s="34"/>
      <c r="D113" s="147" t="s">
        <v>254</v>
      </c>
      <c r="F113" s="157" t="s">
        <v>573</v>
      </c>
      <c r="L113" s="34"/>
      <c r="M113" s="149"/>
      <c r="N113" s="35"/>
      <c r="O113" s="35"/>
      <c r="P113" s="35"/>
      <c r="Q113" s="35"/>
      <c r="R113" s="35"/>
      <c r="S113" s="35"/>
      <c r="T113" s="62"/>
      <c r="AT113" s="20" t="s">
        <v>254</v>
      </c>
      <c r="AU113" s="20" t="s">
        <v>60</v>
      </c>
    </row>
    <row r="114" spans="2:65" s="1" customFormat="1" ht="16.5" customHeight="1">
      <c r="B114" s="135"/>
      <c r="C114" s="136" t="s">
        <v>138</v>
      </c>
      <c r="D114" s="136" t="s">
        <v>107</v>
      </c>
      <c r="E114" s="137" t="s">
        <v>574</v>
      </c>
      <c r="F114" s="138" t="s">
        <v>575</v>
      </c>
      <c r="G114" s="139" t="s">
        <v>535</v>
      </c>
      <c r="H114" s="140">
        <v>1</v>
      </c>
      <c r="I114" s="141"/>
      <c r="J114" s="141">
        <f>ROUND(I114*H114,2)</f>
        <v>0</v>
      </c>
      <c r="K114" s="138" t="s">
        <v>250</v>
      </c>
      <c r="L114" s="34"/>
      <c r="M114" s="142" t="s">
        <v>4</v>
      </c>
      <c r="N114" s="143" t="s">
        <v>38</v>
      </c>
      <c r="O114" s="144">
        <v>0</v>
      </c>
      <c r="P114" s="144">
        <f>O114*H114</f>
        <v>0</v>
      </c>
      <c r="Q114" s="144">
        <v>0</v>
      </c>
      <c r="R114" s="144">
        <f>Q114*H114</f>
        <v>0</v>
      </c>
      <c r="S114" s="144">
        <v>0</v>
      </c>
      <c r="T114" s="145">
        <f>S114*H114</f>
        <v>0</v>
      </c>
      <c r="AR114" s="20" t="s">
        <v>553</v>
      </c>
      <c r="AT114" s="20" t="s">
        <v>107</v>
      </c>
      <c r="AU114" s="20" t="s">
        <v>60</v>
      </c>
      <c r="AY114" s="20" t="s">
        <v>105</v>
      </c>
      <c r="BE114" s="146">
        <f>IF(N114="základní",J114,0)</f>
        <v>0</v>
      </c>
      <c r="BF114" s="146">
        <f>IF(N114="snížená",J114,0)</f>
        <v>0</v>
      </c>
      <c r="BG114" s="146">
        <f>IF(N114="zákl. přenesená",J114,0)</f>
        <v>0</v>
      </c>
      <c r="BH114" s="146">
        <f>IF(N114="sníž. přenesená",J114,0)</f>
        <v>0</v>
      </c>
      <c r="BI114" s="146">
        <f>IF(N114="nulová",J114,0)</f>
        <v>0</v>
      </c>
      <c r="BJ114" s="20" t="s">
        <v>20</v>
      </c>
      <c r="BK114" s="146">
        <f>ROUND(I114*H114,2)</f>
        <v>0</v>
      </c>
      <c r="BL114" s="20" t="s">
        <v>553</v>
      </c>
      <c r="BM114" s="20" t="s">
        <v>576</v>
      </c>
    </row>
    <row r="115" spans="2:47" s="1" customFormat="1" ht="13.5">
      <c r="B115" s="34"/>
      <c r="D115" s="147" t="s">
        <v>111</v>
      </c>
      <c r="F115" s="148" t="s">
        <v>577</v>
      </c>
      <c r="L115" s="34"/>
      <c r="M115" s="149"/>
      <c r="N115" s="35"/>
      <c r="O115" s="35"/>
      <c r="P115" s="35"/>
      <c r="Q115" s="35"/>
      <c r="R115" s="35"/>
      <c r="S115" s="35"/>
      <c r="T115" s="62"/>
      <c r="AT115" s="20" t="s">
        <v>111</v>
      </c>
      <c r="AU115" s="20" t="s">
        <v>60</v>
      </c>
    </row>
    <row r="116" spans="2:51" s="11" customFormat="1" ht="13.5">
      <c r="B116" s="150"/>
      <c r="D116" s="147" t="s">
        <v>112</v>
      </c>
      <c r="E116" s="151" t="s">
        <v>4</v>
      </c>
      <c r="F116" s="152" t="s">
        <v>578</v>
      </c>
      <c r="H116" s="153">
        <v>1</v>
      </c>
      <c r="L116" s="150"/>
      <c r="M116" s="154"/>
      <c r="N116" s="155"/>
      <c r="O116" s="155"/>
      <c r="P116" s="155"/>
      <c r="Q116" s="155"/>
      <c r="R116" s="155"/>
      <c r="S116" s="155"/>
      <c r="T116" s="156"/>
      <c r="AT116" s="151" t="s">
        <v>112</v>
      </c>
      <c r="AU116" s="151" t="s">
        <v>60</v>
      </c>
      <c r="AV116" s="11" t="s">
        <v>60</v>
      </c>
      <c r="AW116" s="11" t="s">
        <v>31</v>
      </c>
      <c r="AX116" s="11" t="s">
        <v>54</v>
      </c>
      <c r="AY116" s="151" t="s">
        <v>105</v>
      </c>
    </row>
    <row r="117" spans="2:65" s="1" customFormat="1" ht="16.5" customHeight="1">
      <c r="B117" s="135"/>
      <c r="C117" s="136" t="s">
        <v>10</v>
      </c>
      <c r="D117" s="136" t="s">
        <v>107</v>
      </c>
      <c r="E117" s="137" t="s">
        <v>579</v>
      </c>
      <c r="F117" s="138" t="s">
        <v>580</v>
      </c>
      <c r="G117" s="139" t="s">
        <v>535</v>
      </c>
      <c r="H117" s="140">
        <v>1</v>
      </c>
      <c r="I117" s="141"/>
      <c r="J117" s="141">
        <f>ROUND(I117*H117,2)</f>
        <v>0</v>
      </c>
      <c r="K117" s="138" t="s">
        <v>250</v>
      </c>
      <c r="L117" s="34"/>
      <c r="M117" s="142" t="s">
        <v>4</v>
      </c>
      <c r="N117" s="143" t="s">
        <v>38</v>
      </c>
      <c r="O117" s="144">
        <v>0</v>
      </c>
      <c r="P117" s="144">
        <f>O117*H117</f>
        <v>0</v>
      </c>
      <c r="Q117" s="144">
        <v>0</v>
      </c>
      <c r="R117" s="144">
        <f>Q117*H117</f>
        <v>0</v>
      </c>
      <c r="S117" s="144">
        <v>0</v>
      </c>
      <c r="T117" s="145">
        <f>S117*H117</f>
        <v>0</v>
      </c>
      <c r="AR117" s="20" t="s">
        <v>553</v>
      </c>
      <c r="AT117" s="20" t="s">
        <v>107</v>
      </c>
      <c r="AU117" s="20" t="s">
        <v>60</v>
      </c>
      <c r="AY117" s="20" t="s">
        <v>105</v>
      </c>
      <c r="BE117" s="146">
        <f>IF(N117="základní",J117,0)</f>
        <v>0</v>
      </c>
      <c r="BF117" s="146">
        <f>IF(N117="snížená",J117,0)</f>
        <v>0</v>
      </c>
      <c r="BG117" s="146">
        <f>IF(N117="zákl. přenesená",J117,0)</f>
        <v>0</v>
      </c>
      <c r="BH117" s="146">
        <f>IF(N117="sníž. přenesená",J117,0)</f>
        <v>0</v>
      </c>
      <c r="BI117" s="146">
        <f>IF(N117="nulová",J117,0)</f>
        <v>0</v>
      </c>
      <c r="BJ117" s="20" t="s">
        <v>20</v>
      </c>
      <c r="BK117" s="146">
        <f>ROUND(I117*H117,2)</f>
        <v>0</v>
      </c>
      <c r="BL117" s="20" t="s">
        <v>553</v>
      </c>
      <c r="BM117" s="20" t="s">
        <v>581</v>
      </c>
    </row>
    <row r="118" spans="2:47" s="1" customFormat="1" ht="13.5">
      <c r="B118" s="34"/>
      <c r="D118" s="147" t="s">
        <v>111</v>
      </c>
      <c r="F118" s="148" t="s">
        <v>582</v>
      </c>
      <c r="L118" s="34"/>
      <c r="M118" s="149"/>
      <c r="N118" s="35"/>
      <c r="O118" s="35"/>
      <c r="P118" s="35"/>
      <c r="Q118" s="35"/>
      <c r="R118" s="35"/>
      <c r="S118" s="35"/>
      <c r="T118" s="62"/>
      <c r="AT118" s="20" t="s">
        <v>111</v>
      </c>
      <c r="AU118" s="20" t="s">
        <v>60</v>
      </c>
    </row>
    <row r="119" spans="2:51" s="11" customFormat="1" ht="27">
      <c r="B119" s="150"/>
      <c r="D119" s="147" t="s">
        <v>112</v>
      </c>
      <c r="E119" s="151" t="s">
        <v>4</v>
      </c>
      <c r="F119" s="152" t="s">
        <v>583</v>
      </c>
      <c r="H119" s="153">
        <v>1</v>
      </c>
      <c r="L119" s="150"/>
      <c r="M119" s="154"/>
      <c r="N119" s="155"/>
      <c r="O119" s="155"/>
      <c r="P119" s="155"/>
      <c r="Q119" s="155"/>
      <c r="R119" s="155"/>
      <c r="S119" s="155"/>
      <c r="T119" s="156"/>
      <c r="AT119" s="151" t="s">
        <v>112</v>
      </c>
      <c r="AU119" s="151" t="s">
        <v>60</v>
      </c>
      <c r="AV119" s="11" t="s">
        <v>60</v>
      </c>
      <c r="AW119" s="11" t="s">
        <v>31</v>
      </c>
      <c r="AX119" s="11" t="s">
        <v>54</v>
      </c>
      <c r="AY119" s="151" t="s">
        <v>105</v>
      </c>
    </row>
    <row r="120" spans="2:65" s="250" customFormat="1" ht="16.5" customHeight="1">
      <c r="B120" s="238"/>
      <c r="C120" s="239" t="s">
        <v>144</v>
      </c>
      <c r="D120" s="239" t="s">
        <v>107</v>
      </c>
      <c r="E120" s="240" t="s">
        <v>584</v>
      </c>
      <c r="F120" s="241" t="s">
        <v>585</v>
      </c>
      <c r="G120" s="242" t="s">
        <v>190</v>
      </c>
      <c r="H120" s="243">
        <v>1</v>
      </c>
      <c r="I120" s="244"/>
      <c r="J120" s="244">
        <f>ROUND(I120*H120,2)</f>
        <v>0</v>
      </c>
      <c r="K120" s="241" t="s">
        <v>250</v>
      </c>
      <c r="L120" s="245"/>
      <c r="M120" s="246" t="s">
        <v>4</v>
      </c>
      <c r="N120" s="247" t="s">
        <v>38</v>
      </c>
      <c r="O120" s="248">
        <v>0</v>
      </c>
      <c r="P120" s="248">
        <f>O120*H120</f>
        <v>0</v>
      </c>
      <c r="Q120" s="248">
        <v>0</v>
      </c>
      <c r="R120" s="248">
        <f>Q120*H120</f>
        <v>0</v>
      </c>
      <c r="S120" s="248">
        <v>0</v>
      </c>
      <c r="T120" s="249">
        <f>S120*H120</f>
        <v>0</v>
      </c>
      <c r="AR120" s="251" t="s">
        <v>110</v>
      </c>
      <c r="AT120" s="251" t="s">
        <v>107</v>
      </c>
      <c r="AU120" s="251" t="s">
        <v>60</v>
      </c>
      <c r="AY120" s="251" t="s">
        <v>105</v>
      </c>
      <c r="BE120" s="252">
        <f>IF(N120="základní",J120,0)</f>
        <v>0</v>
      </c>
      <c r="BF120" s="252">
        <f>IF(N120="snížená",J120,0)</f>
        <v>0</v>
      </c>
      <c r="BG120" s="252">
        <f>IF(N120="zákl. přenesená",J120,0)</f>
        <v>0</v>
      </c>
      <c r="BH120" s="252">
        <f>IF(N120="sníž. přenesená",J120,0)</f>
        <v>0</v>
      </c>
      <c r="BI120" s="252">
        <f>IF(N120="nulová",J120,0)</f>
        <v>0</v>
      </c>
      <c r="BJ120" s="251" t="s">
        <v>20</v>
      </c>
      <c r="BK120" s="252">
        <f>ROUND(I120*H120,2)</f>
        <v>0</v>
      </c>
      <c r="BL120" s="251" t="s">
        <v>110</v>
      </c>
      <c r="BM120" s="251" t="s">
        <v>586</v>
      </c>
    </row>
    <row r="121" spans="2:47" s="250" customFormat="1" ht="40.5">
      <c r="B121" s="245"/>
      <c r="D121" s="253" t="s">
        <v>111</v>
      </c>
      <c r="F121" s="254" t="s">
        <v>587</v>
      </c>
      <c r="L121" s="245"/>
      <c r="M121" s="255"/>
      <c r="N121" s="256"/>
      <c r="O121" s="256"/>
      <c r="P121" s="256"/>
      <c r="Q121" s="256"/>
      <c r="R121" s="256"/>
      <c r="S121" s="256"/>
      <c r="T121" s="257"/>
      <c r="AT121" s="251" t="s">
        <v>111</v>
      </c>
      <c r="AU121" s="251" t="s">
        <v>60</v>
      </c>
    </row>
    <row r="122" spans="2:65" s="250" customFormat="1" ht="16.5" customHeight="1">
      <c r="B122" s="238"/>
      <c r="C122" s="239" t="s">
        <v>145</v>
      </c>
      <c r="D122" s="239" t="s">
        <v>107</v>
      </c>
      <c r="E122" s="240" t="s">
        <v>588</v>
      </c>
      <c r="F122" s="241" t="s">
        <v>589</v>
      </c>
      <c r="G122" s="242" t="s">
        <v>190</v>
      </c>
      <c r="H122" s="243">
        <v>1</v>
      </c>
      <c r="I122" s="244"/>
      <c r="J122" s="244">
        <f>ROUND(I122*H122,2)</f>
        <v>0</v>
      </c>
      <c r="K122" s="241" t="s">
        <v>250</v>
      </c>
      <c r="L122" s="245"/>
      <c r="M122" s="246" t="s">
        <v>4</v>
      </c>
      <c r="N122" s="247" t="s">
        <v>38</v>
      </c>
      <c r="O122" s="248">
        <v>0</v>
      </c>
      <c r="P122" s="248">
        <f>O122*H122</f>
        <v>0</v>
      </c>
      <c r="Q122" s="248">
        <v>0</v>
      </c>
      <c r="R122" s="248">
        <f>Q122*H122</f>
        <v>0</v>
      </c>
      <c r="S122" s="248">
        <v>0</v>
      </c>
      <c r="T122" s="249">
        <f>S122*H122</f>
        <v>0</v>
      </c>
      <c r="AR122" s="251" t="s">
        <v>110</v>
      </c>
      <c r="AT122" s="251" t="s">
        <v>107</v>
      </c>
      <c r="AU122" s="251" t="s">
        <v>60</v>
      </c>
      <c r="AY122" s="251" t="s">
        <v>105</v>
      </c>
      <c r="BE122" s="252">
        <f>IF(N122="základní",J122,0)</f>
        <v>0</v>
      </c>
      <c r="BF122" s="252">
        <f>IF(N122="snížená",J122,0)</f>
        <v>0</v>
      </c>
      <c r="BG122" s="252">
        <f>IF(N122="zákl. přenesená",J122,0)</f>
        <v>0</v>
      </c>
      <c r="BH122" s="252">
        <f>IF(N122="sníž. přenesená",J122,0)</f>
        <v>0</v>
      </c>
      <c r="BI122" s="252">
        <f>IF(N122="nulová",J122,0)</f>
        <v>0</v>
      </c>
      <c r="BJ122" s="251" t="s">
        <v>20</v>
      </c>
      <c r="BK122" s="252">
        <f>ROUND(I122*H122,2)</f>
        <v>0</v>
      </c>
      <c r="BL122" s="251" t="s">
        <v>110</v>
      </c>
      <c r="BM122" s="251" t="s">
        <v>590</v>
      </c>
    </row>
    <row r="123" spans="2:47" s="250" customFormat="1" ht="40.5">
      <c r="B123" s="245"/>
      <c r="D123" s="253" t="s">
        <v>111</v>
      </c>
      <c r="F123" s="254" t="s">
        <v>591</v>
      </c>
      <c r="L123" s="245"/>
      <c r="M123" s="255"/>
      <c r="N123" s="256"/>
      <c r="O123" s="256"/>
      <c r="P123" s="256"/>
      <c r="Q123" s="256"/>
      <c r="R123" s="256"/>
      <c r="S123" s="256"/>
      <c r="T123" s="257"/>
      <c r="AT123" s="251" t="s">
        <v>111</v>
      </c>
      <c r="AU123" s="251" t="s">
        <v>60</v>
      </c>
    </row>
    <row r="124" spans="2:65" s="250" customFormat="1" ht="16.5" customHeight="1">
      <c r="B124" s="238"/>
      <c r="C124" s="239" t="s">
        <v>146</v>
      </c>
      <c r="D124" s="239" t="s">
        <v>107</v>
      </c>
      <c r="E124" s="240" t="s">
        <v>592</v>
      </c>
      <c r="F124" s="241" t="s">
        <v>593</v>
      </c>
      <c r="G124" s="242" t="s">
        <v>190</v>
      </c>
      <c r="H124" s="243">
        <v>1</v>
      </c>
      <c r="I124" s="244"/>
      <c r="J124" s="244">
        <f>ROUND(I124*H124,2)</f>
        <v>0</v>
      </c>
      <c r="K124" s="241" t="s">
        <v>250</v>
      </c>
      <c r="L124" s="245"/>
      <c r="M124" s="246" t="s">
        <v>4</v>
      </c>
      <c r="N124" s="247" t="s">
        <v>38</v>
      </c>
      <c r="O124" s="248">
        <v>0</v>
      </c>
      <c r="P124" s="248">
        <f>O124*H124</f>
        <v>0</v>
      </c>
      <c r="Q124" s="248">
        <v>0</v>
      </c>
      <c r="R124" s="248">
        <f>Q124*H124</f>
        <v>0</v>
      </c>
      <c r="S124" s="248">
        <v>0</v>
      </c>
      <c r="T124" s="249">
        <f>S124*H124</f>
        <v>0</v>
      </c>
      <c r="AR124" s="251" t="s">
        <v>110</v>
      </c>
      <c r="AT124" s="251" t="s">
        <v>107</v>
      </c>
      <c r="AU124" s="251" t="s">
        <v>60</v>
      </c>
      <c r="AY124" s="251" t="s">
        <v>105</v>
      </c>
      <c r="BE124" s="252">
        <f>IF(N124="základní",J124,0)</f>
        <v>0</v>
      </c>
      <c r="BF124" s="252">
        <f>IF(N124="snížená",J124,0)</f>
        <v>0</v>
      </c>
      <c r="BG124" s="252">
        <f>IF(N124="zákl. přenesená",J124,0)</f>
        <v>0</v>
      </c>
      <c r="BH124" s="252">
        <f>IF(N124="sníž. přenesená",J124,0)</f>
        <v>0</v>
      </c>
      <c r="BI124" s="252">
        <f>IF(N124="nulová",J124,0)</f>
        <v>0</v>
      </c>
      <c r="BJ124" s="251" t="s">
        <v>20</v>
      </c>
      <c r="BK124" s="252">
        <f>ROUND(I124*H124,2)</f>
        <v>0</v>
      </c>
      <c r="BL124" s="251" t="s">
        <v>110</v>
      </c>
      <c r="BM124" s="251" t="s">
        <v>594</v>
      </c>
    </row>
    <row r="125" spans="2:47" s="250" customFormat="1" ht="27">
      <c r="B125" s="245"/>
      <c r="D125" s="253" t="s">
        <v>111</v>
      </c>
      <c r="F125" s="254" t="s">
        <v>595</v>
      </c>
      <c r="L125" s="245"/>
      <c r="M125" s="255"/>
      <c r="N125" s="256"/>
      <c r="O125" s="256"/>
      <c r="P125" s="256"/>
      <c r="Q125" s="256"/>
      <c r="R125" s="256"/>
      <c r="S125" s="256"/>
      <c r="T125" s="257"/>
      <c r="AT125" s="251" t="s">
        <v>111</v>
      </c>
      <c r="AU125" s="251" t="s">
        <v>60</v>
      </c>
    </row>
    <row r="126" spans="2:65" s="1" customFormat="1" ht="16.5" customHeight="1">
      <c r="B126" s="135"/>
      <c r="C126" s="136" t="s">
        <v>147</v>
      </c>
      <c r="D126" s="136" t="s">
        <v>107</v>
      </c>
      <c r="E126" s="137" t="s">
        <v>596</v>
      </c>
      <c r="F126" s="138" t="s">
        <v>597</v>
      </c>
      <c r="G126" s="139" t="s">
        <v>535</v>
      </c>
      <c r="H126" s="140">
        <v>1</v>
      </c>
      <c r="I126" s="141"/>
      <c r="J126" s="141">
        <f>ROUND(I126*H126,2)</f>
        <v>0</v>
      </c>
      <c r="K126" s="138" t="s">
        <v>250</v>
      </c>
      <c r="L126" s="34"/>
      <c r="M126" s="142" t="s">
        <v>4</v>
      </c>
      <c r="N126" s="143" t="s">
        <v>38</v>
      </c>
      <c r="O126" s="144">
        <v>0</v>
      </c>
      <c r="P126" s="144">
        <f>O126*H126</f>
        <v>0</v>
      </c>
      <c r="Q126" s="144">
        <v>0</v>
      </c>
      <c r="R126" s="144">
        <f>Q126*H126</f>
        <v>0</v>
      </c>
      <c r="S126" s="144">
        <v>0</v>
      </c>
      <c r="T126" s="145">
        <f>S126*H126</f>
        <v>0</v>
      </c>
      <c r="AR126" s="20" t="s">
        <v>553</v>
      </c>
      <c r="AT126" s="20" t="s">
        <v>107</v>
      </c>
      <c r="AU126" s="20" t="s">
        <v>60</v>
      </c>
      <c r="AY126" s="20" t="s">
        <v>105</v>
      </c>
      <c r="BE126" s="146">
        <f>IF(N126="základní",J126,0)</f>
        <v>0</v>
      </c>
      <c r="BF126" s="146">
        <f>IF(N126="snížená",J126,0)</f>
        <v>0</v>
      </c>
      <c r="BG126" s="146">
        <f>IF(N126="zákl. přenesená",J126,0)</f>
        <v>0</v>
      </c>
      <c r="BH126" s="146">
        <f>IF(N126="sníž. přenesená",J126,0)</f>
        <v>0</v>
      </c>
      <c r="BI126" s="146">
        <f>IF(N126="nulová",J126,0)</f>
        <v>0</v>
      </c>
      <c r="BJ126" s="20" t="s">
        <v>20</v>
      </c>
      <c r="BK126" s="146">
        <f>ROUND(I126*H126,2)</f>
        <v>0</v>
      </c>
      <c r="BL126" s="20" t="s">
        <v>553</v>
      </c>
      <c r="BM126" s="20" t="s">
        <v>598</v>
      </c>
    </row>
    <row r="127" spans="2:47" s="1" customFormat="1" ht="13.5">
      <c r="B127" s="34"/>
      <c r="D127" s="147" t="s">
        <v>111</v>
      </c>
      <c r="F127" s="148" t="s">
        <v>599</v>
      </c>
      <c r="L127" s="34"/>
      <c r="M127" s="149"/>
      <c r="N127" s="35"/>
      <c r="O127" s="35"/>
      <c r="P127" s="35"/>
      <c r="Q127" s="35"/>
      <c r="R127" s="35"/>
      <c r="S127" s="35"/>
      <c r="T127" s="62"/>
      <c r="AT127" s="20" t="s">
        <v>111</v>
      </c>
      <c r="AU127" s="20" t="s">
        <v>60</v>
      </c>
    </row>
    <row r="128" spans="2:63" s="10" customFormat="1" ht="29.85" customHeight="1">
      <c r="B128" s="123"/>
      <c r="D128" s="124" t="s">
        <v>53</v>
      </c>
      <c r="E128" s="133" t="s">
        <v>600</v>
      </c>
      <c r="F128" s="133" t="s">
        <v>601</v>
      </c>
      <c r="J128" s="134">
        <f>SUM(J129:J136)</f>
        <v>0</v>
      </c>
      <c r="L128" s="123"/>
      <c r="M128" s="127"/>
      <c r="N128" s="128"/>
      <c r="O128" s="128"/>
      <c r="P128" s="129">
        <f>SUM(P129:P137)</f>
        <v>0</v>
      </c>
      <c r="Q128" s="128"/>
      <c r="R128" s="129">
        <f>SUM(R129:R137)</f>
        <v>0</v>
      </c>
      <c r="S128" s="128"/>
      <c r="T128" s="130">
        <f>SUM(T129:T137)</f>
        <v>0</v>
      </c>
      <c r="AR128" s="124" t="s">
        <v>115</v>
      </c>
      <c r="AT128" s="131" t="s">
        <v>53</v>
      </c>
      <c r="AU128" s="131" t="s">
        <v>20</v>
      </c>
      <c r="AY128" s="124" t="s">
        <v>105</v>
      </c>
      <c r="BK128" s="132">
        <f>SUM(BK129:BK137)</f>
        <v>0</v>
      </c>
    </row>
    <row r="129" spans="2:65" s="1" customFormat="1" ht="16.5" customHeight="1">
      <c r="B129" s="135"/>
      <c r="C129" s="136" t="s">
        <v>148</v>
      </c>
      <c r="D129" s="136" t="s">
        <v>107</v>
      </c>
      <c r="E129" s="137" t="s">
        <v>602</v>
      </c>
      <c r="F129" s="138" t="s">
        <v>603</v>
      </c>
      <c r="G129" s="139" t="s">
        <v>535</v>
      </c>
      <c r="H129" s="140">
        <v>1</v>
      </c>
      <c r="I129" s="141"/>
      <c r="J129" s="141">
        <f>ROUND(I129*H129,2)</f>
        <v>0</v>
      </c>
      <c r="K129" s="138" t="s">
        <v>250</v>
      </c>
      <c r="L129" s="34"/>
      <c r="M129" s="142" t="s">
        <v>4</v>
      </c>
      <c r="N129" s="143" t="s">
        <v>38</v>
      </c>
      <c r="O129" s="144">
        <v>0</v>
      </c>
      <c r="P129" s="144">
        <f>O129*H129</f>
        <v>0</v>
      </c>
      <c r="Q129" s="144">
        <v>0</v>
      </c>
      <c r="R129" s="144">
        <f>Q129*H129</f>
        <v>0</v>
      </c>
      <c r="S129" s="144">
        <v>0</v>
      </c>
      <c r="T129" s="145">
        <f>S129*H129</f>
        <v>0</v>
      </c>
      <c r="AR129" s="20" t="s">
        <v>110</v>
      </c>
      <c r="AT129" s="20" t="s">
        <v>107</v>
      </c>
      <c r="AU129" s="20" t="s">
        <v>60</v>
      </c>
      <c r="AY129" s="20" t="s">
        <v>105</v>
      </c>
      <c r="BE129" s="146">
        <f>IF(N129="základní",J129,0)</f>
        <v>0</v>
      </c>
      <c r="BF129" s="146">
        <f>IF(N129="snížená",J129,0)</f>
        <v>0</v>
      </c>
      <c r="BG129" s="146">
        <f>IF(N129="zákl. přenesená",J129,0)</f>
        <v>0</v>
      </c>
      <c r="BH129" s="146">
        <f>IF(N129="sníž. přenesená",J129,0)</f>
        <v>0</v>
      </c>
      <c r="BI129" s="146">
        <f>IF(N129="nulová",J129,0)</f>
        <v>0</v>
      </c>
      <c r="BJ129" s="20" t="s">
        <v>20</v>
      </c>
      <c r="BK129" s="146">
        <f>ROUND(I129*H129,2)</f>
        <v>0</v>
      </c>
      <c r="BL129" s="20" t="s">
        <v>110</v>
      </c>
      <c r="BM129" s="20" t="s">
        <v>173</v>
      </c>
    </row>
    <row r="130" spans="2:47" s="1" customFormat="1" ht="13.5">
      <c r="B130" s="34"/>
      <c r="D130" s="147" t="s">
        <v>111</v>
      </c>
      <c r="F130" s="148" t="s">
        <v>603</v>
      </c>
      <c r="L130" s="34"/>
      <c r="M130" s="149"/>
      <c r="N130" s="35"/>
      <c r="O130" s="35"/>
      <c r="P130" s="35"/>
      <c r="Q130" s="35"/>
      <c r="R130" s="35"/>
      <c r="S130" s="35"/>
      <c r="T130" s="62"/>
      <c r="AT130" s="20" t="s">
        <v>111</v>
      </c>
      <c r="AU130" s="20" t="s">
        <v>60</v>
      </c>
    </row>
    <row r="131" spans="2:47" s="1" customFormat="1" ht="67.5">
      <c r="B131" s="34"/>
      <c r="D131" s="147" t="s">
        <v>254</v>
      </c>
      <c r="F131" s="157" t="s">
        <v>604</v>
      </c>
      <c r="L131" s="34"/>
      <c r="M131" s="149"/>
      <c r="N131" s="35"/>
      <c r="O131" s="35"/>
      <c r="P131" s="35"/>
      <c r="Q131" s="35"/>
      <c r="R131" s="35"/>
      <c r="S131" s="35"/>
      <c r="T131" s="62"/>
      <c r="AT131" s="20" t="s">
        <v>254</v>
      </c>
      <c r="AU131" s="20" t="s">
        <v>60</v>
      </c>
    </row>
    <row r="132" spans="2:65" s="1" customFormat="1" ht="16.5" customHeight="1">
      <c r="B132" s="135"/>
      <c r="C132" s="136" t="s">
        <v>9</v>
      </c>
      <c r="D132" s="136" t="s">
        <v>107</v>
      </c>
      <c r="E132" s="137" t="s">
        <v>605</v>
      </c>
      <c r="F132" s="138" t="s">
        <v>606</v>
      </c>
      <c r="G132" s="139" t="s">
        <v>535</v>
      </c>
      <c r="H132" s="140">
        <v>1</v>
      </c>
      <c r="I132" s="141"/>
      <c r="J132" s="141">
        <f>ROUND(I132*H132,2)</f>
        <v>0</v>
      </c>
      <c r="K132" s="138" t="s">
        <v>250</v>
      </c>
      <c r="L132" s="34"/>
      <c r="M132" s="142" t="s">
        <v>4</v>
      </c>
      <c r="N132" s="143" t="s">
        <v>38</v>
      </c>
      <c r="O132" s="144">
        <v>0</v>
      </c>
      <c r="P132" s="144">
        <f>O132*H132</f>
        <v>0</v>
      </c>
      <c r="Q132" s="144">
        <v>0</v>
      </c>
      <c r="R132" s="144">
        <f>Q132*H132</f>
        <v>0</v>
      </c>
      <c r="S132" s="144">
        <v>0</v>
      </c>
      <c r="T132" s="145">
        <f>S132*H132</f>
        <v>0</v>
      </c>
      <c r="AR132" s="20" t="s">
        <v>110</v>
      </c>
      <c r="AT132" s="20" t="s">
        <v>107</v>
      </c>
      <c r="AU132" s="20" t="s">
        <v>60</v>
      </c>
      <c r="AY132" s="20" t="s">
        <v>105</v>
      </c>
      <c r="BE132" s="146">
        <f>IF(N132="základní",J132,0)</f>
        <v>0</v>
      </c>
      <c r="BF132" s="146">
        <f>IF(N132="snížená",J132,0)</f>
        <v>0</v>
      </c>
      <c r="BG132" s="146">
        <f>IF(N132="zákl. přenesená",J132,0)</f>
        <v>0</v>
      </c>
      <c r="BH132" s="146">
        <f>IF(N132="sníž. přenesená",J132,0)</f>
        <v>0</v>
      </c>
      <c r="BI132" s="146">
        <f>IF(N132="nulová",J132,0)</f>
        <v>0</v>
      </c>
      <c r="BJ132" s="20" t="s">
        <v>20</v>
      </c>
      <c r="BK132" s="146">
        <f>ROUND(I132*H132,2)</f>
        <v>0</v>
      </c>
      <c r="BL132" s="20" t="s">
        <v>110</v>
      </c>
      <c r="BM132" s="20" t="s">
        <v>177</v>
      </c>
    </row>
    <row r="133" spans="2:47" s="1" customFormat="1" ht="27">
      <c r="B133" s="34"/>
      <c r="D133" s="147" t="s">
        <v>111</v>
      </c>
      <c r="F133" s="148" t="s">
        <v>607</v>
      </c>
      <c r="L133" s="34"/>
      <c r="M133" s="149"/>
      <c r="N133" s="35"/>
      <c r="O133" s="35"/>
      <c r="P133" s="35"/>
      <c r="Q133" s="35"/>
      <c r="R133" s="35"/>
      <c r="S133" s="35"/>
      <c r="T133" s="62"/>
      <c r="AT133" s="20" t="s">
        <v>111</v>
      </c>
      <c r="AU133" s="20" t="s">
        <v>60</v>
      </c>
    </row>
    <row r="134" spans="2:65" s="1" customFormat="1" ht="16.5" customHeight="1">
      <c r="B134" s="135"/>
      <c r="C134" s="136" t="s">
        <v>157</v>
      </c>
      <c r="D134" s="136" t="s">
        <v>107</v>
      </c>
      <c r="E134" s="137" t="s">
        <v>608</v>
      </c>
      <c r="F134" s="138" t="s">
        <v>609</v>
      </c>
      <c r="G134" s="139" t="s">
        <v>535</v>
      </c>
      <c r="H134" s="140">
        <v>1</v>
      </c>
      <c r="I134" s="141"/>
      <c r="J134" s="141">
        <f>ROUND(I134*H134,2)</f>
        <v>0</v>
      </c>
      <c r="K134" s="138" t="s">
        <v>250</v>
      </c>
      <c r="L134" s="34"/>
      <c r="M134" s="142" t="s">
        <v>4</v>
      </c>
      <c r="N134" s="143" t="s">
        <v>38</v>
      </c>
      <c r="O134" s="144">
        <v>0</v>
      </c>
      <c r="P134" s="144">
        <f>O134*H134</f>
        <v>0</v>
      </c>
      <c r="Q134" s="144">
        <v>0</v>
      </c>
      <c r="R134" s="144">
        <f>Q134*H134</f>
        <v>0</v>
      </c>
      <c r="S134" s="144">
        <v>0</v>
      </c>
      <c r="T134" s="145">
        <f>S134*H134</f>
        <v>0</v>
      </c>
      <c r="AR134" s="20" t="s">
        <v>110</v>
      </c>
      <c r="AT134" s="20" t="s">
        <v>107</v>
      </c>
      <c r="AU134" s="20" t="s">
        <v>60</v>
      </c>
      <c r="AY134" s="20" t="s">
        <v>105</v>
      </c>
      <c r="BE134" s="146">
        <f>IF(N134="základní",J134,0)</f>
        <v>0</v>
      </c>
      <c r="BF134" s="146">
        <f>IF(N134="snížená",J134,0)</f>
        <v>0</v>
      </c>
      <c r="BG134" s="146">
        <f>IF(N134="zákl. přenesená",J134,0)</f>
        <v>0</v>
      </c>
      <c r="BH134" s="146">
        <f>IF(N134="sníž. přenesená",J134,0)</f>
        <v>0</v>
      </c>
      <c r="BI134" s="146">
        <f>IF(N134="nulová",J134,0)</f>
        <v>0</v>
      </c>
      <c r="BJ134" s="20" t="s">
        <v>20</v>
      </c>
      <c r="BK134" s="146">
        <f>ROUND(I134*H134,2)</f>
        <v>0</v>
      </c>
      <c r="BL134" s="20" t="s">
        <v>110</v>
      </c>
      <c r="BM134" s="20" t="s">
        <v>181</v>
      </c>
    </row>
    <row r="135" spans="2:47" s="1" customFormat="1" ht="13.5">
      <c r="B135" s="34"/>
      <c r="D135" s="147" t="s">
        <v>111</v>
      </c>
      <c r="F135" s="148" t="s">
        <v>610</v>
      </c>
      <c r="L135" s="34"/>
      <c r="M135" s="149"/>
      <c r="N135" s="35"/>
      <c r="O135" s="35"/>
      <c r="P135" s="35"/>
      <c r="Q135" s="35"/>
      <c r="R135" s="35"/>
      <c r="S135" s="35"/>
      <c r="T135" s="62"/>
      <c r="AT135" s="20" t="s">
        <v>111</v>
      </c>
      <c r="AU135" s="20" t="s">
        <v>60</v>
      </c>
    </row>
    <row r="136" spans="2:65" s="1" customFormat="1" ht="16.5" customHeight="1">
      <c r="B136" s="135"/>
      <c r="C136" s="136" t="s">
        <v>158</v>
      </c>
      <c r="D136" s="136" t="s">
        <v>107</v>
      </c>
      <c r="E136" s="137" t="s">
        <v>611</v>
      </c>
      <c r="F136" s="138" t="s">
        <v>612</v>
      </c>
      <c r="G136" s="139" t="s">
        <v>535</v>
      </c>
      <c r="H136" s="140">
        <v>1</v>
      </c>
      <c r="I136" s="141"/>
      <c r="J136" s="141">
        <f>ROUND(I136*H136,2)</f>
        <v>0</v>
      </c>
      <c r="K136" s="138" t="s">
        <v>250</v>
      </c>
      <c r="L136" s="34"/>
      <c r="M136" s="142" t="s">
        <v>4</v>
      </c>
      <c r="N136" s="143" t="s">
        <v>38</v>
      </c>
      <c r="O136" s="144">
        <v>0</v>
      </c>
      <c r="P136" s="144">
        <f>O136*H136</f>
        <v>0</v>
      </c>
      <c r="Q136" s="144">
        <v>0</v>
      </c>
      <c r="R136" s="144">
        <f>Q136*H136</f>
        <v>0</v>
      </c>
      <c r="S136" s="144">
        <v>0</v>
      </c>
      <c r="T136" s="145">
        <f>S136*H136</f>
        <v>0</v>
      </c>
      <c r="AR136" s="20" t="s">
        <v>110</v>
      </c>
      <c r="AT136" s="20" t="s">
        <v>107</v>
      </c>
      <c r="AU136" s="20" t="s">
        <v>60</v>
      </c>
      <c r="AY136" s="20" t="s">
        <v>105</v>
      </c>
      <c r="BE136" s="146">
        <f>IF(N136="základní",J136,0)</f>
        <v>0</v>
      </c>
      <c r="BF136" s="146">
        <f>IF(N136="snížená",J136,0)</f>
        <v>0</v>
      </c>
      <c r="BG136" s="146">
        <f>IF(N136="zákl. přenesená",J136,0)</f>
        <v>0</v>
      </c>
      <c r="BH136" s="146">
        <f>IF(N136="sníž. přenesená",J136,0)</f>
        <v>0</v>
      </c>
      <c r="BI136" s="146">
        <f>IF(N136="nulová",J136,0)</f>
        <v>0</v>
      </c>
      <c r="BJ136" s="20" t="s">
        <v>20</v>
      </c>
      <c r="BK136" s="146">
        <f>ROUND(I136*H136,2)</f>
        <v>0</v>
      </c>
      <c r="BL136" s="20" t="s">
        <v>110</v>
      </c>
      <c r="BM136" s="20" t="s">
        <v>189</v>
      </c>
    </row>
    <row r="137" spans="2:47" s="1" customFormat="1" ht="13.5">
      <c r="B137" s="34"/>
      <c r="D137" s="147" t="s">
        <v>111</v>
      </c>
      <c r="F137" s="148" t="s">
        <v>613</v>
      </c>
      <c r="L137" s="34"/>
      <c r="M137" s="149"/>
      <c r="N137" s="35"/>
      <c r="O137" s="35"/>
      <c r="P137" s="35"/>
      <c r="Q137" s="35"/>
      <c r="R137" s="35"/>
      <c r="S137" s="35"/>
      <c r="T137" s="62"/>
      <c r="AT137" s="20" t="s">
        <v>111</v>
      </c>
      <c r="AU137" s="20" t="s">
        <v>60</v>
      </c>
    </row>
    <row r="138" spans="2:12" s="1" customFormat="1" ht="6.95" customHeight="1">
      <c r="B138" s="49"/>
      <c r="C138" s="50"/>
      <c r="D138" s="50"/>
      <c r="E138" s="50"/>
      <c r="F138" s="50"/>
      <c r="G138" s="50"/>
      <c r="H138" s="50"/>
      <c r="I138" s="50"/>
      <c r="J138" s="50"/>
      <c r="K138" s="50"/>
      <c r="L138" s="34"/>
    </row>
  </sheetData>
  <autoFilter ref="C77:K137"/>
  <mergeCells count="8">
    <mergeCell ref="J51:J5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tabSelected="1" workbookViewId="0" topLeftCell="A1">
      <selection activeCell="AI60" sqref="AI60"/>
    </sheetView>
  </sheetViews>
  <sheetFormatPr defaultColWidth="9.33203125" defaultRowHeight="13.5"/>
  <cols>
    <col min="1" max="1" width="8.33203125" style="158" customWidth="1"/>
    <col min="2" max="2" width="1.66796875" style="158" customWidth="1"/>
    <col min="3" max="4" width="5" style="158" customWidth="1"/>
    <col min="5" max="5" width="11.66015625" style="158" customWidth="1"/>
    <col min="6" max="6" width="9.16015625" style="158" customWidth="1"/>
    <col min="7" max="7" width="5" style="158" customWidth="1"/>
    <col min="8" max="8" width="77.83203125" style="158" customWidth="1"/>
    <col min="9" max="10" width="20" style="158" customWidth="1"/>
    <col min="11" max="11" width="1.66796875" style="158" customWidth="1"/>
  </cols>
  <sheetData>
    <row r="1" ht="37.5" customHeight="1"/>
    <row r="2" spans="2:11" ht="7.5" customHeight="1">
      <c r="B2" s="159"/>
      <c r="C2" s="160"/>
      <c r="D2" s="160"/>
      <c r="E2" s="160"/>
      <c r="F2" s="160"/>
      <c r="G2" s="160"/>
      <c r="H2" s="160"/>
      <c r="I2" s="160"/>
      <c r="J2" s="160"/>
      <c r="K2" s="161"/>
    </row>
    <row r="3" spans="2:11" s="12" customFormat="1" ht="45" customHeight="1">
      <c r="B3" s="162"/>
      <c r="C3" s="459" t="s">
        <v>614</v>
      </c>
      <c r="D3" s="459"/>
      <c r="E3" s="459"/>
      <c r="F3" s="459"/>
      <c r="G3" s="459"/>
      <c r="H3" s="459"/>
      <c r="I3" s="459"/>
      <c r="J3" s="459"/>
      <c r="K3" s="163"/>
    </row>
    <row r="4" spans="2:11" ht="25.5" customHeight="1">
      <c r="B4" s="164"/>
      <c r="C4" s="460" t="s">
        <v>615</v>
      </c>
      <c r="D4" s="460"/>
      <c r="E4" s="460"/>
      <c r="F4" s="460"/>
      <c r="G4" s="460"/>
      <c r="H4" s="460"/>
      <c r="I4" s="460"/>
      <c r="J4" s="460"/>
      <c r="K4" s="165"/>
    </row>
    <row r="5" spans="2:11" ht="5.25" customHeight="1">
      <c r="B5" s="164"/>
      <c r="C5" s="166"/>
      <c r="D5" s="166"/>
      <c r="E5" s="166"/>
      <c r="F5" s="166"/>
      <c r="G5" s="166"/>
      <c r="H5" s="166"/>
      <c r="I5" s="166"/>
      <c r="J5" s="166"/>
      <c r="K5" s="165"/>
    </row>
    <row r="6" spans="2:11" ht="15" customHeight="1">
      <c r="B6" s="164"/>
      <c r="C6" s="461" t="s">
        <v>616</v>
      </c>
      <c r="D6" s="461"/>
      <c r="E6" s="461"/>
      <c r="F6" s="461"/>
      <c r="G6" s="461"/>
      <c r="H6" s="461"/>
      <c r="I6" s="461"/>
      <c r="J6" s="461"/>
      <c r="K6" s="165"/>
    </row>
    <row r="7" spans="2:11" ht="15" customHeight="1">
      <c r="B7" s="168"/>
      <c r="C7" s="461" t="s">
        <v>617</v>
      </c>
      <c r="D7" s="461"/>
      <c r="E7" s="461"/>
      <c r="F7" s="461"/>
      <c r="G7" s="461"/>
      <c r="H7" s="461"/>
      <c r="I7" s="461"/>
      <c r="J7" s="461"/>
      <c r="K7" s="165"/>
    </row>
    <row r="8" spans="2:11" ht="12.75" customHeight="1">
      <c r="B8" s="168"/>
      <c r="C8" s="167"/>
      <c r="D8" s="167"/>
      <c r="E8" s="167"/>
      <c r="F8" s="167"/>
      <c r="G8" s="167"/>
      <c r="H8" s="167"/>
      <c r="I8" s="167"/>
      <c r="J8" s="167"/>
      <c r="K8" s="165"/>
    </row>
    <row r="9" spans="2:11" ht="15" customHeight="1">
      <c r="B9" s="168"/>
      <c r="C9" s="461" t="s">
        <v>618</v>
      </c>
      <c r="D9" s="461"/>
      <c r="E9" s="461"/>
      <c r="F9" s="461"/>
      <c r="G9" s="461"/>
      <c r="H9" s="461"/>
      <c r="I9" s="461"/>
      <c r="J9" s="461"/>
      <c r="K9" s="165"/>
    </row>
    <row r="10" spans="2:11" ht="15" customHeight="1">
      <c r="B10" s="168"/>
      <c r="C10" s="167"/>
      <c r="D10" s="461" t="s">
        <v>619</v>
      </c>
      <c r="E10" s="461"/>
      <c r="F10" s="461"/>
      <c r="G10" s="461"/>
      <c r="H10" s="461"/>
      <c r="I10" s="461"/>
      <c r="J10" s="461"/>
      <c r="K10" s="165"/>
    </row>
    <row r="11" spans="2:11" ht="15" customHeight="1">
      <c r="B11" s="168"/>
      <c r="C11" s="169"/>
      <c r="D11" s="461" t="s">
        <v>620</v>
      </c>
      <c r="E11" s="461"/>
      <c r="F11" s="461"/>
      <c r="G11" s="461"/>
      <c r="H11" s="461"/>
      <c r="I11" s="461"/>
      <c r="J11" s="461"/>
      <c r="K11" s="165"/>
    </row>
    <row r="12" spans="2:11" ht="12.75" customHeight="1">
      <c r="B12" s="168"/>
      <c r="C12" s="169"/>
      <c r="D12" s="169"/>
      <c r="E12" s="169"/>
      <c r="F12" s="169"/>
      <c r="G12" s="169"/>
      <c r="H12" s="169"/>
      <c r="I12" s="169"/>
      <c r="J12" s="169"/>
      <c r="K12" s="165"/>
    </row>
    <row r="13" spans="2:11" ht="15" customHeight="1">
      <c r="B13" s="168"/>
      <c r="C13" s="169"/>
      <c r="D13" s="461" t="s">
        <v>621</v>
      </c>
      <c r="E13" s="461"/>
      <c r="F13" s="461"/>
      <c r="G13" s="461"/>
      <c r="H13" s="461"/>
      <c r="I13" s="461"/>
      <c r="J13" s="461"/>
      <c r="K13" s="165"/>
    </row>
    <row r="14" spans="2:11" ht="15" customHeight="1">
      <c r="B14" s="168"/>
      <c r="C14" s="169"/>
      <c r="D14" s="461" t="s">
        <v>622</v>
      </c>
      <c r="E14" s="461"/>
      <c r="F14" s="461"/>
      <c r="G14" s="461"/>
      <c r="H14" s="461"/>
      <c r="I14" s="461"/>
      <c r="J14" s="461"/>
      <c r="K14" s="165"/>
    </row>
    <row r="15" spans="2:11" ht="15" customHeight="1">
      <c r="B15" s="168"/>
      <c r="C15" s="169"/>
      <c r="D15" s="461" t="s">
        <v>623</v>
      </c>
      <c r="E15" s="461"/>
      <c r="F15" s="461"/>
      <c r="G15" s="461"/>
      <c r="H15" s="461"/>
      <c r="I15" s="461"/>
      <c r="J15" s="461"/>
      <c r="K15" s="165"/>
    </row>
    <row r="16" spans="2:11" ht="15" customHeight="1">
      <c r="B16" s="168"/>
      <c r="C16" s="169"/>
      <c r="D16" s="169"/>
      <c r="E16" s="170" t="s">
        <v>59</v>
      </c>
      <c r="F16" s="461" t="s">
        <v>624</v>
      </c>
      <c r="G16" s="461"/>
      <c r="H16" s="461"/>
      <c r="I16" s="461"/>
      <c r="J16" s="461"/>
      <c r="K16" s="165"/>
    </row>
    <row r="17" spans="2:11" ht="15" customHeight="1">
      <c r="B17" s="168"/>
      <c r="C17" s="169"/>
      <c r="D17" s="169"/>
      <c r="E17" s="170" t="s">
        <v>625</v>
      </c>
      <c r="F17" s="461" t="s">
        <v>626</v>
      </c>
      <c r="G17" s="461"/>
      <c r="H17" s="461"/>
      <c r="I17" s="461"/>
      <c r="J17" s="461"/>
      <c r="K17" s="165"/>
    </row>
    <row r="18" spans="2:11" ht="15" customHeight="1">
      <c r="B18" s="168"/>
      <c r="C18" s="169"/>
      <c r="D18" s="169"/>
      <c r="E18" s="170" t="s">
        <v>627</v>
      </c>
      <c r="F18" s="461" t="s">
        <v>628</v>
      </c>
      <c r="G18" s="461"/>
      <c r="H18" s="461"/>
      <c r="I18" s="461"/>
      <c r="J18" s="461"/>
      <c r="K18" s="165"/>
    </row>
    <row r="19" spans="2:11" ht="15" customHeight="1">
      <c r="B19" s="168"/>
      <c r="C19" s="169"/>
      <c r="D19" s="169"/>
      <c r="E19" s="170" t="s">
        <v>629</v>
      </c>
      <c r="F19" s="461" t="s">
        <v>630</v>
      </c>
      <c r="G19" s="461"/>
      <c r="H19" s="461"/>
      <c r="I19" s="461"/>
      <c r="J19" s="461"/>
      <c r="K19" s="165"/>
    </row>
    <row r="20" spans="2:11" ht="15" customHeight="1">
      <c r="B20" s="168"/>
      <c r="C20" s="169"/>
      <c r="D20" s="169"/>
      <c r="E20" s="170" t="s">
        <v>631</v>
      </c>
      <c r="F20" s="461" t="s">
        <v>632</v>
      </c>
      <c r="G20" s="461"/>
      <c r="H20" s="461"/>
      <c r="I20" s="461"/>
      <c r="J20" s="461"/>
      <c r="K20" s="165"/>
    </row>
    <row r="21" spans="2:11" ht="15" customHeight="1">
      <c r="B21" s="168"/>
      <c r="C21" s="169"/>
      <c r="D21" s="169"/>
      <c r="E21" s="170" t="s">
        <v>633</v>
      </c>
      <c r="F21" s="461" t="s">
        <v>634</v>
      </c>
      <c r="G21" s="461"/>
      <c r="H21" s="461"/>
      <c r="I21" s="461"/>
      <c r="J21" s="461"/>
      <c r="K21" s="165"/>
    </row>
    <row r="22" spans="2:11" ht="12.75" customHeight="1">
      <c r="B22" s="168"/>
      <c r="C22" s="169"/>
      <c r="D22" s="169"/>
      <c r="E22" s="169"/>
      <c r="F22" s="169"/>
      <c r="G22" s="169"/>
      <c r="H22" s="169"/>
      <c r="I22" s="169"/>
      <c r="J22" s="169"/>
      <c r="K22" s="165"/>
    </row>
    <row r="23" spans="2:11" ht="15" customHeight="1">
      <c r="B23" s="168"/>
      <c r="C23" s="461" t="s">
        <v>635</v>
      </c>
      <c r="D23" s="461"/>
      <c r="E23" s="461"/>
      <c r="F23" s="461"/>
      <c r="G23" s="461"/>
      <c r="H23" s="461"/>
      <c r="I23" s="461"/>
      <c r="J23" s="461"/>
      <c r="K23" s="165"/>
    </row>
    <row r="24" spans="2:11" ht="15" customHeight="1">
      <c r="B24" s="168"/>
      <c r="C24" s="461" t="s">
        <v>636</v>
      </c>
      <c r="D24" s="461"/>
      <c r="E24" s="461"/>
      <c r="F24" s="461"/>
      <c r="G24" s="461"/>
      <c r="H24" s="461"/>
      <c r="I24" s="461"/>
      <c r="J24" s="461"/>
      <c r="K24" s="165"/>
    </row>
    <row r="25" spans="2:11" ht="15" customHeight="1">
      <c r="B25" s="168"/>
      <c r="C25" s="167"/>
      <c r="D25" s="461" t="s">
        <v>637</v>
      </c>
      <c r="E25" s="461"/>
      <c r="F25" s="461"/>
      <c r="G25" s="461"/>
      <c r="H25" s="461"/>
      <c r="I25" s="461"/>
      <c r="J25" s="461"/>
      <c r="K25" s="165"/>
    </row>
    <row r="26" spans="2:11" ht="15" customHeight="1">
      <c r="B26" s="168"/>
      <c r="C26" s="169"/>
      <c r="D26" s="461" t="s">
        <v>638</v>
      </c>
      <c r="E26" s="461"/>
      <c r="F26" s="461"/>
      <c r="G26" s="461"/>
      <c r="H26" s="461"/>
      <c r="I26" s="461"/>
      <c r="J26" s="461"/>
      <c r="K26" s="165"/>
    </row>
    <row r="27" spans="2:11" ht="12.75" customHeight="1">
      <c r="B27" s="168"/>
      <c r="C27" s="169"/>
      <c r="D27" s="169"/>
      <c r="E27" s="169"/>
      <c r="F27" s="169"/>
      <c r="G27" s="169"/>
      <c r="H27" s="169"/>
      <c r="I27" s="169"/>
      <c r="J27" s="169"/>
      <c r="K27" s="165"/>
    </row>
    <row r="28" spans="2:11" ht="15" customHeight="1">
      <c r="B28" s="168"/>
      <c r="C28" s="169"/>
      <c r="D28" s="461" t="s">
        <v>639</v>
      </c>
      <c r="E28" s="461"/>
      <c r="F28" s="461"/>
      <c r="G28" s="461"/>
      <c r="H28" s="461"/>
      <c r="I28" s="461"/>
      <c r="J28" s="461"/>
      <c r="K28" s="165"/>
    </row>
    <row r="29" spans="2:11" ht="15" customHeight="1">
      <c r="B29" s="168"/>
      <c r="C29" s="169"/>
      <c r="D29" s="461" t="s">
        <v>640</v>
      </c>
      <c r="E29" s="461"/>
      <c r="F29" s="461"/>
      <c r="G29" s="461"/>
      <c r="H29" s="461"/>
      <c r="I29" s="461"/>
      <c r="J29" s="461"/>
      <c r="K29" s="165"/>
    </row>
    <row r="30" spans="2:11" ht="12.75" customHeight="1">
      <c r="B30" s="168"/>
      <c r="C30" s="169"/>
      <c r="D30" s="169"/>
      <c r="E30" s="169"/>
      <c r="F30" s="169"/>
      <c r="G30" s="169"/>
      <c r="H30" s="169"/>
      <c r="I30" s="169"/>
      <c r="J30" s="169"/>
      <c r="K30" s="165"/>
    </row>
    <row r="31" spans="2:11" ht="15" customHeight="1">
      <c r="B31" s="168"/>
      <c r="C31" s="169"/>
      <c r="D31" s="461" t="s">
        <v>641</v>
      </c>
      <c r="E31" s="461"/>
      <c r="F31" s="461"/>
      <c r="G31" s="461"/>
      <c r="H31" s="461"/>
      <c r="I31" s="461"/>
      <c r="J31" s="461"/>
      <c r="K31" s="165"/>
    </row>
    <row r="32" spans="2:11" ht="15" customHeight="1">
      <c r="B32" s="168"/>
      <c r="C32" s="169"/>
      <c r="D32" s="461" t="s">
        <v>642</v>
      </c>
      <c r="E32" s="461"/>
      <c r="F32" s="461"/>
      <c r="G32" s="461"/>
      <c r="H32" s="461"/>
      <c r="I32" s="461"/>
      <c r="J32" s="461"/>
      <c r="K32" s="165"/>
    </row>
    <row r="33" spans="2:11" ht="15" customHeight="1">
      <c r="B33" s="168"/>
      <c r="C33" s="169"/>
      <c r="D33" s="461" t="s">
        <v>643</v>
      </c>
      <c r="E33" s="461"/>
      <c r="F33" s="461"/>
      <c r="G33" s="461"/>
      <c r="H33" s="461"/>
      <c r="I33" s="461"/>
      <c r="J33" s="461"/>
      <c r="K33" s="165"/>
    </row>
    <row r="34" spans="2:11" ht="15" customHeight="1">
      <c r="B34" s="168"/>
      <c r="C34" s="169"/>
      <c r="D34" s="167"/>
      <c r="E34" s="171" t="s">
        <v>90</v>
      </c>
      <c r="F34" s="167"/>
      <c r="G34" s="461" t="s">
        <v>644</v>
      </c>
      <c r="H34" s="461"/>
      <c r="I34" s="461"/>
      <c r="J34" s="461"/>
      <c r="K34" s="165"/>
    </row>
    <row r="35" spans="2:11" ht="30.75" customHeight="1">
      <c r="B35" s="168"/>
      <c r="C35" s="169"/>
      <c r="D35" s="167"/>
      <c r="E35" s="171" t="s">
        <v>645</v>
      </c>
      <c r="F35" s="167"/>
      <c r="G35" s="461" t="s">
        <v>646</v>
      </c>
      <c r="H35" s="461"/>
      <c r="I35" s="461"/>
      <c r="J35" s="461"/>
      <c r="K35" s="165"/>
    </row>
    <row r="36" spans="2:11" ht="15" customHeight="1">
      <c r="B36" s="168"/>
      <c r="C36" s="169"/>
      <c r="D36" s="167"/>
      <c r="E36" s="171" t="s">
        <v>47</v>
      </c>
      <c r="F36" s="167"/>
      <c r="G36" s="461" t="s">
        <v>647</v>
      </c>
      <c r="H36" s="461"/>
      <c r="I36" s="461"/>
      <c r="J36" s="461"/>
      <c r="K36" s="165"/>
    </row>
    <row r="37" spans="2:11" ht="15" customHeight="1">
      <c r="B37" s="168"/>
      <c r="C37" s="169"/>
      <c r="D37" s="167"/>
      <c r="E37" s="171" t="s">
        <v>91</v>
      </c>
      <c r="F37" s="167"/>
      <c r="G37" s="461" t="s">
        <v>648</v>
      </c>
      <c r="H37" s="461"/>
      <c r="I37" s="461"/>
      <c r="J37" s="461"/>
      <c r="K37" s="165"/>
    </row>
    <row r="38" spans="2:11" ht="15" customHeight="1">
      <c r="B38" s="168"/>
      <c r="C38" s="169"/>
      <c r="D38" s="167"/>
      <c r="E38" s="171" t="s">
        <v>92</v>
      </c>
      <c r="F38" s="167"/>
      <c r="G38" s="461" t="s">
        <v>649</v>
      </c>
      <c r="H38" s="461"/>
      <c r="I38" s="461"/>
      <c r="J38" s="461"/>
      <c r="K38" s="165"/>
    </row>
    <row r="39" spans="2:11" ht="15" customHeight="1">
      <c r="B39" s="168"/>
      <c r="C39" s="169"/>
      <c r="D39" s="167"/>
      <c r="E39" s="171" t="s">
        <v>93</v>
      </c>
      <c r="F39" s="167"/>
      <c r="G39" s="461" t="s">
        <v>650</v>
      </c>
      <c r="H39" s="461"/>
      <c r="I39" s="461"/>
      <c r="J39" s="461"/>
      <c r="K39" s="165"/>
    </row>
    <row r="40" spans="2:11" ht="15" customHeight="1">
      <c r="B40" s="168"/>
      <c r="C40" s="169"/>
      <c r="D40" s="167"/>
      <c r="E40" s="171" t="s">
        <v>651</v>
      </c>
      <c r="F40" s="167"/>
      <c r="G40" s="461" t="s">
        <v>652</v>
      </c>
      <c r="H40" s="461"/>
      <c r="I40" s="461"/>
      <c r="J40" s="461"/>
      <c r="K40" s="165"/>
    </row>
    <row r="41" spans="2:11" ht="15" customHeight="1">
      <c r="B41" s="168"/>
      <c r="C41" s="169"/>
      <c r="D41" s="167"/>
      <c r="E41" s="171"/>
      <c r="F41" s="167"/>
      <c r="G41" s="461" t="s">
        <v>653</v>
      </c>
      <c r="H41" s="461"/>
      <c r="I41" s="461"/>
      <c r="J41" s="461"/>
      <c r="K41" s="165"/>
    </row>
    <row r="42" spans="2:11" ht="15" customHeight="1">
      <c r="B42" s="168"/>
      <c r="C42" s="169"/>
      <c r="D42" s="167"/>
      <c r="E42" s="171" t="s">
        <v>654</v>
      </c>
      <c r="F42" s="167"/>
      <c r="G42" s="461" t="s">
        <v>655</v>
      </c>
      <c r="H42" s="461"/>
      <c r="I42" s="461"/>
      <c r="J42" s="461"/>
      <c r="K42" s="165"/>
    </row>
    <row r="43" spans="2:11" ht="15" customHeight="1">
      <c r="B43" s="168"/>
      <c r="C43" s="169"/>
      <c r="D43" s="167"/>
      <c r="E43" s="171" t="s">
        <v>95</v>
      </c>
      <c r="F43" s="167"/>
      <c r="G43" s="461" t="s">
        <v>656</v>
      </c>
      <c r="H43" s="461"/>
      <c r="I43" s="461"/>
      <c r="J43" s="461"/>
      <c r="K43" s="165"/>
    </row>
    <row r="44" spans="2:11" ht="12.75" customHeight="1">
      <c r="B44" s="168"/>
      <c r="C44" s="169"/>
      <c r="D44" s="167"/>
      <c r="E44" s="167"/>
      <c r="F44" s="167"/>
      <c r="G44" s="167"/>
      <c r="H44" s="167"/>
      <c r="I44" s="167"/>
      <c r="J44" s="167"/>
      <c r="K44" s="165"/>
    </row>
    <row r="45" spans="2:11" ht="15" customHeight="1">
      <c r="B45" s="168"/>
      <c r="C45" s="169"/>
      <c r="D45" s="461" t="s">
        <v>657</v>
      </c>
      <c r="E45" s="461"/>
      <c r="F45" s="461"/>
      <c r="G45" s="461"/>
      <c r="H45" s="461"/>
      <c r="I45" s="461"/>
      <c r="J45" s="461"/>
      <c r="K45" s="165"/>
    </row>
    <row r="46" spans="2:11" ht="15" customHeight="1">
      <c r="B46" s="168"/>
      <c r="C46" s="169"/>
      <c r="D46" s="169"/>
      <c r="E46" s="461" t="s">
        <v>658</v>
      </c>
      <c r="F46" s="461"/>
      <c r="G46" s="461"/>
      <c r="H46" s="461"/>
      <c r="I46" s="461"/>
      <c r="J46" s="461"/>
      <c r="K46" s="165"/>
    </row>
    <row r="47" spans="2:11" ht="15" customHeight="1">
      <c r="B47" s="168"/>
      <c r="C47" s="169"/>
      <c r="D47" s="169"/>
      <c r="E47" s="461" t="s">
        <v>659</v>
      </c>
      <c r="F47" s="461"/>
      <c r="G47" s="461"/>
      <c r="H47" s="461"/>
      <c r="I47" s="461"/>
      <c r="J47" s="461"/>
      <c r="K47" s="165"/>
    </row>
    <row r="48" spans="2:11" ht="15" customHeight="1">
      <c r="B48" s="168"/>
      <c r="C48" s="169"/>
      <c r="D48" s="169"/>
      <c r="E48" s="461" t="s">
        <v>660</v>
      </c>
      <c r="F48" s="461"/>
      <c r="G48" s="461"/>
      <c r="H48" s="461"/>
      <c r="I48" s="461"/>
      <c r="J48" s="461"/>
      <c r="K48" s="165"/>
    </row>
    <row r="49" spans="2:11" ht="15" customHeight="1">
      <c r="B49" s="168"/>
      <c r="C49" s="169"/>
      <c r="D49" s="461" t="s">
        <v>661</v>
      </c>
      <c r="E49" s="461"/>
      <c r="F49" s="461"/>
      <c r="G49" s="461"/>
      <c r="H49" s="461"/>
      <c r="I49" s="461"/>
      <c r="J49" s="461"/>
      <c r="K49" s="165"/>
    </row>
    <row r="50" spans="2:11" ht="25.5" customHeight="1">
      <c r="B50" s="164"/>
      <c r="C50" s="460" t="s">
        <v>662</v>
      </c>
      <c r="D50" s="460"/>
      <c r="E50" s="460"/>
      <c r="F50" s="460"/>
      <c r="G50" s="460"/>
      <c r="H50" s="460"/>
      <c r="I50" s="460"/>
      <c r="J50" s="460"/>
      <c r="K50" s="165"/>
    </row>
    <row r="51" spans="2:11" ht="5.25" customHeight="1">
      <c r="B51" s="164"/>
      <c r="C51" s="166"/>
      <c r="D51" s="166"/>
      <c r="E51" s="166"/>
      <c r="F51" s="166"/>
      <c r="G51" s="166"/>
      <c r="H51" s="166"/>
      <c r="I51" s="166"/>
      <c r="J51" s="166"/>
      <c r="K51" s="165"/>
    </row>
    <row r="52" spans="2:11" ht="15" customHeight="1">
      <c r="B52" s="164"/>
      <c r="C52" s="461" t="s">
        <v>663</v>
      </c>
      <c r="D52" s="461"/>
      <c r="E52" s="461"/>
      <c r="F52" s="461"/>
      <c r="G52" s="461"/>
      <c r="H52" s="461"/>
      <c r="I52" s="461"/>
      <c r="J52" s="461"/>
      <c r="K52" s="165"/>
    </row>
    <row r="53" spans="2:11" ht="15" customHeight="1">
      <c r="B53" s="164"/>
      <c r="C53" s="461" t="s">
        <v>664</v>
      </c>
      <c r="D53" s="461"/>
      <c r="E53" s="461"/>
      <c r="F53" s="461"/>
      <c r="G53" s="461"/>
      <c r="H53" s="461"/>
      <c r="I53" s="461"/>
      <c r="J53" s="461"/>
      <c r="K53" s="165"/>
    </row>
    <row r="54" spans="2:11" ht="12.75" customHeight="1">
      <c r="B54" s="164"/>
      <c r="C54" s="167"/>
      <c r="D54" s="167"/>
      <c r="E54" s="167"/>
      <c r="F54" s="167"/>
      <c r="G54" s="167"/>
      <c r="H54" s="167"/>
      <c r="I54" s="167"/>
      <c r="J54" s="167"/>
      <c r="K54" s="165"/>
    </row>
    <row r="55" spans="2:11" ht="15" customHeight="1">
      <c r="B55" s="164"/>
      <c r="C55" s="461" t="s">
        <v>665</v>
      </c>
      <c r="D55" s="461"/>
      <c r="E55" s="461"/>
      <c r="F55" s="461"/>
      <c r="G55" s="461"/>
      <c r="H55" s="461"/>
      <c r="I55" s="461"/>
      <c r="J55" s="461"/>
      <c r="K55" s="165"/>
    </row>
    <row r="56" spans="2:11" ht="15" customHeight="1">
      <c r="B56" s="164"/>
      <c r="C56" s="169"/>
      <c r="D56" s="461" t="s">
        <v>666</v>
      </c>
      <c r="E56" s="461"/>
      <c r="F56" s="461"/>
      <c r="G56" s="461"/>
      <c r="H56" s="461"/>
      <c r="I56" s="461"/>
      <c r="J56" s="461"/>
      <c r="K56" s="165"/>
    </row>
    <row r="57" spans="2:11" ht="15" customHeight="1">
      <c r="B57" s="164"/>
      <c r="C57" s="169"/>
      <c r="D57" s="461" t="s">
        <v>667</v>
      </c>
      <c r="E57" s="461"/>
      <c r="F57" s="461"/>
      <c r="G57" s="461"/>
      <c r="H57" s="461"/>
      <c r="I57" s="461"/>
      <c r="J57" s="461"/>
      <c r="K57" s="165"/>
    </row>
    <row r="58" spans="2:11" ht="15" customHeight="1">
      <c r="B58" s="164"/>
      <c r="C58" s="169"/>
      <c r="D58" s="461" t="s">
        <v>668</v>
      </c>
      <c r="E58" s="461"/>
      <c r="F58" s="461"/>
      <c r="G58" s="461"/>
      <c r="H58" s="461"/>
      <c r="I58" s="461"/>
      <c r="J58" s="461"/>
      <c r="K58" s="165"/>
    </row>
    <row r="59" spans="2:11" ht="15" customHeight="1">
      <c r="B59" s="164"/>
      <c r="C59" s="169"/>
      <c r="D59" s="461" t="s">
        <v>669</v>
      </c>
      <c r="E59" s="461"/>
      <c r="F59" s="461"/>
      <c r="G59" s="461"/>
      <c r="H59" s="461"/>
      <c r="I59" s="461"/>
      <c r="J59" s="461"/>
      <c r="K59" s="165"/>
    </row>
    <row r="60" spans="2:11" ht="15" customHeight="1">
      <c r="B60" s="164"/>
      <c r="C60" s="169"/>
      <c r="D60" s="463" t="s">
        <v>670</v>
      </c>
      <c r="E60" s="463"/>
      <c r="F60" s="463"/>
      <c r="G60" s="463"/>
      <c r="H60" s="463"/>
      <c r="I60" s="463"/>
      <c r="J60" s="463"/>
      <c r="K60" s="165"/>
    </row>
    <row r="61" spans="2:11" ht="15" customHeight="1">
      <c r="B61" s="164"/>
      <c r="C61" s="169"/>
      <c r="D61" s="461" t="s">
        <v>671</v>
      </c>
      <c r="E61" s="461"/>
      <c r="F61" s="461"/>
      <c r="G61" s="461"/>
      <c r="H61" s="461"/>
      <c r="I61" s="461"/>
      <c r="J61" s="461"/>
      <c r="K61" s="165"/>
    </row>
    <row r="62" spans="2:11" ht="12.75" customHeight="1">
      <c r="B62" s="164"/>
      <c r="C62" s="169"/>
      <c r="D62" s="169"/>
      <c r="E62" s="172"/>
      <c r="F62" s="169"/>
      <c r="G62" s="169"/>
      <c r="H62" s="169"/>
      <c r="I62" s="169"/>
      <c r="J62" s="169"/>
      <c r="K62" s="165"/>
    </row>
    <row r="63" spans="2:11" ht="15" customHeight="1">
      <c r="B63" s="164"/>
      <c r="C63" s="169"/>
      <c r="D63" s="461" t="s">
        <v>672</v>
      </c>
      <c r="E63" s="461"/>
      <c r="F63" s="461"/>
      <c r="G63" s="461"/>
      <c r="H63" s="461"/>
      <c r="I63" s="461"/>
      <c r="J63" s="461"/>
      <c r="K63" s="165"/>
    </row>
    <row r="64" spans="2:11" ht="15" customHeight="1">
      <c r="B64" s="164"/>
      <c r="C64" s="169"/>
      <c r="D64" s="463" t="s">
        <v>673</v>
      </c>
      <c r="E64" s="463"/>
      <c r="F64" s="463"/>
      <c r="G64" s="463"/>
      <c r="H64" s="463"/>
      <c r="I64" s="463"/>
      <c r="J64" s="463"/>
      <c r="K64" s="165"/>
    </row>
    <row r="65" spans="2:11" ht="15" customHeight="1">
      <c r="B65" s="164"/>
      <c r="C65" s="169"/>
      <c r="D65" s="461" t="s">
        <v>674</v>
      </c>
      <c r="E65" s="461"/>
      <c r="F65" s="461"/>
      <c r="G65" s="461"/>
      <c r="H65" s="461"/>
      <c r="I65" s="461"/>
      <c r="J65" s="461"/>
      <c r="K65" s="165"/>
    </row>
    <row r="66" spans="2:11" ht="15" customHeight="1">
      <c r="B66" s="164"/>
      <c r="C66" s="169"/>
      <c r="D66" s="461" t="s">
        <v>675</v>
      </c>
      <c r="E66" s="461"/>
      <c r="F66" s="461"/>
      <c r="G66" s="461"/>
      <c r="H66" s="461"/>
      <c r="I66" s="461"/>
      <c r="J66" s="461"/>
      <c r="K66" s="165"/>
    </row>
    <row r="67" spans="2:11" ht="15" customHeight="1">
      <c r="B67" s="164"/>
      <c r="C67" s="169"/>
      <c r="D67" s="461" t="s">
        <v>676</v>
      </c>
      <c r="E67" s="461"/>
      <c r="F67" s="461"/>
      <c r="G67" s="461"/>
      <c r="H67" s="461"/>
      <c r="I67" s="461"/>
      <c r="J67" s="461"/>
      <c r="K67" s="165"/>
    </row>
    <row r="68" spans="2:11" ht="15" customHeight="1">
      <c r="B68" s="164"/>
      <c r="C68" s="169"/>
      <c r="D68" s="461" t="s">
        <v>677</v>
      </c>
      <c r="E68" s="461"/>
      <c r="F68" s="461"/>
      <c r="G68" s="461"/>
      <c r="H68" s="461"/>
      <c r="I68" s="461"/>
      <c r="J68" s="461"/>
      <c r="K68" s="165"/>
    </row>
    <row r="69" spans="2:11" ht="12.75" customHeight="1">
      <c r="B69" s="173"/>
      <c r="C69" s="174"/>
      <c r="D69" s="174"/>
      <c r="E69" s="174"/>
      <c r="F69" s="174"/>
      <c r="G69" s="174"/>
      <c r="H69" s="174"/>
      <c r="I69" s="174"/>
      <c r="J69" s="174"/>
      <c r="K69" s="175"/>
    </row>
    <row r="70" spans="2:11" ht="18.75" customHeight="1">
      <c r="B70" s="176"/>
      <c r="C70" s="176"/>
      <c r="D70" s="176"/>
      <c r="E70" s="176"/>
      <c r="F70" s="176"/>
      <c r="G70" s="176"/>
      <c r="H70" s="176"/>
      <c r="I70" s="176"/>
      <c r="J70" s="176"/>
      <c r="K70" s="177"/>
    </row>
    <row r="71" spans="2:11" ht="18.75" customHeight="1">
      <c r="B71" s="177"/>
      <c r="C71" s="177"/>
      <c r="D71" s="177"/>
      <c r="E71" s="177"/>
      <c r="F71" s="177"/>
      <c r="G71" s="177"/>
      <c r="H71" s="177"/>
      <c r="I71" s="177"/>
      <c r="J71" s="177"/>
      <c r="K71" s="177"/>
    </row>
    <row r="72" spans="2:11" ht="7.5" customHeight="1">
      <c r="B72" s="178"/>
      <c r="C72" s="179"/>
      <c r="D72" s="179"/>
      <c r="E72" s="179"/>
      <c r="F72" s="179"/>
      <c r="G72" s="179"/>
      <c r="H72" s="179"/>
      <c r="I72" s="179"/>
      <c r="J72" s="179"/>
      <c r="K72" s="180"/>
    </row>
    <row r="73" spans="2:11" ht="45" customHeight="1">
      <c r="B73" s="181"/>
      <c r="C73" s="464" t="s">
        <v>69</v>
      </c>
      <c r="D73" s="464"/>
      <c r="E73" s="464"/>
      <c r="F73" s="464"/>
      <c r="G73" s="464"/>
      <c r="H73" s="464"/>
      <c r="I73" s="464"/>
      <c r="J73" s="464"/>
      <c r="K73" s="182"/>
    </row>
    <row r="74" spans="2:11" ht="17.25" customHeight="1">
      <c r="B74" s="181"/>
      <c r="C74" s="183" t="s">
        <v>678</v>
      </c>
      <c r="D74" s="183"/>
      <c r="E74" s="183"/>
      <c r="F74" s="183" t="s">
        <v>679</v>
      </c>
      <c r="G74" s="184"/>
      <c r="H74" s="183" t="s">
        <v>91</v>
      </c>
      <c r="I74" s="183" t="s">
        <v>51</v>
      </c>
      <c r="J74" s="183" t="s">
        <v>680</v>
      </c>
      <c r="K74" s="182"/>
    </row>
    <row r="75" spans="2:11" ht="17.25" customHeight="1">
      <c r="B75" s="181"/>
      <c r="C75" s="185" t="s">
        <v>681</v>
      </c>
      <c r="D75" s="185"/>
      <c r="E75" s="185"/>
      <c r="F75" s="186" t="s">
        <v>682</v>
      </c>
      <c r="G75" s="187"/>
      <c r="H75" s="185"/>
      <c r="I75" s="185"/>
      <c r="J75" s="185" t="s">
        <v>683</v>
      </c>
      <c r="K75" s="182"/>
    </row>
    <row r="76" spans="2:11" ht="5.25" customHeight="1">
      <c r="B76" s="181"/>
      <c r="C76" s="188"/>
      <c r="D76" s="188"/>
      <c r="E76" s="188"/>
      <c r="F76" s="188"/>
      <c r="G76" s="189"/>
      <c r="H76" s="188"/>
      <c r="I76" s="188"/>
      <c r="J76" s="188"/>
      <c r="K76" s="182"/>
    </row>
    <row r="77" spans="2:11" ht="15" customHeight="1">
      <c r="B77" s="181"/>
      <c r="C77" s="171" t="s">
        <v>47</v>
      </c>
      <c r="D77" s="188"/>
      <c r="E77" s="188"/>
      <c r="F77" s="190" t="s">
        <v>684</v>
      </c>
      <c r="G77" s="189"/>
      <c r="H77" s="171" t="s">
        <v>685</v>
      </c>
      <c r="I77" s="171" t="s">
        <v>686</v>
      </c>
      <c r="J77" s="171">
        <v>20</v>
      </c>
      <c r="K77" s="182"/>
    </row>
    <row r="78" spans="2:11" ht="15" customHeight="1">
      <c r="B78" s="181"/>
      <c r="C78" s="171" t="s">
        <v>687</v>
      </c>
      <c r="D78" s="171"/>
      <c r="E78" s="171"/>
      <c r="F78" s="190" t="s">
        <v>684</v>
      </c>
      <c r="G78" s="189"/>
      <c r="H78" s="171" t="s">
        <v>688</v>
      </c>
      <c r="I78" s="171" t="s">
        <v>686</v>
      </c>
      <c r="J78" s="171">
        <v>120</v>
      </c>
      <c r="K78" s="182"/>
    </row>
    <row r="79" spans="2:11" ht="15" customHeight="1">
      <c r="B79" s="191"/>
      <c r="C79" s="171" t="s">
        <v>689</v>
      </c>
      <c r="D79" s="171"/>
      <c r="E79" s="171"/>
      <c r="F79" s="190" t="s">
        <v>690</v>
      </c>
      <c r="G79" s="189"/>
      <c r="H79" s="171" t="s">
        <v>691</v>
      </c>
      <c r="I79" s="171" t="s">
        <v>686</v>
      </c>
      <c r="J79" s="171">
        <v>50</v>
      </c>
      <c r="K79" s="182"/>
    </row>
    <row r="80" spans="2:11" ht="15" customHeight="1">
      <c r="B80" s="191"/>
      <c r="C80" s="171" t="s">
        <v>692</v>
      </c>
      <c r="D80" s="171"/>
      <c r="E80" s="171"/>
      <c r="F80" s="190" t="s">
        <v>684</v>
      </c>
      <c r="G80" s="189"/>
      <c r="H80" s="171" t="s">
        <v>693</v>
      </c>
      <c r="I80" s="171" t="s">
        <v>694</v>
      </c>
      <c r="J80" s="171"/>
      <c r="K80" s="182"/>
    </row>
    <row r="81" spans="2:11" ht="15" customHeight="1">
      <c r="B81" s="191"/>
      <c r="C81" s="192" t="s">
        <v>695</v>
      </c>
      <c r="D81" s="192"/>
      <c r="E81" s="192"/>
      <c r="F81" s="193" t="s">
        <v>690</v>
      </c>
      <c r="G81" s="192"/>
      <c r="H81" s="192" t="s">
        <v>696</v>
      </c>
      <c r="I81" s="192" t="s">
        <v>686</v>
      </c>
      <c r="J81" s="192">
        <v>15</v>
      </c>
      <c r="K81" s="182"/>
    </row>
    <row r="82" spans="2:11" ht="15" customHeight="1">
      <c r="B82" s="191"/>
      <c r="C82" s="192" t="s">
        <v>697</v>
      </c>
      <c r="D82" s="192"/>
      <c r="E82" s="192"/>
      <c r="F82" s="193" t="s">
        <v>690</v>
      </c>
      <c r="G82" s="192"/>
      <c r="H82" s="192" t="s">
        <v>698</v>
      </c>
      <c r="I82" s="192" t="s">
        <v>686</v>
      </c>
      <c r="J82" s="192">
        <v>15</v>
      </c>
      <c r="K82" s="182"/>
    </row>
    <row r="83" spans="2:11" ht="15" customHeight="1">
      <c r="B83" s="191"/>
      <c r="C83" s="192" t="s">
        <v>699</v>
      </c>
      <c r="D83" s="192"/>
      <c r="E83" s="192"/>
      <c r="F83" s="193" t="s">
        <v>690</v>
      </c>
      <c r="G83" s="192"/>
      <c r="H83" s="192" t="s">
        <v>700</v>
      </c>
      <c r="I83" s="192" t="s">
        <v>686</v>
      </c>
      <c r="J83" s="192">
        <v>20</v>
      </c>
      <c r="K83" s="182"/>
    </row>
    <row r="84" spans="2:11" ht="15" customHeight="1">
      <c r="B84" s="191"/>
      <c r="C84" s="192" t="s">
        <v>701</v>
      </c>
      <c r="D84" s="192"/>
      <c r="E84" s="192"/>
      <c r="F84" s="193" t="s">
        <v>690</v>
      </c>
      <c r="G84" s="192"/>
      <c r="H84" s="192" t="s">
        <v>702</v>
      </c>
      <c r="I84" s="192" t="s">
        <v>686</v>
      </c>
      <c r="J84" s="192">
        <v>20</v>
      </c>
      <c r="K84" s="182"/>
    </row>
    <row r="85" spans="2:11" ht="15" customHeight="1">
      <c r="B85" s="191"/>
      <c r="C85" s="171" t="s">
        <v>703</v>
      </c>
      <c r="D85" s="171"/>
      <c r="E85" s="171"/>
      <c r="F85" s="190" t="s">
        <v>690</v>
      </c>
      <c r="G85" s="189"/>
      <c r="H85" s="171" t="s">
        <v>704</v>
      </c>
      <c r="I85" s="171" t="s">
        <v>686</v>
      </c>
      <c r="J85" s="171">
        <v>50</v>
      </c>
      <c r="K85" s="182"/>
    </row>
    <row r="86" spans="2:11" ht="15" customHeight="1">
      <c r="B86" s="191"/>
      <c r="C86" s="171" t="s">
        <v>705</v>
      </c>
      <c r="D86" s="171"/>
      <c r="E86" s="171"/>
      <c r="F86" s="190" t="s">
        <v>690</v>
      </c>
      <c r="G86" s="189"/>
      <c r="H86" s="171" t="s">
        <v>706</v>
      </c>
      <c r="I86" s="171" t="s">
        <v>686</v>
      </c>
      <c r="J86" s="171">
        <v>20</v>
      </c>
      <c r="K86" s="182"/>
    </row>
    <row r="87" spans="2:11" ht="15" customHeight="1">
      <c r="B87" s="191"/>
      <c r="C87" s="171" t="s">
        <v>707</v>
      </c>
      <c r="D87" s="171"/>
      <c r="E87" s="171"/>
      <c r="F87" s="190" t="s">
        <v>690</v>
      </c>
      <c r="G87" s="189"/>
      <c r="H87" s="171" t="s">
        <v>708</v>
      </c>
      <c r="I87" s="171" t="s">
        <v>686</v>
      </c>
      <c r="J87" s="171">
        <v>20</v>
      </c>
      <c r="K87" s="182"/>
    </row>
    <row r="88" spans="2:11" ht="15" customHeight="1">
      <c r="B88" s="191"/>
      <c r="C88" s="171" t="s">
        <v>709</v>
      </c>
      <c r="D88" s="171"/>
      <c r="E88" s="171"/>
      <c r="F88" s="190" t="s">
        <v>690</v>
      </c>
      <c r="G88" s="189"/>
      <c r="H88" s="171" t="s">
        <v>710</v>
      </c>
      <c r="I88" s="171" t="s">
        <v>686</v>
      </c>
      <c r="J88" s="171">
        <v>50</v>
      </c>
      <c r="K88" s="182"/>
    </row>
    <row r="89" spans="2:11" ht="15" customHeight="1">
      <c r="B89" s="191"/>
      <c r="C89" s="171" t="s">
        <v>711</v>
      </c>
      <c r="D89" s="171"/>
      <c r="E89" s="171"/>
      <c r="F89" s="190" t="s">
        <v>690</v>
      </c>
      <c r="G89" s="189"/>
      <c r="H89" s="171" t="s">
        <v>711</v>
      </c>
      <c r="I89" s="171" t="s">
        <v>686</v>
      </c>
      <c r="J89" s="171">
        <v>50</v>
      </c>
      <c r="K89" s="182"/>
    </row>
    <row r="90" spans="2:11" ht="15" customHeight="1">
      <c r="B90" s="191"/>
      <c r="C90" s="171" t="s">
        <v>96</v>
      </c>
      <c r="D90" s="171"/>
      <c r="E90" s="171"/>
      <c r="F90" s="190" t="s">
        <v>690</v>
      </c>
      <c r="G90" s="189"/>
      <c r="H90" s="171" t="s">
        <v>712</v>
      </c>
      <c r="I90" s="171" t="s">
        <v>686</v>
      </c>
      <c r="J90" s="171">
        <v>255</v>
      </c>
      <c r="K90" s="182"/>
    </row>
    <row r="91" spans="2:11" ht="15" customHeight="1">
      <c r="B91" s="191"/>
      <c r="C91" s="171" t="s">
        <v>713</v>
      </c>
      <c r="D91" s="171"/>
      <c r="E91" s="171"/>
      <c r="F91" s="190" t="s">
        <v>684</v>
      </c>
      <c r="G91" s="189"/>
      <c r="H91" s="171" t="s">
        <v>714</v>
      </c>
      <c r="I91" s="171" t="s">
        <v>715</v>
      </c>
      <c r="J91" s="171"/>
      <c r="K91" s="182"/>
    </row>
    <row r="92" spans="2:11" ht="15" customHeight="1">
      <c r="B92" s="191"/>
      <c r="C92" s="171" t="s">
        <v>716</v>
      </c>
      <c r="D92" s="171"/>
      <c r="E92" s="171"/>
      <c r="F92" s="190" t="s">
        <v>684</v>
      </c>
      <c r="G92" s="189"/>
      <c r="H92" s="171" t="s">
        <v>717</v>
      </c>
      <c r="I92" s="171" t="s">
        <v>718</v>
      </c>
      <c r="J92" s="171"/>
      <c r="K92" s="182"/>
    </row>
    <row r="93" spans="2:11" ht="15" customHeight="1">
      <c r="B93" s="191"/>
      <c r="C93" s="171" t="s">
        <v>719</v>
      </c>
      <c r="D93" s="171"/>
      <c r="E93" s="171"/>
      <c r="F93" s="190" t="s">
        <v>684</v>
      </c>
      <c r="G93" s="189"/>
      <c r="H93" s="171" t="s">
        <v>719</v>
      </c>
      <c r="I93" s="171" t="s">
        <v>718</v>
      </c>
      <c r="J93" s="171"/>
      <c r="K93" s="182"/>
    </row>
    <row r="94" spans="2:11" ht="15" customHeight="1">
      <c r="B94" s="191"/>
      <c r="C94" s="171" t="s">
        <v>33</v>
      </c>
      <c r="D94" s="171"/>
      <c r="E94" s="171"/>
      <c r="F94" s="190" t="s">
        <v>684</v>
      </c>
      <c r="G94" s="189"/>
      <c r="H94" s="171" t="s">
        <v>720</v>
      </c>
      <c r="I94" s="171" t="s">
        <v>718</v>
      </c>
      <c r="J94" s="171"/>
      <c r="K94" s="182"/>
    </row>
    <row r="95" spans="2:11" ht="15" customHeight="1">
      <c r="B95" s="191"/>
      <c r="C95" s="171" t="s">
        <v>43</v>
      </c>
      <c r="D95" s="171"/>
      <c r="E95" s="171"/>
      <c r="F95" s="190" t="s">
        <v>684</v>
      </c>
      <c r="G95" s="189"/>
      <c r="H95" s="171" t="s">
        <v>721</v>
      </c>
      <c r="I95" s="171" t="s">
        <v>718</v>
      </c>
      <c r="J95" s="171"/>
      <c r="K95" s="182"/>
    </row>
    <row r="96" spans="2:11" ht="15" customHeight="1">
      <c r="B96" s="194"/>
      <c r="C96" s="195"/>
      <c r="D96" s="195"/>
      <c r="E96" s="195"/>
      <c r="F96" s="195"/>
      <c r="G96" s="195"/>
      <c r="H96" s="195"/>
      <c r="I96" s="195"/>
      <c r="J96" s="195"/>
      <c r="K96" s="196"/>
    </row>
    <row r="97" spans="2:11" ht="18.75" customHeight="1">
      <c r="B97" s="197"/>
      <c r="C97" s="198"/>
      <c r="D97" s="198"/>
      <c r="E97" s="198"/>
      <c r="F97" s="198"/>
      <c r="G97" s="198"/>
      <c r="H97" s="198"/>
      <c r="I97" s="198"/>
      <c r="J97" s="198"/>
      <c r="K97" s="197"/>
    </row>
    <row r="98" spans="2:11" ht="18.75" customHeight="1">
      <c r="B98" s="177"/>
      <c r="C98" s="177"/>
      <c r="D98" s="177"/>
      <c r="E98" s="177"/>
      <c r="F98" s="177"/>
      <c r="G98" s="177"/>
      <c r="H98" s="177"/>
      <c r="I98" s="177"/>
      <c r="J98" s="177"/>
      <c r="K98" s="177"/>
    </row>
    <row r="99" spans="2:11" ht="7.5" customHeight="1">
      <c r="B99" s="178"/>
      <c r="C99" s="179"/>
      <c r="D99" s="179"/>
      <c r="E99" s="179"/>
      <c r="F99" s="179"/>
      <c r="G99" s="179"/>
      <c r="H99" s="179"/>
      <c r="I99" s="179"/>
      <c r="J99" s="179"/>
      <c r="K99" s="180"/>
    </row>
    <row r="100" spans="2:11" ht="45" customHeight="1">
      <c r="B100" s="181"/>
      <c r="C100" s="464" t="s">
        <v>722</v>
      </c>
      <c r="D100" s="464"/>
      <c r="E100" s="464"/>
      <c r="F100" s="464"/>
      <c r="G100" s="464"/>
      <c r="H100" s="464"/>
      <c r="I100" s="464"/>
      <c r="J100" s="464"/>
      <c r="K100" s="182"/>
    </row>
    <row r="101" spans="2:11" ht="17.25" customHeight="1">
      <c r="B101" s="181"/>
      <c r="C101" s="183" t="s">
        <v>678</v>
      </c>
      <c r="D101" s="183"/>
      <c r="E101" s="183"/>
      <c r="F101" s="183" t="s">
        <v>679</v>
      </c>
      <c r="G101" s="184"/>
      <c r="H101" s="183" t="s">
        <v>91</v>
      </c>
      <c r="I101" s="183" t="s">
        <v>51</v>
      </c>
      <c r="J101" s="183" t="s">
        <v>680</v>
      </c>
      <c r="K101" s="182"/>
    </row>
    <row r="102" spans="2:11" ht="17.25" customHeight="1">
      <c r="B102" s="181"/>
      <c r="C102" s="185" t="s">
        <v>681</v>
      </c>
      <c r="D102" s="185"/>
      <c r="E102" s="185"/>
      <c r="F102" s="186" t="s">
        <v>682</v>
      </c>
      <c r="G102" s="187"/>
      <c r="H102" s="185"/>
      <c r="I102" s="185"/>
      <c r="J102" s="185" t="s">
        <v>683</v>
      </c>
      <c r="K102" s="182"/>
    </row>
    <row r="103" spans="2:11" ht="5.25" customHeight="1">
      <c r="B103" s="181"/>
      <c r="C103" s="183"/>
      <c r="D103" s="183"/>
      <c r="E103" s="183"/>
      <c r="F103" s="183"/>
      <c r="G103" s="199"/>
      <c r="H103" s="183"/>
      <c r="I103" s="183"/>
      <c r="J103" s="183"/>
      <c r="K103" s="182"/>
    </row>
    <row r="104" spans="2:11" ht="15" customHeight="1">
      <c r="B104" s="181"/>
      <c r="C104" s="171" t="s">
        <v>47</v>
      </c>
      <c r="D104" s="188"/>
      <c r="E104" s="188"/>
      <c r="F104" s="190" t="s">
        <v>684</v>
      </c>
      <c r="G104" s="199"/>
      <c r="H104" s="171" t="s">
        <v>723</v>
      </c>
      <c r="I104" s="171" t="s">
        <v>686</v>
      </c>
      <c r="J104" s="171">
        <v>20</v>
      </c>
      <c r="K104" s="182"/>
    </row>
    <row r="105" spans="2:11" ht="15" customHeight="1">
      <c r="B105" s="181"/>
      <c r="C105" s="171" t="s">
        <v>687</v>
      </c>
      <c r="D105" s="171"/>
      <c r="E105" s="171"/>
      <c r="F105" s="190" t="s">
        <v>684</v>
      </c>
      <c r="G105" s="171"/>
      <c r="H105" s="171" t="s">
        <v>723</v>
      </c>
      <c r="I105" s="171" t="s">
        <v>686</v>
      </c>
      <c r="J105" s="171">
        <v>120</v>
      </c>
      <c r="K105" s="182"/>
    </row>
    <row r="106" spans="2:11" ht="15" customHeight="1">
      <c r="B106" s="191"/>
      <c r="C106" s="171" t="s">
        <v>689</v>
      </c>
      <c r="D106" s="171"/>
      <c r="E106" s="171"/>
      <c r="F106" s="190" t="s">
        <v>690</v>
      </c>
      <c r="G106" s="171"/>
      <c r="H106" s="171" t="s">
        <v>723</v>
      </c>
      <c r="I106" s="171" t="s">
        <v>686</v>
      </c>
      <c r="J106" s="171">
        <v>50</v>
      </c>
      <c r="K106" s="182"/>
    </row>
    <row r="107" spans="2:11" ht="15" customHeight="1">
      <c r="B107" s="191"/>
      <c r="C107" s="171" t="s">
        <v>692</v>
      </c>
      <c r="D107" s="171"/>
      <c r="E107" s="171"/>
      <c r="F107" s="190" t="s">
        <v>684</v>
      </c>
      <c r="G107" s="171"/>
      <c r="H107" s="171" t="s">
        <v>723</v>
      </c>
      <c r="I107" s="171" t="s">
        <v>694</v>
      </c>
      <c r="J107" s="171"/>
      <c r="K107" s="182"/>
    </row>
    <row r="108" spans="2:11" ht="15" customHeight="1">
      <c r="B108" s="191"/>
      <c r="C108" s="171" t="s">
        <v>703</v>
      </c>
      <c r="D108" s="171"/>
      <c r="E108" s="171"/>
      <c r="F108" s="190" t="s">
        <v>690</v>
      </c>
      <c r="G108" s="171"/>
      <c r="H108" s="171" t="s">
        <v>723</v>
      </c>
      <c r="I108" s="171" t="s">
        <v>686</v>
      </c>
      <c r="J108" s="171">
        <v>50</v>
      </c>
      <c r="K108" s="182"/>
    </row>
    <row r="109" spans="2:11" ht="15" customHeight="1">
      <c r="B109" s="191"/>
      <c r="C109" s="171" t="s">
        <v>711</v>
      </c>
      <c r="D109" s="171"/>
      <c r="E109" s="171"/>
      <c r="F109" s="190" t="s">
        <v>690</v>
      </c>
      <c r="G109" s="171"/>
      <c r="H109" s="171" t="s">
        <v>723</v>
      </c>
      <c r="I109" s="171" t="s">
        <v>686</v>
      </c>
      <c r="J109" s="171">
        <v>50</v>
      </c>
      <c r="K109" s="182"/>
    </row>
    <row r="110" spans="2:11" ht="15" customHeight="1">
      <c r="B110" s="191"/>
      <c r="C110" s="171" t="s">
        <v>709</v>
      </c>
      <c r="D110" s="171"/>
      <c r="E110" s="171"/>
      <c r="F110" s="190" t="s">
        <v>690</v>
      </c>
      <c r="G110" s="171"/>
      <c r="H110" s="171" t="s">
        <v>723</v>
      </c>
      <c r="I110" s="171" t="s">
        <v>686</v>
      </c>
      <c r="J110" s="171">
        <v>50</v>
      </c>
      <c r="K110" s="182"/>
    </row>
    <row r="111" spans="2:11" ht="15" customHeight="1">
      <c r="B111" s="191"/>
      <c r="C111" s="171" t="s">
        <v>47</v>
      </c>
      <c r="D111" s="171"/>
      <c r="E111" s="171"/>
      <c r="F111" s="190" t="s">
        <v>684</v>
      </c>
      <c r="G111" s="171"/>
      <c r="H111" s="171" t="s">
        <v>724</v>
      </c>
      <c r="I111" s="171" t="s">
        <v>686</v>
      </c>
      <c r="J111" s="171">
        <v>20</v>
      </c>
      <c r="K111" s="182"/>
    </row>
    <row r="112" spans="2:11" ht="15" customHeight="1">
      <c r="B112" s="191"/>
      <c r="C112" s="171" t="s">
        <v>725</v>
      </c>
      <c r="D112" s="171"/>
      <c r="E112" s="171"/>
      <c r="F112" s="190" t="s">
        <v>684</v>
      </c>
      <c r="G112" s="171"/>
      <c r="H112" s="171" t="s">
        <v>726</v>
      </c>
      <c r="I112" s="171" t="s">
        <v>686</v>
      </c>
      <c r="J112" s="171">
        <v>120</v>
      </c>
      <c r="K112" s="182"/>
    </row>
    <row r="113" spans="2:11" ht="15" customHeight="1">
      <c r="B113" s="191"/>
      <c r="C113" s="171" t="s">
        <v>33</v>
      </c>
      <c r="D113" s="171"/>
      <c r="E113" s="171"/>
      <c r="F113" s="190" t="s">
        <v>684</v>
      </c>
      <c r="G113" s="171"/>
      <c r="H113" s="171" t="s">
        <v>727</v>
      </c>
      <c r="I113" s="171" t="s">
        <v>718</v>
      </c>
      <c r="J113" s="171"/>
      <c r="K113" s="182"/>
    </row>
    <row r="114" spans="2:11" ht="15" customHeight="1">
      <c r="B114" s="191"/>
      <c r="C114" s="171" t="s">
        <v>43</v>
      </c>
      <c r="D114" s="171"/>
      <c r="E114" s="171"/>
      <c r="F114" s="190" t="s">
        <v>684</v>
      </c>
      <c r="G114" s="171"/>
      <c r="H114" s="171" t="s">
        <v>728</v>
      </c>
      <c r="I114" s="171" t="s">
        <v>718</v>
      </c>
      <c r="J114" s="171"/>
      <c r="K114" s="182"/>
    </row>
    <row r="115" spans="2:11" ht="15" customHeight="1">
      <c r="B115" s="191"/>
      <c r="C115" s="171" t="s">
        <v>51</v>
      </c>
      <c r="D115" s="171"/>
      <c r="E115" s="171"/>
      <c r="F115" s="190" t="s">
        <v>684</v>
      </c>
      <c r="G115" s="171"/>
      <c r="H115" s="171" t="s">
        <v>729</v>
      </c>
      <c r="I115" s="171" t="s">
        <v>730</v>
      </c>
      <c r="J115" s="171"/>
      <c r="K115" s="182"/>
    </row>
    <row r="116" spans="2:11" ht="15" customHeight="1">
      <c r="B116" s="194"/>
      <c r="C116" s="200"/>
      <c r="D116" s="200"/>
      <c r="E116" s="200"/>
      <c r="F116" s="200"/>
      <c r="G116" s="200"/>
      <c r="H116" s="200"/>
      <c r="I116" s="200"/>
      <c r="J116" s="200"/>
      <c r="K116" s="196"/>
    </row>
    <row r="117" spans="2:11" ht="18.75" customHeight="1">
      <c r="B117" s="201"/>
      <c r="C117" s="167"/>
      <c r="D117" s="167"/>
      <c r="E117" s="167"/>
      <c r="F117" s="202"/>
      <c r="G117" s="167"/>
      <c r="H117" s="167"/>
      <c r="I117" s="167"/>
      <c r="J117" s="167"/>
      <c r="K117" s="201"/>
    </row>
    <row r="118" spans="2:11" ht="18.75" customHeight="1">
      <c r="B118" s="177"/>
      <c r="C118" s="177"/>
      <c r="D118" s="177"/>
      <c r="E118" s="177"/>
      <c r="F118" s="177"/>
      <c r="G118" s="177"/>
      <c r="H118" s="177"/>
      <c r="I118" s="177"/>
      <c r="J118" s="177"/>
      <c r="K118" s="177"/>
    </row>
    <row r="119" spans="2:11" ht="7.5" customHeight="1">
      <c r="B119" s="203"/>
      <c r="C119" s="204"/>
      <c r="D119" s="204"/>
      <c r="E119" s="204"/>
      <c r="F119" s="204"/>
      <c r="G119" s="204"/>
      <c r="H119" s="204"/>
      <c r="I119" s="204"/>
      <c r="J119" s="204"/>
      <c r="K119" s="205"/>
    </row>
    <row r="120" spans="2:11" ht="45" customHeight="1">
      <c r="B120" s="206"/>
      <c r="C120" s="459" t="s">
        <v>731</v>
      </c>
      <c r="D120" s="459"/>
      <c r="E120" s="459"/>
      <c r="F120" s="459"/>
      <c r="G120" s="459"/>
      <c r="H120" s="459"/>
      <c r="I120" s="459"/>
      <c r="J120" s="459"/>
      <c r="K120" s="207"/>
    </row>
    <row r="121" spans="2:11" ht="17.25" customHeight="1">
      <c r="B121" s="208"/>
      <c r="C121" s="183" t="s">
        <v>678</v>
      </c>
      <c r="D121" s="183"/>
      <c r="E121" s="183"/>
      <c r="F121" s="183" t="s">
        <v>679</v>
      </c>
      <c r="G121" s="184"/>
      <c r="H121" s="183" t="s">
        <v>91</v>
      </c>
      <c r="I121" s="183" t="s">
        <v>51</v>
      </c>
      <c r="J121" s="183" t="s">
        <v>680</v>
      </c>
      <c r="K121" s="209"/>
    </row>
    <row r="122" spans="2:11" ht="17.25" customHeight="1">
      <c r="B122" s="208"/>
      <c r="C122" s="185" t="s">
        <v>681</v>
      </c>
      <c r="D122" s="185"/>
      <c r="E122" s="185"/>
      <c r="F122" s="186" t="s">
        <v>682</v>
      </c>
      <c r="G122" s="187"/>
      <c r="H122" s="185"/>
      <c r="I122" s="185"/>
      <c r="J122" s="185" t="s">
        <v>683</v>
      </c>
      <c r="K122" s="209"/>
    </row>
    <row r="123" spans="2:11" ht="5.25" customHeight="1">
      <c r="B123" s="210"/>
      <c r="C123" s="188"/>
      <c r="D123" s="188"/>
      <c r="E123" s="188"/>
      <c r="F123" s="188"/>
      <c r="G123" s="171"/>
      <c r="H123" s="188"/>
      <c r="I123" s="188"/>
      <c r="J123" s="188"/>
      <c r="K123" s="211"/>
    </row>
    <row r="124" spans="2:11" ht="15" customHeight="1">
      <c r="B124" s="210"/>
      <c r="C124" s="171" t="s">
        <v>687</v>
      </c>
      <c r="D124" s="188"/>
      <c r="E124" s="188"/>
      <c r="F124" s="190" t="s">
        <v>684</v>
      </c>
      <c r="G124" s="171"/>
      <c r="H124" s="171" t="s">
        <v>723</v>
      </c>
      <c r="I124" s="171" t="s">
        <v>686</v>
      </c>
      <c r="J124" s="171">
        <v>120</v>
      </c>
      <c r="K124" s="212"/>
    </row>
    <row r="125" spans="2:11" ht="15" customHeight="1">
      <c r="B125" s="210"/>
      <c r="C125" s="171" t="s">
        <v>732</v>
      </c>
      <c r="D125" s="171"/>
      <c r="E125" s="171"/>
      <c r="F125" s="190" t="s">
        <v>684</v>
      </c>
      <c r="G125" s="171"/>
      <c r="H125" s="171" t="s">
        <v>733</v>
      </c>
      <c r="I125" s="171" t="s">
        <v>686</v>
      </c>
      <c r="J125" s="171" t="s">
        <v>734</v>
      </c>
      <c r="K125" s="212"/>
    </row>
    <row r="126" spans="2:11" ht="15" customHeight="1">
      <c r="B126" s="210"/>
      <c r="C126" s="171" t="s">
        <v>633</v>
      </c>
      <c r="D126" s="171"/>
      <c r="E126" s="171"/>
      <c r="F126" s="190" t="s">
        <v>684</v>
      </c>
      <c r="G126" s="171"/>
      <c r="H126" s="171" t="s">
        <v>735</v>
      </c>
      <c r="I126" s="171" t="s">
        <v>686</v>
      </c>
      <c r="J126" s="171" t="s">
        <v>734</v>
      </c>
      <c r="K126" s="212"/>
    </row>
    <row r="127" spans="2:11" ht="15" customHeight="1">
      <c r="B127" s="210"/>
      <c r="C127" s="171" t="s">
        <v>695</v>
      </c>
      <c r="D127" s="171"/>
      <c r="E127" s="171"/>
      <c r="F127" s="190" t="s">
        <v>690</v>
      </c>
      <c r="G127" s="171"/>
      <c r="H127" s="171" t="s">
        <v>696</v>
      </c>
      <c r="I127" s="171" t="s">
        <v>686</v>
      </c>
      <c r="J127" s="171">
        <v>15</v>
      </c>
      <c r="K127" s="212"/>
    </row>
    <row r="128" spans="2:11" ht="15" customHeight="1">
      <c r="B128" s="210"/>
      <c r="C128" s="192" t="s">
        <v>697</v>
      </c>
      <c r="D128" s="192"/>
      <c r="E128" s="192"/>
      <c r="F128" s="193" t="s">
        <v>690</v>
      </c>
      <c r="G128" s="192"/>
      <c r="H128" s="192" t="s">
        <v>698</v>
      </c>
      <c r="I128" s="192" t="s">
        <v>686</v>
      </c>
      <c r="J128" s="192">
        <v>15</v>
      </c>
      <c r="K128" s="212"/>
    </row>
    <row r="129" spans="2:11" ht="15" customHeight="1">
      <c r="B129" s="210"/>
      <c r="C129" s="192" t="s">
        <v>699</v>
      </c>
      <c r="D129" s="192"/>
      <c r="E129" s="192"/>
      <c r="F129" s="193" t="s">
        <v>690</v>
      </c>
      <c r="G129" s="192"/>
      <c r="H129" s="192" t="s">
        <v>700</v>
      </c>
      <c r="I129" s="192" t="s">
        <v>686</v>
      </c>
      <c r="J129" s="192">
        <v>20</v>
      </c>
      <c r="K129" s="212"/>
    </row>
    <row r="130" spans="2:11" ht="15" customHeight="1">
      <c r="B130" s="210"/>
      <c r="C130" s="192" t="s">
        <v>701</v>
      </c>
      <c r="D130" s="192"/>
      <c r="E130" s="192"/>
      <c r="F130" s="193" t="s">
        <v>690</v>
      </c>
      <c r="G130" s="192"/>
      <c r="H130" s="192" t="s">
        <v>702</v>
      </c>
      <c r="I130" s="192" t="s">
        <v>686</v>
      </c>
      <c r="J130" s="192">
        <v>20</v>
      </c>
      <c r="K130" s="212"/>
    </row>
    <row r="131" spans="2:11" ht="15" customHeight="1">
      <c r="B131" s="210"/>
      <c r="C131" s="171" t="s">
        <v>689</v>
      </c>
      <c r="D131" s="171"/>
      <c r="E131" s="171"/>
      <c r="F131" s="190" t="s">
        <v>690</v>
      </c>
      <c r="G131" s="171"/>
      <c r="H131" s="171" t="s">
        <v>723</v>
      </c>
      <c r="I131" s="171" t="s">
        <v>686</v>
      </c>
      <c r="J131" s="171">
        <v>50</v>
      </c>
      <c r="K131" s="212"/>
    </row>
    <row r="132" spans="2:11" ht="15" customHeight="1">
      <c r="B132" s="210"/>
      <c r="C132" s="171" t="s">
        <v>703</v>
      </c>
      <c r="D132" s="171"/>
      <c r="E132" s="171"/>
      <c r="F132" s="190" t="s">
        <v>690</v>
      </c>
      <c r="G132" s="171"/>
      <c r="H132" s="171" t="s">
        <v>723</v>
      </c>
      <c r="I132" s="171" t="s">
        <v>686</v>
      </c>
      <c r="J132" s="171">
        <v>50</v>
      </c>
      <c r="K132" s="212"/>
    </row>
    <row r="133" spans="2:11" ht="15" customHeight="1">
      <c r="B133" s="210"/>
      <c r="C133" s="171" t="s">
        <v>709</v>
      </c>
      <c r="D133" s="171"/>
      <c r="E133" s="171"/>
      <c r="F133" s="190" t="s">
        <v>690</v>
      </c>
      <c r="G133" s="171"/>
      <c r="H133" s="171" t="s">
        <v>723</v>
      </c>
      <c r="I133" s="171" t="s">
        <v>686</v>
      </c>
      <c r="J133" s="171">
        <v>50</v>
      </c>
      <c r="K133" s="212"/>
    </row>
    <row r="134" spans="2:11" ht="15" customHeight="1">
      <c r="B134" s="210"/>
      <c r="C134" s="171" t="s">
        <v>711</v>
      </c>
      <c r="D134" s="171"/>
      <c r="E134" s="171"/>
      <c r="F134" s="190" t="s">
        <v>690</v>
      </c>
      <c r="G134" s="171"/>
      <c r="H134" s="171" t="s">
        <v>723</v>
      </c>
      <c r="I134" s="171" t="s">
        <v>686</v>
      </c>
      <c r="J134" s="171">
        <v>50</v>
      </c>
      <c r="K134" s="212"/>
    </row>
    <row r="135" spans="2:11" ht="15" customHeight="1">
      <c r="B135" s="210"/>
      <c r="C135" s="171" t="s">
        <v>96</v>
      </c>
      <c r="D135" s="171"/>
      <c r="E135" s="171"/>
      <c r="F135" s="190" t="s">
        <v>690</v>
      </c>
      <c r="G135" s="171"/>
      <c r="H135" s="171" t="s">
        <v>736</v>
      </c>
      <c r="I135" s="171" t="s">
        <v>686</v>
      </c>
      <c r="J135" s="171">
        <v>255</v>
      </c>
      <c r="K135" s="212"/>
    </row>
    <row r="136" spans="2:11" ht="15" customHeight="1">
      <c r="B136" s="210"/>
      <c r="C136" s="171" t="s">
        <v>713</v>
      </c>
      <c r="D136" s="171"/>
      <c r="E136" s="171"/>
      <c r="F136" s="190" t="s">
        <v>684</v>
      </c>
      <c r="G136" s="171"/>
      <c r="H136" s="171" t="s">
        <v>737</v>
      </c>
      <c r="I136" s="171" t="s">
        <v>715</v>
      </c>
      <c r="J136" s="171"/>
      <c r="K136" s="212"/>
    </row>
    <row r="137" spans="2:11" ht="15" customHeight="1">
      <c r="B137" s="210"/>
      <c r="C137" s="171" t="s">
        <v>716</v>
      </c>
      <c r="D137" s="171"/>
      <c r="E137" s="171"/>
      <c r="F137" s="190" t="s">
        <v>684</v>
      </c>
      <c r="G137" s="171"/>
      <c r="H137" s="171" t="s">
        <v>738</v>
      </c>
      <c r="I137" s="171" t="s">
        <v>718</v>
      </c>
      <c r="J137" s="171"/>
      <c r="K137" s="212"/>
    </row>
    <row r="138" spans="2:11" ht="15" customHeight="1">
      <c r="B138" s="210"/>
      <c r="C138" s="171" t="s">
        <v>719</v>
      </c>
      <c r="D138" s="171"/>
      <c r="E138" s="171"/>
      <c r="F138" s="190" t="s">
        <v>684</v>
      </c>
      <c r="G138" s="171"/>
      <c r="H138" s="171" t="s">
        <v>719</v>
      </c>
      <c r="I138" s="171" t="s">
        <v>718</v>
      </c>
      <c r="J138" s="171"/>
      <c r="K138" s="212"/>
    </row>
    <row r="139" spans="2:11" ht="15" customHeight="1">
      <c r="B139" s="210"/>
      <c r="C139" s="171" t="s">
        <v>33</v>
      </c>
      <c r="D139" s="171"/>
      <c r="E139" s="171"/>
      <c r="F139" s="190" t="s">
        <v>684</v>
      </c>
      <c r="G139" s="171"/>
      <c r="H139" s="171" t="s">
        <v>739</v>
      </c>
      <c r="I139" s="171" t="s">
        <v>718</v>
      </c>
      <c r="J139" s="171"/>
      <c r="K139" s="212"/>
    </row>
    <row r="140" spans="2:11" ht="15" customHeight="1">
      <c r="B140" s="210"/>
      <c r="C140" s="171" t="s">
        <v>740</v>
      </c>
      <c r="D140" s="171"/>
      <c r="E140" s="171"/>
      <c r="F140" s="190" t="s">
        <v>684</v>
      </c>
      <c r="G140" s="171"/>
      <c r="H140" s="171" t="s">
        <v>741</v>
      </c>
      <c r="I140" s="171" t="s">
        <v>718</v>
      </c>
      <c r="J140" s="171"/>
      <c r="K140" s="212"/>
    </row>
    <row r="141" spans="2:11" ht="15" customHeight="1">
      <c r="B141" s="213"/>
      <c r="C141" s="214"/>
      <c r="D141" s="214"/>
      <c r="E141" s="214"/>
      <c r="F141" s="214"/>
      <c r="G141" s="214"/>
      <c r="H141" s="214"/>
      <c r="I141" s="214"/>
      <c r="J141" s="214"/>
      <c r="K141" s="215"/>
    </row>
    <row r="142" spans="2:11" ht="18.75" customHeight="1">
      <c r="B142" s="167"/>
      <c r="C142" s="167"/>
      <c r="D142" s="167"/>
      <c r="E142" s="167"/>
      <c r="F142" s="202"/>
      <c r="G142" s="167"/>
      <c r="H142" s="167"/>
      <c r="I142" s="167"/>
      <c r="J142" s="167"/>
      <c r="K142" s="167"/>
    </row>
    <row r="143" spans="2:11" ht="18.75" customHeight="1">
      <c r="B143" s="177"/>
      <c r="C143" s="177"/>
      <c r="D143" s="177"/>
      <c r="E143" s="177"/>
      <c r="F143" s="177"/>
      <c r="G143" s="177"/>
      <c r="H143" s="177"/>
      <c r="I143" s="177"/>
      <c r="J143" s="177"/>
      <c r="K143" s="177"/>
    </row>
    <row r="144" spans="2:11" ht="7.5" customHeight="1">
      <c r="B144" s="178"/>
      <c r="C144" s="179"/>
      <c r="D144" s="179"/>
      <c r="E144" s="179"/>
      <c r="F144" s="179"/>
      <c r="G144" s="179"/>
      <c r="H144" s="179"/>
      <c r="I144" s="179"/>
      <c r="J144" s="179"/>
      <c r="K144" s="180"/>
    </row>
    <row r="145" spans="2:11" ht="45" customHeight="1">
      <c r="B145" s="181"/>
      <c r="C145" s="464" t="s">
        <v>742</v>
      </c>
      <c r="D145" s="464"/>
      <c r="E145" s="464"/>
      <c r="F145" s="464"/>
      <c r="G145" s="464"/>
      <c r="H145" s="464"/>
      <c r="I145" s="464"/>
      <c r="J145" s="464"/>
      <c r="K145" s="182"/>
    </row>
    <row r="146" spans="2:11" ht="17.25" customHeight="1">
      <c r="B146" s="181"/>
      <c r="C146" s="183" t="s">
        <v>678</v>
      </c>
      <c r="D146" s="183"/>
      <c r="E146" s="183"/>
      <c r="F146" s="183" t="s">
        <v>679</v>
      </c>
      <c r="G146" s="184"/>
      <c r="H146" s="183" t="s">
        <v>91</v>
      </c>
      <c r="I146" s="183" t="s">
        <v>51</v>
      </c>
      <c r="J146" s="183" t="s">
        <v>680</v>
      </c>
      <c r="K146" s="182"/>
    </row>
    <row r="147" spans="2:11" ht="17.25" customHeight="1">
      <c r="B147" s="181"/>
      <c r="C147" s="185" t="s">
        <v>681</v>
      </c>
      <c r="D147" s="185"/>
      <c r="E147" s="185"/>
      <c r="F147" s="186" t="s">
        <v>682</v>
      </c>
      <c r="G147" s="187"/>
      <c r="H147" s="185"/>
      <c r="I147" s="185"/>
      <c r="J147" s="185" t="s">
        <v>683</v>
      </c>
      <c r="K147" s="182"/>
    </row>
    <row r="148" spans="2:11" ht="5.25" customHeight="1">
      <c r="B148" s="191"/>
      <c r="C148" s="188"/>
      <c r="D148" s="188"/>
      <c r="E148" s="188"/>
      <c r="F148" s="188"/>
      <c r="G148" s="189"/>
      <c r="H148" s="188"/>
      <c r="I148" s="188"/>
      <c r="J148" s="188"/>
      <c r="K148" s="212"/>
    </row>
    <row r="149" spans="2:11" ht="15" customHeight="1">
      <c r="B149" s="191"/>
      <c r="C149" s="216" t="s">
        <v>687</v>
      </c>
      <c r="D149" s="171"/>
      <c r="E149" s="171"/>
      <c r="F149" s="217" t="s">
        <v>684</v>
      </c>
      <c r="G149" s="171"/>
      <c r="H149" s="216" t="s">
        <v>723</v>
      </c>
      <c r="I149" s="216" t="s">
        <v>686</v>
      </c>
      <c r="J149" s="216">
        <v>120</v>
      </c>
      <c r="K149" s="212"/>
    </row>
    <row r="150" spans="2:11" ht="15" customHeight="1">
      <c r="B150" s="191"/>
      <c r="C150" s="216" t="s">
        <v>732</v>
      </c>
      <c r="D150" s="171"/>
      <c r="E150" s="171"/>
      <c r="F150" s="217" t="s">
        <v>684</v>
      </c>
      <c r="G150" s="171"/>
      <c r="H150" s="216" t="s">
        <v>743</v>
      </c>
      <c r="I150" s="216" t="s">
        <v>686</v>
      </c>
      <c r="J150" s="216" t="s">
        <v>734</v>
      </c>
      <c r="K150" s="212"/>
    </row>
    <row r="151" spans="2:11" ht="15" customHeight="1">
      <c r="B151" s="191"/>
      <c r="C151" s="216" t="s">
        <v>633</v>
      </c>
      <c r="D151" s="171"/>
      <c r="E151" s="171"/>
      <c r="F151" s="217" t="s">
        <v>684</v>
      </c>
      <c r="G151" s="171"/>
      <c r="H151" s="216" t="s">
        <v>744</v>
      </c>
      <c r="I151" s="216" t="s">
        <v>686</v>
      </c>
      <c r="J151" s="216" t="s">
        <v>734</v>
      </c>
      <c r="K151" s="212"/>
    </row>
    <row r="152" spans="2:11" ht="15" customHeight="1">
      <c r="B152" s="191"/>
      <c r="C152" s="216" t="s">
        <v>689</v>
      </c>
      <c r="D152" s="171"/>
      <c r="E152" s="171"/>
      <c r="F152" s="217" t="s">
        <v>690</v>
      </c>
      <c r="G152" s="171"/>
      <c r="H152" s="216" t="s">
        <v>723</v>
      </c>
      <c r="I152" s="216" t="s">
        <v>686</v>
      </c>
      <c r="J152" s="216">
        <v>50</v>
      </c>
      <c r="K152" s="212"/>
    </row>
    <row r="153" spans="2:11" ht="15" customHeight="1">
      <c r="B153" s="191"/>
      <c r="C153" s="216" t="s">
        <v>692</v>
      </c>
      <c r="D153" s="171"/>
      <c r="E153" s="171"/>
      <c r="F153" s="217" t="s">
        <v>684</v>
      </c>
      <c r="G153" s="171"/>
      <c r="H153" s="216" t="s">
        <v>723</v>
      </c>
      <c r="I153" s="216" t="s">
        <v>694</v>
      </c>
      <c r="J153" s="216"/>
      <c r="K153" s="212"/>
    </row>
    <row r="154" spans="2:11" ht="15" customHeight="1">
      <c r="B154" s="191"/>
      <c r="C154" s="216" t="s">
        <v>703</v>
      </c>
      <c r="D154" s="171"/>
      <c r="E154" s="171"/>
      <c r="F154" s="217" t="s">
        <v>690</v>
      </c>
      <c r="G154" s="171"/>
      <c r="H154" s="216" t="s">
        <v>723</v>
      </c>
      <c r="I154" s="216" t="s">
        <v>686</v>
      </c>
      <c r="J154" s="216">
        <v>50</v>
      </c>
      <c r="K154" s="212"/>
    </row>
    <row r="155" spans="2:11" ht="15" customHeight="1">
      <c r="B155" s="191"/>
      <c r="C155" s="216" t="s">
        <v>711</v>
      </c>
      <c r="D155" s="171"/>
      <c r="E155" s="171"/>
      <c r="F155" s="217" t="s">
        <v>690</v>
      </c>
      <c r="G155" s="171"/>
      <c r="H155" s="216" t="s">
        <v>723</v>
      </c>
      <c r="I155" s="216" t="s">
        <v>686</v>
      </c>
      <c r="J155" s="216">
        <v>50</v>
      </c>
      <c r="K155" s="212"/>
    </row>
    <row r="156" spans="2:11" ht="15" customHeight="1">
      <c r="B156" s="191"/>
      <c r="C156" s="216" t="s">
        <v>709</v>
      </c>
      <c r="D156" s="171"/>
      <c r="E156" s="171"/>
      <c r="F156" s="217" t="s">
        <v>690</v>
      </c>
      <c r="G156" s="171"/>
      <c r="H156" s="216" t="s">
        <v>723</v>
      </c>
      <c r="I156" s="216" t="s">
        <v>686</v>
      </c>
      <c r="J156" s="216">
        <v>50</v>
      </c>
      <c r="K156" s="212"/>
    </row>
    <row r="157" spans="2:11" ht="15" customHeight="1">
      <c r="B157" s="191"/>
      <c r="C157" s="216" t="s">
        <v>78</v>
      </c>
      <c r="D157" s="171"/>
      <c r="E157" s="171"/>
      <c r="F157" s="217" t="s">
        <v>684</v>
      </c>
      <c r="G157" s="171"/>
      <c r="H157" s="216" t="s">
        <v>745</v>
      </c>
      <c r="I157" s="216" t="s">
        <v>686</v>
      </c>
      <c r="J157" s="216" t="s">
        <v>746</v>
      </c>
      <c r="K157" s="212"/>
    </row>
    <row r="158" spans="2:11" ht="15" customHeight="1">
      <c r="B158" s="191"/>
      <c r="C158" s="216" t="s">
        <v>747</v>
      </c>
      <c r="D158" s="171"/>
      <c r="E158" s="171"/>
      <c r="F158" s="217" t="s">
        <v>684</v>
      </c>
      <c r="G158" s="171"/>
      <c r="H158" s="216" t="s">
        <v>748</v>
      </c>
      <c r="I158" s="216" t="s">
        <v>718</v>
      </c>
      <c r="J158" s="216"/>
      <c r="K158" s="212"/>
    </row>
    <row r="159" spans="2:11" ht="15" customHeight="1">
      <c r="B159" s="218"/>
      <c r="C159" s="200"/>
      <c r="D159" s="200"/>
      <c r="E159" s="200"/>
      <c r="F159" s="200"/>
      <c r="G159" s="200"/>
      <c r="H159" s="200"/>
      <c r="I159" s="200"/>
      <c r="J159" s="200"/>
      <c r="K159" s="219"/>
    </row>
    <row r="160" spans="2:11" ht="18.75" customHeight="1">
      <c r="B160" s="167"/>
      <c r="C160" s="171"/>
      <c r="D160" s="171"/>
      <c r="E160" s="171"/>
      <c r="F160" s="190"/>
      <c r="G160" s="171"/>
      <c r="H160" s="171"/>
      <c r="I160" s="171"/>
      <c r="J160" s="171"/>
      <c r="K160" s="167"/>
    </row>
    <row r="161" spans="2:11" ht="18.75" customHeight="1">
      <c r="B161" s="177"/>
      <c r="C161" s="177"/>
      <c r="D161" s="177"/>
      <c r="E161" s="177"/>
      <c r="F161" s="177"/>
      <c r="G161" s="177"/>
      <c r="H161" s="177"/>
      <c r="I161" s="177"/>
      <c r="J161" s="177"/>
      <c r="K161" s="177"/>
    </row>
    <row r="162" spans="2:11" ht="7.5" customHeight="1">
      <c r="B162" s="159"/>
      <c r="C162" s="160"/>
      <c r="D162" s="160"/>
      <c r="E162" s="160"/>
      <c r="F162" s="160"/>
      <c r="G162" s="160"/>
      <c r="H162" s="160"/>
      <c r="I162" s="160"/>
      <c r="J162" s="160"/>
      <c r="K162" s="161"/>
    </row>
    <row r="163" spans="2:11" ht="45" customHeight="1">
      <c r="B163" s="162"/>
      <c r="C163" s="459" t="s">
        <v>749</v>
      </c>
      <c r="D163" s="459"/>
      <c r="E163" s="459"/>
      <c r="F163" s="459"/>
      <c r="G163" s="459"/>
      <c r="H163" s="459"/>
      <c r="I163" s="459"/>
      <c r="J163" s="459"/>
      <c r="K163" s="163"/>
    </row>
    <row r="164" spans="2:11" ht="17.25" customHeight="1">
      <c r="B164" s="162"/>
      <c r="C164" s="183" t="s">
        <v>678</v>
      </c>
      <c r="D164" s="183"/>
      <c r="E164" s="183"/>
      <c r="F164" s="183" t="s">
        <v>679</v>
      </c>
      <c r="G164" s="220"/>
      <c r="H164" s="221" t="s">
        <v>91</v>
      </c>
      <c r="I164" s="221" t="s">
        <v>51</v>
      </c>
      <c r="J164" s="183" t="s">
        <v>680</v>
      </c>
      <c r="K164" s="163"/>
    </row>
    <row r="165" spans="2:11" ht="17.25" customHeight="1">
      <c r="B165" s="164"/>
      <c r="C165" s="185" t="s">
        <v>681</v>
      </c>
      <c r="D165" s="185"/>
      <c r="E165" s="185"/>
      <c r="F165" s="186" t="s">
        <v>682</v>
      </c>
      <c r="G165" s="222"/>
      <c r="H165" s="223"/>
      <c r="I165" s="223"/>
      <c r="J165" s="185" t="s">
        <v>683</v>
      </c>
      <c r="K165" s="165"/>
    </row>
    <row r="166" spans="2:11" ht="5.25" customHeight="1">
      <c r="B166" s="191"/>
      <c r="C166" s="188"/>
      <c r="D166" s="188"/>
      <c r="E166" s="188"/>
      <c r="F166" s="188"/>
      <c r="G166" s="189"/>
      <c r="H166" s="188"/>
      <c r="I166" s="188"/>
      <c r="J166" s="188"/>
      <c r="K166" s="212"/>
    </row>
    <row r="167" spans="2:11" ht="15" customHeight="1">
      <c r="B167" s="191"/>
      <c r="C167" s="171" t="s">
        <v>687</v>
      </c>
      <c r="D167" s="171"/>
      <c r="E167" s="171"/>
      <c r="F167" s="190" t="s">
        <v>684</v>
      </c>
      <c r="G167" s="171"/>
      <c r="H167" s="171" t="s">
        <v>723</v>
      </c>
      <c r="I167" s="171" t="s">
        <v>686</v>
      </c>
      <c r="J167" s="171">
        <v>120</v>
      </c>
      <c r="K167" s="212"/>
    </row>
    <row r="168" spans="2:11" ht="15" customHeight="1">
      <c r="B168" s="191"/>
      <c r="C168" s="171" t="s">
        <v>732</v>
      </c>
      <c r="D168" s="171"/>
      <c r="E168" s="171"/>
      <c r="F168" s="190" t="s">
        <v>684</v>
      </c>
      <c r="G168" s="171"/>
      <c r="H168" s="171" t="s">
        <v>733</v>
      </c>
      <c r="I168" s="171" t="s">
        <v>686</v>
      </c>
      <c r="J168" s="171" t="s">
        <v>734</v>
      </c>
      <c r="K168" s="212"/>
    </row>
    <row r="169" spans="2:11" ht="15" customHeight="1">
      <c r="B169" s="191"/>
      <c r="C169" s="171" t="s">
        <v>633</v>
      </c>
      <c r="D169" s="171"/>
      <c r="E169" s="171"/>
      <c r="F169" s="190" t="s">
        <v>684</v>
      </c>
      <c r="G169" s="171"/>
      <c r="H169" s="171" t="s">
        <v>750</v>
      </c>
      <c r="I169" s="171" t="s">
        <v>686</v>
      </c>
      <c r="J169" s="171" t="s">
        <v>734</v>
      </c>
      <c r="K169" s="212"/>
    </row>
    <row r="170" spans="2:11" ht="15" customHeight="1">
      <c r="B170" s="191"/>
      <c r="C170" s="171" t="s">
        <v>689</v>
      </c>
      <c r="D170" s="171"/>
      <c r="E170" s="171"/>
      <c r="F170" s="190" t="s">
        <v>690</v>
      </c>
      <c r="G170" s="171"/>
      <c r="H170" s="171" t="s">
        <v>750</v>
      </c>
      <c r="I170" s="171" t="s">
        <v>686</v>
      </c>
      <c r="J170" s="171">
        <v>50</v>
      </c>
      <c r="K170" s="212"/>
    </row>
    <row r="171" spans="2:11" ht="15" customHeight="1">
      <c r="B171" s="191"/>
      <c r="C171" s="171" t="s">
        <v>692</v>
      </c>
      <c r="D171" s="171"/>
      <c r="E171" s="171"/>
      <c r="F171" s="190" t="s">
        <v>684</v>
      </c>
      <c r="G171" s="171"/>
      <c r="H171" s="171" t="s">
        <v>750</v>
      </c>
      <c r="I171" s="171" t="s">
        <v>694</v>
      </c>
      <c r="J171" s="171"/>
      <c r="K171" s="212"/>
    </row>
    <row r="172" spans="2:11" ht="15" customHeight="1">
      <c r="B172" s="191"/>
      <c r="C172" s="171" t="s">
        <v>703</v>
      </c>
      <c r="D172" s="171"/>
      <c r="E172" s="171"/>
      <c r="F172" s="190" t="s">
        <v>690</v>
      </c>
      <c r="G172" s="171"/>
      <c r="H172" s="171" t="s">
        <v>750</v>
      </c>
      <c r="I172" s="171" t="s">
        <v>686</v>
      </c>
      <c r="J172" s="171">
        <v>50</v>
      </c>
      <c r="K172" s="212"/>
    </row>
    <row r="173" spans="2:11" ht="15" customHeight="1">
      <c r="B173" s="191"/>
      <c r="C173" s="171" t="s">
        <v>711</v>
      </c>
      <c r="D173" s="171"/>
      <c r="E173" s="171"/>
      <c r="F173" s="190" t="s">
        <v>690</v>
      </c>
      <c r="G173" s="171"/>
      <c r="H173" s="171" t="s">
        <v>750</v>
      </c>
      <c r="I173" s="171" t="s">
        <v>686</v>
      </c>
      <c r="J173" s="171">
        <v>50</v>
      </c>
      <c r="K173" s="212"/>
    </row>
    <row r="174" spans="2:11" ht="15" customHeight="1">
      <c r="B174" s="191"/>
      <c r="C174" s="171" t="s">
        <v>709</v>
      </c>
      <c r="D174" s="171"/>
      <c r="E174" s="171"/>
      <c r="F174" s="190" t="s">
        <v>690</v>
      </c>
      <c r="G174" s="171"/>
      <c r="H174" s="171" t="s">
        <v>750</v>
      </c>
      <c r="I174" s="171" t="s">
        <v>686</v>
      </c>
      <c r="J174" s="171">
        <v>50</v>
      </c>
      <c r="K174" s="212"/>
    </row>
    <row r="175" spans="2:11" ht="15" customHeight="1">
      <c r="B175" s="191"/>
      <c r="C175" s="171" t="s">
        <v>90</v>
      </c>
      <c r="D175" s="171"/>
      <c r="E175" s="171"/>
      <c r="F175" s="190" t="s">
        <v>684</v>
      </c>
      <c r="G175" s="171"/>
      <c r="H175" s="171" t="s">
        <v>751</v>
      </c>
      <c r="I175" s="171" t="s">
        <v>752</v>
      </c>
      <c r="J175" s="171"/>
      <c r="K175" s="212"/>
    </row>
    <row r="176" spans="2:11" ht="15" customHeight="1">
      <c r="B176" s="191"/>
      <c r="C176" s="171" t="s">
        <v>51</v>
      </c>
      <c r="D176" s="171"/>
      <c r="E176" s="171"/>
      <c r="F176" s="190" t="s">
        <v>684</v>
      </c>
      <c r="G176" s="171"/>
      <c r="H176" s="171" t="s">
        <v>753</v>
      </c>
      <c r="I176" s="171" t="s">
        <v>754</v>
      </c>
      <c r="J176" s="171">
        <v>1</v>
      </c>
      <c r="K176" s="212"/>
    </row>
    <row r="177" spans="2:11" ht="15" customHeight="1">
      <c r="B177" s="191"/>
      <c r="C177" s="171" t="s">
        <v>47</v>
      </c>
      <c r="D177" s="171"/>
      <c r="E177" s="171"/>
      <c r="F177" s="190" t="s">
        <v>684</v>
      </c>
      <c r="G177" s="171"/>
      <c r="H177" s="171" t="s">
        <v>755</v>
      </c>
      <c r="I177" s="171" t="s">
        <v>686</v>
      </c>
      <c r="J177" s="171">
        <v>20</v>
      </c>
      <c r="K177" s="212"/>
    </row>
    <row r="178" spans="2:11" ht="15" customHeight="1">
      <c r="B178" s="191"/>
      <c r="C178" s="171" t="s">
        <v>91</v>
      </c>
      <c r="D178" s="171"/>
      <c r="E178" s="171"/>
      <c r="F178" s="190" t="s">
        <v>684</v>
      </c>
      <c r="G178" s="171"/>
      <c r="H178" s="171" t="s">
        <v>756</v>
      </c>
      <c r="I178" s="171" t="s">
        <v>686</v>
      </c>
      <c r="J178" s="171">
        <v>255</v>
      </c>
      <c r="K178" s="212"/>
    </row>
    <row r="179" spans="2:11" ht="15" customHeight="1">
      <c r="B179" s="191"/>
      <c r="C179" s="171" t="s">
        <v>92</v>
      </c>
      <c r="D179" s="171"/>
      <c r="E179" s="171"/>
      <c r="F179" s="190" t="s">
        <v>684</v>
      </c>
      <c r="G179" s="171"/>
      <c r="H179" s="171" t="s">
        <v>649</v>
      </c>
      <c r="I179" s="171" t="s">
        <v>686</v>
      </c>
      <c r="J179" s="171">
        <v>10</v>
      </c>
      <c r="K179" s="212"/>
    </row>
    <row r="180" spans="2:11" ht="15" customHeight="1">
      <c r="B180" s="191"/>
      <c r="C180" s="171" t="s">
        <v>93</v>
      </c>
      <c r="D180" s="171"/>
      <c r="E180" s="171"/>
      <c r="F180" s="190" t="s">
        <v>684</v>
      </c>
      <c r="G180" s="171"/>
      <c r="H180" s="171" t="s">
        <v>757</v>
      </c>
      <c r="I180" s="171" t="s">
        <v>718</v>
      </c>
      <c r="J180" s="171"/>
      <c r="K180" s="212"/>
    </row>
    <row r="181" spans="2:11" ht="15" customHeight="1">
      <c r="B181" s="191"/>
      <c r="C181" s="171" t="s">
        <v>758</v>
      </c>
      <c r="D181" s="171"/>
      <c r="E181" s="171"/>
      <c r="F181" s="190" t="s">
        <v>684</v>
      </c>
      <c r="G181" s="171"/>
      <c r="H181" s="171" t="s">
        <v>759</v>
      </c>
      <c r="I181" s="171" t="s">
        <v>718</v>
      </c>
      <c r="J181" s="171"/>
      <c r="K181" s="212"/>
    </row>
    <row r="182" spans="2:11" ht="15" customHeight="1">
      <c r="B182" s="191"/>
      <c r="C182" s="171" t="s">
        <v>747</v>
      </c>
      <c r="D182" s="171"/>
      <c r="E182" s="171"/>
      <c r="F182" s="190" t="s">
        <v>684</v>
      </c>
      <c r="G182" s="171"/>
      <c r="H182" s="171" t="s">
        <v>760</v>
      </c>
      <c r="I182" s="171" t="s">
        <v>718</v>
      </c>
      <c r="J182" s="171"/>
      <c r="K182" s="212"/>
    </row>
    <row r="183" spans="2:11" ht="15" customHeight="1">
      <c r="B183" s="191"/>
      <c r="C183" s="171" t="s">
        <v>95</v>
      </c>
      <c r="D183" s="171"/>
      <c r="E183" s="171"/>
      <c r="F183" s="190" t="s">
        <v>690</v>
      </c>
      <c r="G183" s="171"/>
      <c r="H183" s="171" t="s">
        <v>761</v>
      </c>
      <c r="I183" s="171" t="s">
        <v>686</v>
      </c>
      <c r="J183" s="171">
        <v>50</v>
      </c>
      <c r="K183" s="212"/>
    </row>
    <row r="184" spans="2:11" ht="15" customHeight="1">
      <c r="B184" s="191"/>
      <c r="C184" s="171" t="s">
        <v>762</v>
      </c>
      <c r="D184" s="171"/>
      <c r="E184" s="171"/>
      <c r="F184" s="190" t="s">
        <v>690</v>
      </c>
      <c r="G184" s="171"/>
      <c r="H184" s="171" t="s">
        <v>763</v>
      </c>
      <c r="I184" s="171" t="s">
        <v>764</v>
      </c>
      <c r="J184" s="171"/>
      <c r="K184" s="212"/>
    </row>
    <row r="185" spans="2:11" ht="15" customHeight="1">
      <c r="B185" s="191"/>
      <c r="C185" s="171" t="s">
        <v>765</v>
      </c>
      <c r="D185" s="171"/>
      <c r="E185" s="171"/>
      <c r="F185" s="190" t="s">
        <v>690</v>
      </c>
      <c r="G185" s="171"/>
      <c r="H185" s="171" t="s">
        <v>766</v>
      </c>
      <c r="I185" s="171" t="s">
        <v>764</v>
      </c>
      <c r="J185" s="171"/>
      <c r="K185" s="212"/>
    </row>
    <row r="186" spans="2:11" ht="15" customHeight="1">
      <c r="B186" s="191"/>
      <c r="C186" s="171" t="s">
        <v>767</v>
      </c>
      <c r="D186" s="171"/>
      <c r="E186" s="171"/>
      <c r="F186" s="190" t="s">
        <v>690</v>
      </c>
      <c r="G186" s="171"/>
      <c r="H186" s="171" t="s">
        <v>768</v>
      </c>
      <c r="I186" s="171" t="s">
        <v>764</v>
      </c>
      <c r="J186" s="171"/>
      <c r="K186" s="212"/>
    </row>
    <row r="187" spans="2:11" ht="15" customHeight="1">
      <c r="B187" s="191"/>
      <c r="C187" s="224" t="s">
        <v>769</v>
      </c>
      <c r="D187" s="171"/>
      <c r="E187" s="171"/>
      <c r="F187" s="190" t="s">
        <v>690</v>
      </c>
      <c r="G187" s="171"/>
      <c r="H187" s="171" t="s">
        <v>770</v>
      </c>
      <c r="I187" s="171" t="s">
        <v>771</v>
      </c>
      <c r="J187" s="225" t="s">
        <v>772</v>
      </c>
      <c r="K187" s="212"/>
    </row>
    <row r="188" spans="2:11" ht="15" customHeight="1">
      <c r="B188" s="191"/>
      <c r="C188" s="176" t="s">
        <v>37</v>
      </c>
      <c r="D188" s="171"/>
      <c r="E188" s="171"/>
      <c r="F188" s="190" t="s">
        <v>684</v>
      </c>
      <c r="G188" s="171"/>
      <c r="H188" s="167" t="s">
        <v>773</v>
      </c>
      <c r="I188" s="171" t="s">
        <v>774</v>
      </c>
      <c r="J188" s="171"/>
      <c r="K188" s="212"/>
    </row>
    <row r="189" spans="2:11" ht="15" customHeight="1">
      <c r="B189" s="191"/>
      <c r="C189" s="176" t="s">
        <v>775</v>
      </c>
      <c r="D189" s="171"/>
      <c r="E189" s="171"/>
      <c r="F189" s="190" t="s">
        <v>684</v>
      </c>
      <c r="G189" s="171"/>
      <c r="H189" s="171" t="s">
        <v>776</v>
      </c>
      <c r="I189" s="171" t="s">
        <v>718</v>
      </c>
      <c r="J189" s="171"/>
      <c r="K189" s="212"/>
    </row>
    <row r="190" spans="2:11" ht="15" customHeight="1">
      <c r="B190" s="191"/>
      <c r="C190" s="176" t="s">
        <v>777</v>
      </c>
      <c r="D190" s="171"/>
      <c r="E190" s="171"/>
      <c r="F190" s="190" t="s">
        <v>684</v>
      </c>
      <c r="G190" s="171"/>
      <c r="H190" s="171" t="s">
        <v>778</v>
      </c>
      <c r="I190" s="171" t="s">
        <v>718</v>
      </c>
      <c r="J190" s="171"/>
      <c r="K190" s="212"/>
    </row>
    <row r="191" spans="2:11" ht="15" customHeight="1">
      <c r="B191" s="191"/>
      <c r="C191" s="176" t="s">
        <v>779</v>
      </c>
      <c r="D191" s="171"/>
      <c r="E191" s="171"/>
      <c r="F191" s="190" t="s">
        <v>690</v>
      </c>
      <c r="G191" s="171"/>
      <c r="H191" s="171" t="s">
        <v>780</v>
      </c>
      <c r="I191" s="171" t="s">
        <v>718</v>
      </c>
      <c r="J191" s="171"/>
      <c r="K191" s="212"/>
    </row>
    <row r="192" spans="2:11" ht="15" customHeight="1">
      <c r="B192" s="218"/>
      <c r="C192" s="226"/>
      <c r="D192" s="200"/>
      <c r="E192" s="200"/>
      <c r="F192" s="200"/>
      <c r="G192" s="200"/>
      <c r="H192" s="200"/>
      <c r="I192" s="200"/>
      <c r="J192" s="200"/>
      <c r="K192" s="219"/>
    </row>
    <row r="193" spans="2:11" ht="18.75" customHeight="1">
      <c r="B193" s="167"/>
      <c r="C193" s="171"/>
      <c r="D193" s="171"/>
      <c r="E193" s="171"/>
      <c r="F193" s="190"/>
      <c r="G193" s="171"/>
      <c r="H193" s="171"/>
      <c r="I193" s="171"/>
      <c r="J193" s="171"/>
      <c r="K193" s="167"/>
    </row>
    <row r="194" spans="2:11" ht="18.75" customHeight="1">
      <c r="B194" s="167"/>
      <c r="C194" s="171"/>
      <c r="D194" s="171"/>
      <c r="E194" s="171"/>
      <c r="F194" s="190"/>
      <c r="G194" s="171"/>
      <c r="H194" s="171"/>
      <c r="I194" s="171"/>
      <c r="J194" s="171"/>
      <c r="K194" s="167"/>
    </row>
    <row r="195" spans="2:11" ht="18.75" customHeight="1">
      <c r="B195" s="177"/>
      <c r="C195" s="177"/>
      <c r="D195" s="177"/>
      <c r="E195" s="177"/>
      <c r="F195" s="177"/>
      <c r="G195" s="177"/>
      <c r="H195" s="177"/>
      <c r="I195" s="177"/>
      <c r="J195" s="177"/>
      <c r="K195" s="177"/>
    </row>
    <row r="196" spans="2:11" ht="13.5">
      <c r="B196" s="159"/>
      <c r="C196" s="160"/>
      <c r="D196" s="160"/>
      <c r="E196" s="160"/>
      <c r="F196" s="160"/>
      <c r="G196" s="160"/>
      <c r="H196" s="160"/>
      <c r="I196" s="160"/>
      <c r="J196" s="160"/>
      <c r="K196" s="161"/>
    </row>
    <row r="197" spans="2:11" ht="21">
      <c r="B197" s="162"/>
      <c r="C197" s="459" t="s">
        <v>781</v>
      </c>
      <c r="D197" s="459"/>
      <c r="E197" s="459"/>
      <c r="F197" s="459"/>
      <c r="G197" s="459"/>
      <c r="H197" s="459"/>
      <c r="I197" s="459"/>
      <c r="J197" s="459"/>
      <c r="K197" s="163"/>
    </row>
    <row r="198" spans="2:11" ht="25.5" customHeight="1">
      <c r="B198" s="162"/>
      <c r="C198" s="227" t="s">
        <v>782</v>
      </c>
      <c r="D198" s="227"/>
      <c r="E198" s="227"/>
      <c r="F198" s="227" t="s">
        <v>783</v>
      </c>
      <c r="G198" s="228"/>
      <c r="H198" s="465" t="s">
        <v>784</v>
      </c>
      <c r="I198" s="465"/>
      <c r="J198" s="465"/>
      <c r="K198" s="163"/>
    </row>
    <row r="199" spans="2:11" ht="5.25" customHeight="1">
      <c r="B199" s="191"/>
      <c r="C199" s="188"/>
      <c r="D199" s="188"/>
      <c r="E199" s="188"/>
      <c r="F199" s="188"/>
      <c r="G199" s="171"/>
      <c r="H199" s="188"/>
      <c r="I199" s="188"/>
      <c r="J199" s="188"/>
      <c r="K199" s="212"/>
    </row>
    <row r="200" spans="2:11" ht="15" customHeight="1">
      <c r="B200" s="191"/>
      <c r="C200" s="171" t="s">
        <v>774</v>
      </c>
      <c r="D200" s="171"/>
      <c r="E200" s="171"/>
      <c r="F200" s="190" t="s">
        <v>38</v>
      </c>
      <c r="G200" s="171"/>
      <c r="H200" s="462" t="s">
        <v>785</v>
      </c>
      <c r="I200" s="462"/>
      <c r="J200" s="462"/>
      <c r="K200" s="212"/>
    </row>
    <row r="201" spans="2:11" ht="15" customHeight="1">
      <c r="B201" s="191"/>
      <c r="C201" s="197"/>
      <c r="D201" s="171"/>
      <c r="E201" s="171"/>
      <c r="F201" s="190" t="s">
        <v>39</v>
      </c>
      <c r="G201" s="171"/>
      <c r="H201" s="462" t="s">
        <v>786</v>
      </c>
      <c r="I201" s="462"/>
      <c r="J201" s="462"/>
      <c r="K201" s="212"/>
    </row>
    <row r="202" spans="2:11" ht="15" customHeight="1">
      <c r="B202" s="191"/>
      <c r="C202" s="197"/>
      <c r="D202" s="171"/>
      <c r="E202" s="171"/>
      <c r="F202" s="190" t="s">
        <v>42</v>
      </c>
      <c r="G202" s="171"/>
      <c r="H202" s="462" t="s">
        <v>787</v>
      </c>
      <c r="I202" s="462"/>
      <c r="J202" s="462"/>
      <c r="K202" s="212"/>
    </row>
    <row r="203" spans="2:11" ht="15" customHeight="1">
      <c r="B203" s="191"/>
      <c r="C203" s="171"/>
      <c r="D203" s="171"/>
      <c r="E203" s="171"/>
      <c r="F203" s="190" t="s">
        <v>40</v>
      </c>
      <c r="G203" s="171"/>
      <c r="H203" s="462" t="s">
        <v>788</v>
      </c>
      <c r="I203" s="462"/>
      <c r="J203" s="462"/>
      <c r="K203" s="212"/>
    </row>
    <row r="204" spans="2:11" ht="15" customHeight="1">
      <c r="B204" s="191"/>
      <c r="C204" s="171"/>
      <c r="D204" s="171"/>
      <c r="E204" s="171"/>
      <c r="F204" s="190" t="s">
        <v>41</v>
      </c>
      <c r="G204" s="171"/>
      <c r="H204" s="462" t="s">
        <v>789</v>
      </c>
      <c r="I204" s="462"/>
      <c r="J204" s="462"/>
      <c r="K204" s="212"/>
    </row>
    <row r="205" spans="2:11" ht="15" customHeight="1">
      <c r="B205" s="191"/>
      <c r="C205" s="171"/>
      <c r="D205" s="171"/>
      <c r="E205" s="171"/>
      <c r="F205" s="190"/>
      <c r="G205" s="171"/>
      <c r="H205" s="171"/>
      <c r="I205" s="171"/>
      <c r="J205" s="171"/>
      <c r="K205" s="212"/>
    </row>
    <row r="206" spans="2:11" ht="15" customHeight="1">
      <c r="B206" s="191"/>
      <c r="C206" s="171" t="s">
        <v>730</v>
      </c>
      <c r="D206" s="171"/>
      <c r="E206" s="171"/>
      <c r="F206" s="190" t="s">
        <v>59</v>
      </c>
      <c r="G206" s="171"/>
      <c r="H206" s="462" t="s">
        <v>790</v>
      </c>
      <c r="I206" s="462"/>
      <c r="J206" s="462"/>
      <c r="K206" s="212"/>
    </row>
    <row r="207" spans="2:11" ht="15" customHeight="1">
      <c r="B207" s="191"/>
      <c r="C207" s="197"/>
      <c r="D207" s="171"/>
      <c r="E207" s="171"/>
      <c r="F207" s="190" t="s">
        <v>627</v>
      </c>
      <c r="G207" s="171"/>
      <c r="H207" s="462" t="s">
        <v>628</v>
      </c>
      <c r="I207" s="462"/>
      <c r="J207" s="462"/>
      <c r="K207" s="212"/>
    </row>
    <row r="208" spans="2:11" ht="15" customHeight="1">
      <c r="B208" s="191"/>
      <c r="C208" s="171"/>
      <c r="D208" s="171"/>
      <c r="E208" s="171"/>
      <c r="F208" s="190" t="s">
        <v>625</v>
      </c>
      <c r="G208" s="171"/>
      <c r="H208" s="462" t="s">
        <v>791</v>
      </c>
      <c r="I208" s="462"/>
      <c r="J208" s="462"/>
      <c r="K208" s="212"/>
    </row>
    <row r="209" spans="2:11" ht="15" customHeight="1">
      <c r="B209" s="229"/>
      <c r="C209" s="197"/>
      <c r="D209" s="197"/>
      <c r="E209" s="197"/>
      <c r="F209" s="190" t="s">
        <v>629</v>
      </c>
      <c r="G209" s="176"/>
      <c r="H209" s="466" t="s">
        <v>630</v>
      </c>
      <c r="I209" s="466"/>
      <c r="J209" s="466"/>
      <c r="K209" s="230"/>
    </row>
    <row r="210" spans="2:11" ht="15" customHeight="1">
      <c r="B210" s="229"/>
      <c r="C210" s="197"/>
      <c r="D210" s="197"/>
      <c r="E210" s="197"/>
      <c r="F210" s="190" t="s">
        <v>631</v>
      </c>
      <c r="G210" s="176"/>
      <c r="H210" s="466" t="s">
        <v>792</v>
      </c>
      <c r="I210" s="466"/>
      <c r="J210" s="466"/>
      <c r="K210" s="230"/>
    </row>
    <row r="211" spans="2:11" ht="15" customHeight="1">
      <c r="B211" s="229"/>
      <c r="C211" s="197"/>
      <c r="D211" s="197"/>
      <c r="E211" s="197"/>
      <c r="F211" s="231"/>
      <c r="G211" s="176"/>
      <c r="H211" s="232"/>
      <c r="I211" s="232"/>
      <c r="J211" s="232"/>
      <c r="K211" s="230"/>
    </row>
    <row r="212" spans="2:11" ht="15" customHeight="1">
      <c r="B212" s="229"/>
      <c r="C212" s="171" t="s">
        <v>754</v>
      </c>
      <c r="D212" s="197"/>
      <c r="E212" s="197"/>
      <c r="F212" s="190">
        <v>1</v>
      </c>
      <c r="G212" s="176"/>
      <c r="H212" s="466" t="s">
        <v>793</v>
      </c>
      <c r="I212" s="466"/>
      <c r="J212" s="466"/>
      <c r="K212" s="230"/>
    </row>
    <row r="213" spans="2:11" ht="15" customHeight="1">
      <c r="B213" s="229"/>
      <c r="C213" s="197"/>
      <c r="D213" s="197"/>
      <c r="E213" s="197"/>
      <c r="F213" s="190">
        <v>2</v>
      </c>
      <c r="G213" s="176"/>
      <c r="H213" s="466" t="s">
        <v>794</v>
      </c>
      <c r="I213" s="466"/>
      <c r="J213" s="466"/>
      <c r="K213" s="230"/>
    </row>
    <row r="214" spans="2:11" ht="15" customHeight="1">
      <c r="B214" s="229"/>
      <c r="C214" s="197"/>
      <c r="D214" s="197"/>
      <c r="E214" s="197"/>
      <c r="F214" s="190">
        <v>3</v>
      </c>
      <c r="G214" s="176"/>
      <c r="H214" s="466" t="s">
        <v>795</v>
      </c>
      <c r="I214" s="466"/>
      <c r="J214" s="466"/>
      <c r="K214" s="230"/>
    </row>
    <row r="215" spans="2:11" ht="15" customHeight="1">
      <c r="B215" s="229"/>
      <c r="C215" s="197"/>
      <c r="D215" s="197"/>
      <c r="E215" s="197"/>
      <c r="F215" s="190">
        <v>4</v>
      </c>
      <c r="G215" s="176"/>
      <c r="H215" s="466" t="s">
        <v>796</v>
      </c>
      <c r="I215" s="466"/>
      <c r="J215" s="466"/>
      <c r="K215" s="230"/>
    </row>
    <row r="216" spans="2:11" ht="12.75" customHeight="1">
      <c r="B216" s="233"/>
      <c r="C216" s="234"/>
      <c r="D216" s="234"/>
      <c r="E216" s="234"/>
      <c r="F216" s="234"/>
      <c r="G216" s="234"/>
      <c r="H216" s="234"/>
      <c r="I216" s="234"/>
      <c r="J216" s="234"/>
      <c r="K216" s="235"/>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Jaroslav Tomsu</dc:creator>
  <cp:keywords/>
  <dc:description/>
  <cp:lastModifiedBy>sabina.kolocova</cp:lastModifiedBy>
  <cp:lastPrinted>2018-07-26T09:12:29Z</cp:lastPrinted>
  <dcterms:created xsi:type="dcterms:W3CDTF">2017-10-03T00:13:30Z</dcterms:created>
  <dcterms:modified xsi:type="dcterms:W3CDTF">2018-07-26T09:12:44Z</dcterms:modified>
  <cp:category/>
  <cp:version/>
  <cp:contentType/>
  <cp:contentStatus/>
</cp:coreProperties>
</file>