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gmar.drozenova\OneDrive - KSUS\Plocha\zakázky\DNS\VZ-363\"/>
    </mc:Choice>
  </mc:AlternateContent>
  <xr:revisionPtr revIDLastSave="0" documentId="8_{87844703-E54C-41F0-8B07-F5CD5CEF308F}" xr6:coauthVersionLast="47" xr6:coauthVersionMax="47" xr10:uidLastSave="{00000000-0000-0000-0000-000000000000}"/>
  <bookViews>
    <workbookView xWindow="-108" yWindow="-108" windowWidth="23256" windowHeight="12456" xr2:uid="{6CBDCCDC-25D0-41EE-9638-FC55BB71E9B6}"/>
  </bookViews>
  <sheets>
    <sheet name="Krycí list rozpočtu" sheetId="3" r:id="rId1"/>
    <sheet name="rozpočet" sheetId="1" r:id="rId2"/>
    <sheet name="oprava propustků" sheetId="4" r:id="rId3"/>
  </sheets>
  <definedNames>
    <definedName name="_xlnm.Print_Area" localSheetId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4" l="1"/>
  <c r="H20" i="4"/>
  <c r="F20" i="4"/>
  <c r="H19" i="4"/>
  <c r="F18" i="4"/>
  <c r="H18" i="4"/>
  <c r="F17" i="4"/>
  <c r="H17" i="4"/>
  <c r="F16" i="4"/>
  <c r="H16" i="4"/>
  <c r="F15" i="4"/>
  <c r="H15" i="4"/>
  <c r="F13" i="4"/>
  <c r="H13" i="4" s="1"/>
  <c r="F12" i="4"/>
  <c r="F14" i="4" s="1"/>
  <c r="H14" i="4" s="1"/>
  <c r="H12" i="4"/>
  <c r="H11" i="4"/>
  <c r="H10" i="4"/>
  <c r="F28" i="1"/>
  <c r="F24" i="1"/>
  <c r="F25" i="1"/>
  <c r="F22" i="1"/>
  <c r="F26" i="1"/>
  <c r="F20" i="1"/>
  <c r="F19" i="1"/>
  <c r="F17" i="1"/>
  <c r="H21" i="1"/>
  <c r="F29" i="1"/>
  <c r="F23" i="1"/>
  <c r="F21" i="1"/>
  <c r="F16" i="1"/>
  <c r="I22" i="3"/>
  <c r="F22" i="3"/>
  <c r="F14" i="1"/>
  <c r="F18" i="1"/>
  <c r="F15" i="1"/>
  <c r="F13" i="1"/>
  <c r="F12" i="1"/>
  <c r="F25" i="3"/>
  <c r="H8" i="4" l="1"/>
  <c r="E27" i="1" s="1"/>
  <c r="F27" i="1" s="1"/>
  <c r="F30" i="1" s="1"/>
  <c r="F31" i="1" l="1"/>
  <c r="F32" i="1" s="1"/>
  <c r="C15" i="3"/>
  <c r="C22" i="3" s="1"/>
  <c r="C26" i="3" s="1"/>
  <c r="F26" i="3" l="1"/>
  <c r="I25" i="3"/>
  <c r="I26" i="3" s="1"/>
</calcChain>
</file>

<file path=xl/sharedStrings.xml><?xml version="1.0" encoding="utf-8"?>
<sst xmlns="http://schemas.openxmlformats.org/spreadsheetml/2006/main" count="203" uniqueCount="147">
  <si>
    <t>MJ</t>
  </si>
  <si>
    <t xml:space="preserve">Zhotovitel: </t>
  </si>
  <si>
    <t>m2</t>
  </si>
  <si>
    <t>t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</si>
  <si>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</si>
  <si>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</si>
  <si>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</si>
  <si>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</si>
  <si>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</si>
  <si>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</si>
  <si>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</si>
  <si>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</si>
  <si>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</si>
  <si>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</si>
  <si>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</si>
  <si>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</si>
  <si>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</si>
  <si>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</si>
  <si>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</si>
  <si>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</si>
  <si>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KSÚS Stč kraje přísp. organizace</t>
  </si>
  <si>
    <t>IČ/DIČ:</t>
  </si>
  <si>
    <t>Druh stavby:</t>
  </si>
  <si>
    <t>Projektant:</t>
  </si>
  <si>
    <t>Lokalita:</t>
  </si>
  <si>
    <t>Zhotovitel:</t>
  </si>
  <si>
    <t>Položek: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</si>
  <si>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</si>
  <si>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</si>
  <si>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</si>
  <si>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</si>
  <si>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</si>
  <si>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</si>
  <si>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</si>
  <si>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</si>
  <si>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</si>
  <si>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</si>
  <si>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</si>
  <si>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</si>
  <si>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</si>
  <si>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</si>
  <si>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</si>
  <si>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</si>
  <si>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</si>
  <si>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</si>
  <si>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</si>
  <si>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</si>
  <si>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</si>
  <si>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</si>
  <si>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</si>
  <si>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</si>
  <si>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</si>
  <si>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</si>
  <si>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</si>
  <si>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</si>
  <si>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</si>
  <si>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</si>
  <si>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</si>
  <si>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</si>
  <si>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</si>
  <si>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Objednatel</t>
  </si>
  <si>
    <t>Zhotovitel</t>
  </si>
  <si>
    <t>Datum, razítko a podpis</t>
  </si>
  <si>
    <t>rozpočet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</si>
  <si>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</si>
  <si>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</si>
  <si>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</si>
  <si>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</si>
  <si>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</si>
  <si>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</si>
  <si>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 xml:space="preserve">zpevnění krajnic z recyklátu do tl. 100mm  </t>
  </si>
  <si>
    <t>poplatky za likvidaci odpadu nekontaminovaných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</si>
  <si>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</si>
  <si>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</si>
  <si>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</si>
  <si>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</si>
  <si>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</si>
  <si>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čištění krajnic od nánosu  tl do 100 mm s odvozem na skládku</t>
  </si>
  <si>
    <t>Číslo položky   OTSKP</t>
  </si>
  <si>
    <t>015111</t>
  </si>
  <si>
    <t>Zpracoval:   Mizlerová Petra</t>
  </si>
  <si>
    <t>frézování drážky průřezu spár š. do 100mm2</t>
  </si>
  <si>
    <t>m</t>
  </si>
  <si>
    <t>VDZ V4 - 12,5 cm , barvou,  základní</t>
  </si>
  <si>
    <t>asfalt. beton pro obrusné vrstvy ACO 11+, 11S   tl. 50 mm, (ACO 11+  50/70)</t>
  </si>
  <si>
    <t>Mizlerová Petra</t>
  </si>
  <si>
    <t>těsnění dilatačních spar asf. zálivkou  průřezu do 100mm2</t>
  </si>
  <si>
    <t>Oprava povrchu vozovky</t>
  </si>
  <si>
    <t>00066001/CZ00066001</t>
  </si>
  <si>
    <t>Termín výstavby:</t>
  </si>
  <si>
    <t>Zdroj financování:</t>
  </si>
  <si>
    <t>ZO za KSÚS SK</t>
  </si>
  <si>
    <t>Bc. Petr Holan, Vladimír Kratochvíl</t>
  </si>
  <si>
    <t>Škody po zimě 2024  JÚ 10068</t>
  </si>
  <si>
    <t>Ing.Aleš Čermák Ph. D. MBA, ředitel</t>
  </si>
  <si>
    <t>574C06</t>
  </si>
  <si>
    <t xml:space="preserve">asfalt. beton pro ložní vrstvy ACL 16+, 16S  (ACL 16+  50/70) </t>
  </si>
  <si>
    <t>výšková úprava mříží</t>
  </si>
  <si>
    <t>ks</t>
  </si>
  <si>
    <t>Stavba:    Oprava povrchu silnice III/32718 Hradišťko II.-Rozehnaly-Radovesnice II.</t>
  </si>
  <si>
    <t>Oprava povrchu silnice III/32718 Hradišťko II.-Rozehnaly-Radovesnice II.</t>
  </si>
  <si>
    <t>čištění příkopu do 0,25 m3/m s odvozem na skládku</t>
  </si>
  <si>
    <t>Objekt:    sil. III/32718 - km  0,235 - 3,530 (3 295 m)</t>
  </si>
  <si>
    <t>dopravní značky základní vel. ocelové fólie tř. 1-dodávka a montáž (ev.č.mostu)</t>
  </si>
  <si>
    <t>CMS Radovesnice II., III/32718 v km 0,235 - 3,530</t>
  </si>
  <si>
    <t>Datum: 27.5.2024</t>
  </si>
  <si>
    <t>Oprava propustků (dle přiloženého rozpočtu)</t>
  </si>
  <si>
    <t>ROZPOČET</t>
  </si>
  <si>
    <t>Stavba:</t>
  </si>
  <si>
    <t>Oprava propustků III/32718 Rozehnaly-Hradišťko II.</t>
  </si>
  <si>
    <t>Místo:</t>
  </si>
  <si>
    <t>silnice III/32718</t>
  </si>
  <si>
    <t>datum: 07.06.2024</t>
  </si>
  <si>
    <t>Zadavatel:</t>
  </si>
  <si>
    <t>Krajská správa a údržba silnic Středočeského kraje, příspěvková organizace</t>
  </si>
  <si>
    <t>Uchazeč:</t>
  </si>
  <si>
    <t>PČ</t>
  </si>
  <si>
    <t>Typ</t>
  </si>
  <si>
    <t>Kód</t>
  </si>
  <si>
    <t>Popis</t>
  </si>
  <si>
    <t>Množství</t>
  </si>
  <si>
    <t>J.cena [CZK]</t>
  </si>
  <si>
    <t>Cena celkem [CZK]</t>
  </si>
  <si>
    <t xml:space="preserve">CELKOVÁ CENA V KČ BEZ DPH </t>
  </si>
  <si>
    <t>OTSKP</t>
  </si>
  <si>
    <t>02730</t>
  </si>
  <si>
    <t>POMOC PRÁCE ZŘÍZ NEBO ZAJIŠŤ OCHRANU INŽENÝRSKÝCH SÍTÍ</t>
  </si>
  <si>
    <t>KPL</t>
  </si>
  <si>
    <t>03101</t>
  </si>
  <si>
    <t xml:space="preserve">KOMPLETNÍ PRÁCE SOUVISEJÍCÍ SE ZAJIŠTĚNÍM BOZP NA STAVBĚ </t>
  </si>
  <si>
    <r>
      <t xml:space="preserve">BOURÁNÍ KONSTRUKCÍ ZE ŽELEZOBETONU S ODVOZEM DO 20KM
</t>
    </r>
    <r>
      <rPr>
        <sz val="7"/>
        <rFont val="Trebuchet MS"/>
        <family val="2"/>
        <charset val="238"/>
      </rPr>
      <t>- ODSTRANĚNÍ STÁVAJÍCÍCH ČEL</t>
    </r>
    <r>
      <rPr>
        <sz val="8"/>
        <rFont val="Trebuchet MS"/>
        <family val="2"/>
        <charset val="238"/>
      </rPr>
      <t xml:space="preserve">
</t>
    </r>
    <r>
      <rPr>
        <sz val="7"/>
        <rFont val="Trebuchet MS"/>
        <family val="2"/>
        <charset val="238"/>
      </rPr>
      <t>- dl.2,2m x š.0,7 x v.1,4 = 2,156m3 x 2 čela = 4,312m3 x 6 propustků</t>
    </r>
  </si>
  <si>
    <t>M3</t>
  </si>
  <si>
    <r>
      <t xml:space="preserve">ČIŠTĚNÍ VODOTEČÍ A MELIORAČ KANÁLŮ OD NÁNOSŮ
</t>
    </r>
    <r>
      <rPr>
        <sz val="7"/>
        <rFont val="Trebuchet MS"/>
        <family val="2"/>
        <charset val="238"/>
      </rPr>
      <t>- (dl.5+5m x š.2m x tl.0,2m) x 6 propustků</t>
    </r>
  </si>
  <si>
    <r>
      <t xml:space="preserve">POPLATKY ZA LIKVIDACI ODPADŮ NEKONTAMINOVANÝCH 
</t>
    </r>
    <r>
      <rPr>
        <sz val="7"/>
        <rFont val="Trebuchet MS"/>
        <family val="2"/>
        <charset val="238"/>
      </rPr>
      <t>- (pol.č. 966168)
- (pol.č. 12960)</t>
    </r>
  </si>
  <si>
    <t>T</t>
  </si>
  <si>
    <t>17780</t>
  </si>
  <si>
    <r>
      <t xml:space="preserve">ZEMNÍ HRÁZKY ZE ZEMIN SE ZHUTNĚNÍM
</t>
    </r>
    <r>
      <rPr>
        <sz val="7"/>
        <rFont val="Trebuchet MS"/>
        <family val="2"/>
        <charset val="238"/>
      </rPr>
      <t>- 0,5*2*2=2m3 (cca příčný profil hrázky x délka x 2 hrázky)</t>
    </r>
    <r>
      <rPr>
        <sz val="8"/>
        <rFont val="Trebuchet MS"/>
        <family val="2"/>
        <charset val="238"/>
      </rPr>
      <t xml:space="preserve"> </t>
    </r>
    <r>
      <rPr>
        <sz val="7"/>
        <rFont val="Trebuchet MS"/>
        <family val="2"/>
        <charset val="238"/>
      </rPr>
      <t>x 6 propustků</t>
    </r>
  </si>
  <si>
    <t>45131A</t>
  </si>
  <si>
    <r>
      <t xml:space="preserve">PODKLADNÍ A VÝPLŇOVÉ VRSTVY Z PROSTÉHO BETONU
</t>
    </r>
    <r>
      <rPr>
        <sz val="7"/>
        <rFont val="Trebuchet MS"/>
        <family val="2"/>
        <charset val="238"/>
      </rPr>
      <t>- (dl.2 + 2m x š.1m) x 6 propustků - POD POTRUBÍ</t>
    </r>
  </si>
  <si>
    <t>9183B1</t>
  </si>
  <si>
    <r>
      <t xml:space="preserve">PROPUSTY Z TRUB DN 400MM BETONOVÝCH
</t>
    </r>
    <r>
      <rPr>
        <sz val="7"/>
        <rFont val="Trebuchet MS"/>
        <family val="2"/>
        <charset val="238"/>
      </rPr>
      <t>- (2m vtok + 2m výtok) x 6 propustků</t>
    </r>
  </si>
  <si>
    <t>M</t>
  </si>
  <si>
    <r>
      <t xml:space="preserve">OBSYP POTRUBÍ A OBJEKTŮ Z NAKUPOVANÝCH MATERIÁLŮ
</t>
    </r>
    <r>
      <rPr>
        <sz val="7"/>
        <rFont val="Trebuchet MS"/>
        <family val="2"/>
        <charset val="238"/>
      </rPr>
      <t>- (1,5m3 vtok + 1,5m3 výtok) x 6 propustků</t>
    </r>
  </si>
  <si>
    <r>
      <t xml:space="preserve">DLAŽBY Z LOMOVÉHO KAMENE NA MC
</t>
    </r>
    <r>
      <rPr>
        <sz val="7"/>
        <rFont val="Trebuchet MS"/>
        <family val="2"/>
        <charset val="238"/>
      </rPr>
      <t>- (4m2 vtok + 4m2 výtok x hl. 0,35 m) x 6 propustků - VYDLÁŽDĚNÍ NÁTOKU A VÝTOKU</t>
    </r>
  </si>
  <si>
    <r>
      <t xml:space="preserve">ZPEVNĚNÍ KRAJNIC ZE ŠTĚRKORDTI NEBO RECYKLOVANÉHO MATERIÁLU TL. DO 150MM
</t>
    </r>
    <r>
      <rPr>
        <sz val="7"/>
        <rFont val="Trebuchet MS"/>
        <family val="2"/>
        <charset val="238"/>
      </rPr>
      <t>- dl.2,5m x š.0,5 = 1,25m2 x 2 = 2,5m3 x 6 propustků</t>
    </r>
  </si>
  <si>
    <t>M2</t>
  </si>
  <si>
    <r>
      <t xml:space="preserve">ROZPROSTŘENÍ ORNICE VE SVAHU V TL DO 0,25M
</t>
    </r>
    <r>
      <rPr>
        <sz val="7"/>
        <rFont val="Trebuchet MS"/>
        <family val="2"/>
        <charset val="238"/>
      </rPr>
      <t>- (5m2 vtok + 5m2 výtok) x 6 propustků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</si>
</sst>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;\-#,##0.000"/>
    <numFmt numFmtId="165" formatCode="#,##0.000"/>
    <numFmt numFmtId="166" formatCode="#,##0.00\ &quot;Kč&quot;"/>
    <numFmt numFmtId="167" formatCode="dd\.mm\.yyyy"/>
  </numFmts>
  <fonts count="32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6"/>
      <name val="Trebuchet MS"/>
      <family val="2"/>
    </font>
    <font>
      <sz val="9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sz val="8"/>
      <name val="Trebuchet MS"/>
      <family val="2"/>
      <charset val="238"/>
    </font>
    <font>
      <sz val="7"/>
      <name val="Trebuchet MS"/>
      <family val="2"/>
      <charset val="238"/>
    </font>
    <font>
      <b/>
      <sz val="11.5"/>
      <color theme="3"/>
      <name val="Trebuchet MS"/>
      <family val="2"/>
    </font>
    <font>
      <sz val="8"/>
      <color theme="3"/>
      <name val="Trebuchet MS"/>
      <family val="2"/>
    </font>
    <font>
      <b/>
      <sz val="10"/>
      <color theme="3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21" fillId="0" borderId="0"/>
  </cellStyleXfs>
  <cellXfs count="191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3" xfId="0" applyFont="1" applyBorder="1" applyAlignment="1" applyProtection="1">
      <alignment vertical="top"/>
    </xf>
    <xf numFmtId="4" fontId="10" fillId="0" borderId="4" xfId="0" applyNumberFormat="1" applyFont="1" applyBorder="1" applyAlignment="1" applyProtection="1">
      <alignment vertical="top"/>
    </xf>
    <xf numFmtId="4" fontId="10" fillId="0" borderId="3" xfId="0" applyNumberFormat="1" applyFont="1" applyBorder="1" applyAlignment="1" applyProtection="1">
      <alignment horizontal="right" vertical="top"/>
    </xf>
    <xf numFmtId="4" fontId="11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vertical="top"/>
    </xf>
    <xf numFmtId="0" fontId="11" fillId="0" borderId="7" xfId="0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horizontal="right" vertical="top"/>
    </xf>
    <xf numFmtId="4" fontId="11" fillId="0" borderId="8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9" xfId="0" applyNumberFormat="1" applyFont="1" applyFill="1" applyBorder="1" applyAlignment="1" applyProtection="1">
      <alignment horizontal="center" vertical="center"/>
    </xf>
    <xf numFmtId="49" fontId="17" fillId="3" borderId="10" xfId="0" applyNumberFormat="1" applyFont="1" applyFill="1" applyBorder="1" applyAlignment="1" applyProtection="1">
      <alignment horizontal="center" vertical="center"/>
    </xf>
    <xf numFmtId="49" fontId="19" fillId="0" borderId="4" xfId="0" applyNumberFormat="1" applyFont="1" applyBorder="1" applyAlignment="1" applyProtection="1">
      <alignment horizontal="left" vertical="center"/>
    </xf>
    <xf numFmtId="49" fontId="10" fillId="0" borderId="3" xfId="0" applyNumberFormat="1" applyFont="1" applyBorder="1" applyAlignment="1" applyProtection="1">
      <alignment horizontal="left" vertical="center"/>
    </xf>
    <xf numFmtId="4" fontId="10" fillId="0" borderId="3" xfId="0" applyNumberFormat="1" applyFont="1" applyBorder="1" applyAlignment="1" applyProtection="1">
      <alignment horizontal="right" vertical="center"/>
    </xf>
    <xf numFmtId="4" fontId="10" fillId="0" borderId="5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3" xfId="0" applyNumberFormat="1" applyFont="1" applyBorder="1" applyAlignment="1" applyProtection="1">
      <alignment horizontal="right" vertical="center"/>
    </xf>
    <xf numFmtId="49" fontId="10" fillId="0" borderId="5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3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5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0" fillId="0" borderId="3" xfId="0" applyBorder="1" applyAlignment="1" applyProtection="1">
      <alignment vertical="top"/>
    </xf>
    <xf numFmtId="0" fontId="20" fillId="0" borderId="3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5" xfId="0" applyBorder="1" applyAlignment="1" applyProtection="1">
      <alignment horizontal="center" vertical="top" wrapText="1"/>
    </xf>
    <xf numFmtId="0" fontId="0" fillId="0" borderId="3" xfId="0" applyBorder="1" applyAlignment="1" applyProtection="1">
      <alignment horizontal="center" vertical="top" wrapText="1"/>
    </xf>
    <xf numFmtId="0" fontId="0" fillId="0" borderId="15" xfId="0" applyBorder="1" applyAlignment="1" applyProtection="1">
      <alignment horizontal="center" vertical="top"/>
    </xf>
    <xf numFmtId="0" fontId="0" fillId="0" borderId="3" xfId="0" applyBorder="1" applyAlignment="1" applyProtection="1">
      <alignment horizontal="center" vertical="top"/>
    </xf>
    <xf numFmtId="3" fontId="0" fillId="0" borderId="3" xfId="0" applyNumberFormat="1" applyBorder="1" applyAlignment="1" applyProtection="1">
      <alignment vertical="top"/>
    </xf>
    <xf numFmtId="0" fontId="20" fillId="0" borderId="15" xfId="0" applyFont="1" applyBorder="1" applyAlignment="1" applyProtection="1">
      <alignment horizontal="center" vertical="top"/>
    </xf>
    <xf numFmtId="2" fontId="20" fillId="0" borderId="3" xfId="0" applyNumberFormat="1" applyFont="1" applyBorder="1" applyAlignment="1" applyProtection="1">
      <alignment horizontal="center" vertical="top"/>
    </xf>
    <xf numFmtId="3" fontId="20" fillId="0" borderId="3" xfId="0" applyNumberFormat="1" applyFont="1" applyBorder="1" applyAlignment="1" applyProtection="1">
      <alignment vertical="top"/>
    </xf>
    <xf numFmtId="0" fontId="20" fillId="0" borderId="3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4" fontId="10" fillId="0" borderId="3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vertical="top"/>
    </xf>
    <xf numFmtId="0" fontId="11" fillId="0" borderId="10" xfId="0" applyFont="1" applyBorder="1" applyAlignment="1" applyProtection="1">
      <alignment horizontal="center" vertical="center"/>
    </xf>
    <xf numFmtId="2" fontId="10" fillId="0" borderId="10" xfId="0" applyNumberFormat="1" applyFont="1" applyBorder="1" applyAlignment="1" applyProtection="1">
      <alignment vertical="top"/>
    </xf>
    <xf numFmtId="4" fontId="10" fillId="0" borderId="10" xfId="0" applyNumberFormat="1" applyFont="1" applyBorder="1" applyAlignment="1" applyProtection="1">
      <alignment vertical="top"/>
    </xf>
    <xf numFmtId="4" fontId="10" fillId="0" borderId="16" xfId="0" applyNumberFormat="1" applyFont="1" applyBorder="1" applyAlignment="1" applyProtection="1">
      <alignment vertical="top"/>
    </xf>
    <xf numFmtId="0" fontId="11" fillId="0" borderId="4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2" fontId="10" fillId="0" borderId="3" xfId="0" applyNumberFormat="1" applyFont="1" applyBorder="1" applyAlignment="1" applyProtection="1">
      <alignment vertical="top"/>
    </xf>
    <xf numFmtId="4" fontId="10" fillId="0" borderId="5" xfId="0" applyNumberFormat="1" applyFont="1" applyBorder="1" applyAlignment="1" applyProtection="1">
      <alignment vertical="top"/>
    </xf>
    <xf numFmtId="1" fontId="11" fillId="0" borderId="4" xfId="0" applyNumberFormat="1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vertical="center"/>
    </xf>
    <xf numFmtId="2" fontId="10" fillId="0" borderId="3" xfId="0" applyNumberFormat="1" applyFont="1" applyBorder="1" applyAlignment="1" applyProtection="1">
      <alignment vertical="center"/>
    </xf>
    <xf numFmtId="4" fontId="10" fillId="0" borderId="3" xfId="0" applyNumberFormat="1" applyFont="1" applyBorder="1" applyAlignment="1" applyProtection="1">
      <alignment vertical="center"/>
    </xf>
    <xf numFmtId="4" fontId="10" fillId="0" borderId="5" xfId="0" applyNumberFormat="1" applyFont="1" applyBorder="1" applyAlignment="1" applyProtection="1">
      <alignment vertical="center"/>
    </xf>
    <xf numFmtId="39" fontId="10" fillId="0" borderId="3" xfId="0" applyNumberFormat="1" applyFont="1" applyBorder="1" applyAlignment="1" applyProtection="1">
      <alignment vertical="top"/>
    </xf>
    <xf numFmtId="49" fontId="11" fillId="0" borderId="4" xfId="0" applyNumberFormat="1" applyFont="1" applyBorder="1" applyAlignment="1" applyProtection="1">
      <alignment horizontal="center" vertical="center"/>
    </xf>
    <xf numFmtId="4" fontId="10" fillId="0" borderId="17" xfId="0" applyNumberFormat="1" applyFont="1" applyBorder="1" applyAlignment="1" applyProtection="1">
      <alignment vertical="top"/>
    </xf>
    <xf numFmtId="0" fontId="11" fillId="0" borderId="6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2" fontId="10" fillId="0" borderId="7" xfId="0" applyNumberFormat="1" applyFont="1" applyBorder="1" applyAlignment="1" applyProtection="1">
      <alignment vertical="top"/>
    </xf>
    <xf numFmtId="4" fontId="10" fillId="0" borderId="18" xfId="0" applyNumberFormat="1" applyFont="1" applyBorder="1" applyAlignment="1" applyProtection="1">
      <alignment vertical="top"/>
    </xf>
    <xf numFmtId="0" fontId="11" fillId="0" borderId="19" xfId="0" applyFont="1" applyBorder="1" applyAlignment="1" applyProtection="1">
      <alignment vertical="top"/>
    </xf>
    <xf numFmtId="4" fontId="10" fillId="0" borderId="19" xfId="0" applyNumberFormat="1" applyFont="1" applyBorder="1" applyAlignment="1" applyProtection="1">
      <alignment horizontal="right" vertical="top"/>
    </xf>
    <xf numFmtId="4" fontId="11" fillId="0" borderId="16" xfId="0" applyNumberFormat="1" applyFont="1" applyBorder="1" applyAlignment="1" applyProtection="1">
      <alignment vertical="top"/>
    </xf>
    <xf numFmtId="0" fontId="11" fillId="2" borderId="20" xfId="0" applyFont="1" applyFill="1" applyBorder="1" applyAlignment="1" applyProtection="1">
      <alignment vertical="top" wrapText="1"/>
    </xf>
    <xf numFmtId="39" fontId="10" fillId="0" borderId="7" xfId="0" applyNumberFormat="1" applyFont="1" applyBorder="1" applyAlignment="1" applyProtection="1">
      <alignment vertical="top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0" fillId="0" borderId="0" xfId="0" applyAlignment="1">
      <alignment vertical="center"/>
      <protection locked="0"/>
    </xf>
    <xf numFmtId="0" fontId="24" fillId="0" borderId="0" xfId="0" applyFont="1" applyAlignment="1" applyProtection="1">
      <alignment horizontal="left" vertical="center"/>
    </xf>
    <xf numFmtId="167" fontId="24" fillId="0" borderId="0" xfId="0" applyNumberFormat="1" applyFont="1" applyAlignment="1" applyProtection="1">
      <alignment horizontal="right" vertical="center"/>
    </xf>
    <xf numFmtId="0" fontId="24" fillId="0" borderId="0" xfId="0" applyFont="1" applyAlignment="1">
      <alignment horizontal="left" vertical="center"/>
      <protection locked="0"/>
    </xf>
    <xf numFmtId="0" fontId="24" fillId="0" borderId="3" xfId="0" applyFont="1" applyBorder="1" applyAlignment="1" applyProtection="1">
      <alignment horizontal="center" vertical="center" wrapText="1"/>
    </xf>
    <xf numFmtId="0" fontId="24" fillId="0" borderId="3" xfId="0" applyFont="1" applyBorder="1" applyAlignment="1">
      <alignment horizontal="center" vertical="center" wrapText="1"/>
      <protection locked="0"/>
    </xf>
    <xf numFmtId="0" fontId="0" fillId="0" borderId="0" xfId="0" applyAlignment="1" applyProtection="1"/>
    <xf numFmtId="0" fontId="0" fillId="0" borderId="0" xfId="0" applyAlignment="1" applyProtection="1">
      <alignment horizontal="left"/>
    </xf>
    <xf numFmtId="0" fontId="25" fillId="0" borderId="0" xfId="0" applyFont="1" applyAlignment="1" applyProtection="1">
      <alignment horizontal="left"/>
    </xf>
    <xf numFmtId="0" fontId="29" fillId="0" borderId="0" xfId="0" applyFont="1" applyAlignment="1" applyProtection="1">
      <alignment horizontal="left"/>
    </xf>
    <xf numFmtId="0" fontId="30" fillId="0" borderId="0" xfId="0" applyFont="1" applyAlignment="1" applyProtection="1"/>
    <xf numFmtId="0" fontId="30" fillId="0" borderId="0" xfId="0" applyFont="1" applyAlignment="1">
      <protection locked="0"/>
    </xf>
    <xf numFmtId="166" fontId="31" fillId="0" borderId="0" xfId="0" applyNumberFormat="1" applyFont="1" applyAlignment="1" applyProtection="1"/>
    <xf numFmtId="0" fontId="27" fillId="0" borderId="3" xfId="0" applyFont="1" applyBorder="1" applyAlignment="1" applyProtection="1">
      <alignment horizontal="center" vertical="center"/>
    </xf>
    <xf numFmtId="49" fontId="27" fillId="0" borderId="3" xfId="0" applyNumberFormat="1" applyFont="1" applyBorder="1" applyAlignment="1" applyProtection="1">
      <alignment horizontal="left" vertical="center"/>
    </xf>
    <xf numFmtId="0" fontId="27" fillId="0" borderId="3" xfId="0" applyFont="1" applyBorder="1" applyAlignment="1" applyProtection="1">
      <alignment horizontal="left" vertical="center" wrapText="1"/>
    </xf>
    <xf numFmtId="0" fontId="27" fillId="0" borderId="3" xfId="0" applyFont="1" applyBorder="1" applyAlignment="1" applyProtection="1">
      <alignment horizontal="center" vertical="center" wrapText="1"/>
    </xf>
    <xf numFmtId="165" fontId="27" fillId="0" borderId="3" xfId="0" applyNumberFormat="1" applyFont="1" applyBorder="1" applyAlignment="1" applyProtection="1">
      <alignment vertical="center"/>
    </xf>
    <xf numFmtId="4" fontId="27" fillId="0" borderId="3" xfId="0" applyNumberFormat="1" applyFont="1" applyBorder="1" applyAlignment="1">
      <alignment vertical="center"/>
      <protection locked="0"/>
    </xf>
    <xf numFmtId="4" fontId="27" fillId="0" borderId="3" xfId="0" applyNumberFormat="1" applyFont="1" applyBorder="1" applyAlignment="1" applyProtection="1">
      <alignment vertical="center"/>
    </xf>
    <xf numFmtId="49" fontId="0" fillId="0" borderId="3" xfId="0" applyNumberForma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center" vertical="center" wrapText="1"/>
    </xf>
    <xf numFmtId="165" fontId="0" fillId="0" borderId="3" xfId="0" applyNumberFormat="1" applyBorder="1" applyAlignment="1" applyProtection="1">
      <alignment vertical="center"/>
    </xf>
    <xf numFmtId="4" fontId="0" fillId="0" borderId="3" xfId="0" applyNumberFormat="1" applyBorder="1" applyAlignment="1">
      <alignment vertical="center"/>
      <protection locked="0"/>
    </xf>
    <xf numFmtId="49" fontId="27" fillId="4" borderId="3" xfId="0" applyNumberFormat="1" applyFont="1" applyFill="1" applyBorder="1" applyAlignment="1" applyProtection="1">
      <alignment horizontal="left" vertical="center"/>
    </xf>
    <xf numFmtId="165" fontId="27" fillId="0" borderId="21" xfId="0" applyNumberFormat="1" applyFont="1" applyBorder="1" applyAlignment="1" applyProtection="1">
      <alignment vertical="center"/>
    </xf>
    <xf numFmtId="0" fontId="27" fillId="4" borderId="3" xfId="0" applyFont="1" applyFill="1" applyBorder="1" applyAlignment="1" applyProtection="1">
      <alignment horizontal="left" vertical="center" wrapText="1"/>
    </xf>
    <xf numFmtId="0" fontId="27" fillId="4" borderId="3" xfId="0" applyFont="1" applyFill="1" applyBorder="1" applyAlignment="1" applyProtection="1">
      <alignment horizontal="left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9" xfId="0" applyNumberFormat="1" applyFont="1" applyBorder="1" applyAlignment="1" applyProtection="1">
      <alignment horizontal="left" vertical="center"/>
    </xf>
    <xf numFmtId="0" fontId="14" fillId="0" borderId="10" xfId="0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3" xfId="0" applyFont="1" applyBorder="1" applyAlignment="1" applyProtection="1">
      <alignment horizontal="left" vertical="center"/>
    </xf>
    <xf numFmtId="49" fontId="15" fillId="0" borderId="10" xfId="0" applyNumberFormat="1" applyFont="1" applyBorder="1" applyAlignment="1" applyProtection="1">
      <alignment horizontal="left" vertical="center" wrapText="1"/>
    </xf>
    <xf numFmtId="49" fontId="15" fillId="0" borderId="3" xfId="0" applyNumberFormat="1" applyFont="1" applyBorder="1" applyAlignment="1" applyProtection="1">
      <alignment horizontal="left" vertical="center" wrapText="1"/>
    </xf>
    <xf numFmtId="49" fontId="14" fillId="0" borderId="10" xfId="0" applyNumberFormat="1" applyFont="1" applyBorder="1" applyAlignment="1" applyProtection="1">
      <alignment horizontal="left" vertical="center"/>
    </xf>
    <xf numFmtId="49" fontId="14" fillId="0" borderId="16" xfId="0" applyNumberFormat="1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14" fillId="0" borderId="4" xfId="0" applyNumberFormat="1" applyFont="1" applyBorder="1" applyAlignment="1" applyProtection="1">
      <alignment horizontal="left" vertical="center"/>
    </xf>
    <xf numFmtId="49" fontId="14" fillId="0" borderId="22" xfId="0" applyNumberFormat="1" applyFont="1" applyBorder="1" applyAlignment="1" applyProtection="1">
      <alignment horizontal="left" vertical="center" wrapText="1"/>
    </xf>
    <xf numFmtId="0" fontId="14" fillId="0" borderId="23" xfId="0" applyFont="1" applyBorder="1" applyAlignment="1" applyProtection="1">
      <alignment vertical="center" wrapText="1"/>
    </xf>
    <xf numFmtId="0" fontId="14" fillId="0" borderId="24" xfId="0" applyFont="1" applyBorder="1" applyAlignment="1" applyProtection="1">
      <alignment vertical="center" wrapText="1"/>
    </xf>
    <xf numFmtId="0" fontId="14" fillId="0" borderId="25" xfId="0" applyFont="1" applyBorder="1" applyAlignment="1" applyProtection="1">
      <alignment vertical="center" wrapText="1"/>
    </xf>
    <xf numFmtId="49" fontId="14" fillId="0" borderId="3" xfId="0" applyNumberFormat="1" applyFont="1" applyBorder="1" applyAlignment="1" applyProtection="1">
      <alignment horizontal="left" vertical="center"/>
    </xf>
    <xf numFmtId="14" fontId="14" fillId="0" borderId="5" xfId="0" applyNumberFormat="1" applyFont="1" applyBorder="1" applyAlignment="1" applyProtection="1">
      <alignment horizontal="left" vertical="center"/>
    </xf>
    <xf numFmtId="49" fontId="16" fillId="0" borderId="26" xfId="0" applyNumberFormat="1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6" fillId="0" borderId="14" xfId="0" applyFont="1" applyBorder="1" applyAlignment="1" applyProtection="1">
      <alignment horizontal="center" vertical="center"/>
    </xf>
    <xf numFmtId="49" fontId="18" fillId="0" borderId="10" xfId="0" applyNumberFormat="1" applyFont="1" applyBorder="1" applyAlignment="1" applyProtection="1">
      <alignment horizontal="left" vertical="center"/>
    </xf>
    <xf numFmtId="0" fontId="18" fillId="0" borderId="10" xfId="0" applyFont="1" applyBorder="1" applyAlignment="1" applyProtection="1">
      <alignment horizontal="left" vertical="center"/>
    </xf>
    <xf numFmtId="0" fontId="18" fillId="0" borderId="16" xfId="0" applyFont="1" applyBorder="1" applyAlignment="1" applyProtection="1">
      <alignment horizontal="left" vertical="center"/>
    </xf>
    <xf numFmtId="49" fontId="10" fillId="0" borderId="3" xfId="0" applyNumberFormat="1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49" fontId="19" fillId="0" borderId="4" xfId="0" applyNumberFormat="1" applyFont="1" applyBorder="1" applyAlignment="1" applyProtection="1">
      <alignment horizontal="left" vertical="center"/>
    </xf>
    <xf numFmtId="0" fontId="19" fillId="0" borderId="3" xfId="0" applyFont="1" applyBorder="1" applyAlignment="1" applyProtection="1">
      <alignment horizontal="left" vertical="center"/>
    </xf>
    <xf numFmtId="49" fontId="19" fillId="0" borderId="3" xfId="0" applyNumberFormat="1" applyFont="1" applyBorder="1" applyAlignment="1" applyProtection="1">
      <alignment horizontal="left" vertical="center"/>
    </xf>
    <xf numFmtId="49" fontId="19" fillId="3" borderId="4" xfId="0" applyNumberFormat="1" applyFont="1" applyFill="1" applyBorder="1" applyAlignment="1" applyProtection="1">
      <alignment horizontal="left" vertical="center"/>
    </xf>
    <xf numFmtId="0" fontId="19" fillId="3" borderId="3" xfId="0" applyFont="1" applyFill="1" applyBorder="1" applyAlignment="1" applyProtection="1">
      <alignment horizontal="left" vertical="center"/>
    </xf>
    <xf numFmtId="49" fontId="19" fillId="3" borderId="3" xfId="0" applyNumberFormat="1" applyFont="1" applyFill="1" applyBorder="1" applyAlignment="1" applyProtection="1">
      <alignment horizontal="left" vertical="center"/>
    </xf>
    <xf numFmtId="49" fontId="10" fillId="0" borderId="27" xfId="0" applyNumberFormat="1" applyFont="1" applyBorder="1" applyAlignment="1" applyProtection="1">
      <alignment horizontal="left" vertical="center"/>
    </xf>
    <xf numFmtId="0" fontId="10" fillId="0" borderId="28" xfId="0" applyFont="1" applyBorder="1" applyAlignment="1" applyProtection="1">
      <alignment horizontal="left" vertical="center"/>
    </xf>
    <xf numFmtId="0" fontId="10" fillId="0" borderId="23" xfId="0" applyFont="1" applyBorder="1" applyAlignment="1" applyProtection="1">
      <alignment horizontal="left" vertical="center"/>
    </xf>
    <xf numFmtId="49" fontId="10" fillId="0" borderId="22" xfId="0" applyNumberFormat="1" applyFont="1" applyBorder="1" applyAlignment="1" applyProtection="1">
      <alignment horizontal="left" vertical="center"/>
    </xf>
    <xf numFmtId="0" fontId="10" fillId="0" borderId="29" xfId="0" applyFont="1" applyBorder="1" applyAlignment="1" applyProtection="1">
      <alignment horizontal="left" vertical="center"/>
    </xf>
    <xf numFmtId="49" fontId="10" fillId="0" borderId="26" xfId="0" applyNumberFormat="1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30" xfId="0" applyFont="1" applyBorder="1" applyAlignment="1" applyProtection="1">
      <alignment horizontal="left" vertical="center"/>
    </xf>
    <xf numFmtId="49" fontId="22" fillId="0" borderId="26" xfId="1" applyNumberFormat="1" applyFont="1" applyBorder="1" applyAlignment="1">
      <alignment horizontal="left" vertical="center" wrapText="1"/>
    </xf>
    <xf numFmtId="0" fontId="22" fillId="0" borderId="0" xfId="1" applyFont="1" applyAlignment="1">
      <alignment horizontal="left" vertical="center" wrapText="1"/>
    </xf>
    <xf numFmtId="0" fontId="22" fillId="0" borderId="14" xfId="1" applyFont="1" applyBorder="1" applyAlignment="1">
      <alignment horizontal="left" vertical="center" wrapText="1"/>
    </xf>
    <xf numFmtId="49" fontId="10" fillId="0" borderId="31" xfId="0" applyNumberFormat="1" applyFont="1" applyBorder="1" applyAlignment="1" applyProtection="1">
      <alignment horizontal="left" vertical="center"/>
    </xf>
    <xf numFmtId="0" fontId="10" fillId="0" borderId="14" xfId="0" applyFont="1" applyBorder="1" applyAlignment="1" applyProtection="1">
      <alignment horizontal="left" vertical="center"/>
    </xf>
    <xf numFmtId="49" fontId="10" fillId="0" borderId="32" xfId="0" applyNumberFormat="1" applyFont="1" applyBorder="1" applyAlignment="1" applyProtection="1">
      <alignment horizontal="left" vertical="center"/>
    </xf>
    <xf numFmtId="0" fontId="10" fillId="0" borderId="33" xfId="0" applyFont="1" applyBorder="1" applyAlignment="1" applyProtection="1">
      <alignment horizontal="left" vertical="center"/>
    </xf>
    <xf numFmtId="0" fontId="10" fillId="0" borderId="34" xfId="0" applyFont="1" applyBorder="1" applyAlignment="1" applyProtection="1">
      <alignment horizontal="left" vertical="center"/>
    </xf>
    <xf numFmtId="49" fontId="10" fillId="0" borderId="32" xfId="1" applyNumberFormat="1" applyFont="1" applyBorder="1" applyAlignment="1">
      <alignment horizontal="left" vertical="center"/>
    </xf>
    <xf numFmtId="0" fontId="10" fillId="0" borderId="33" xfId="1" applyFont="1" applyBorder="1" applyAlignment="1">
      <alignment horizontal="left" vertical="center"/>
    </xf>
    <xf numFmtId="0" fontId="10" fillId="0" borderId="35" xfId="1" applyFont="1" applyBorder="1" applyAlignment="1">
      <alignment horizontal="left" vertical="center"/>
    </xf>
    <xf numFmtId="49" fontId="10" fillId="0" borderId="36" xfId="0" applyNumberFormat="1" applyFont="1" applyBorder="1" applyAlignment="1" applyProtection="1">
      <alignment horizontal="left" vertical="center"/>
    </xf>
    <xf numFmtId="0" fontId="10" fillId="0" borderId="35" xfId="0" applyFont="1" applyBorder="1" applyAlignment="1" applyProtection="1">
      <alignment horizontal="left" vertical="center"/>
    </xf>
    <xf numFmtId="49" fontId="18" fillId="0" borderId="26" xfId="1" applyNumberFormat="1" applyFont="1" applyBorder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8" fillId="0" borderId="14" xfId="1" applyFont="1" applyBorder="1" applyAlignment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top" wrapText="1"/>
    </xf>
    <xf numFmtId="0" fontId="0" fillId="0" borderId="0" xfId="0" applyAlignment="1">
      <alignment horizontal="left" vertical="top" wrapText="1"/>
      <protection locked="0"/>
    </xf>
    <xf numFmtId="0" fontId="23" fillId="0" borderId="0" xfId="0" applyFont="1" applyAlignment="1" applyProtection="1">
      <alignment horizontal="center" vertical="center"/>
    </xf>
  </cellXfs>
  <cellStyles count="2">
    <cellStyle name="Normální" xfId="0" builtinId="0"/>
    <cellStyle name="normální 2" xfId="1" xr:uid="{462B914D-97B8-4927-B7D3-B1596EF974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2</xdr:col>
      <xdr:colOff>1028700</xdr:colOff>
      <xdr:row>31</xdr:row>
      <xdr:rowOff>114300</xdr:rowOff>
    </xdr:to>
    <xdr:pic>
      <xdr:nvPicPr>
        <xdr:cNvPr id="1064" name="obrázek 1" descr="C:\Users\jiri.prochazka\Desktop\logo_ksus.png">
          <a:extLst>
            <a:ext uri="{FF2B5EF4-FFF2-40B4-BE49-F238E27FC236}">
              <a16:creationId xmlns:a16="http://schemas.microsoft.com/office/drawing/2014/main" id="{6F5D2B82-0281-1042-432D-DBF71FE7E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72125"/>
          <a:ext cx="24669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11A0F-6156-4701-9571-0FB8708EA343}">
  <dimension ref="A1:K32"/>
  <sheetViews>
    <sheetView tabSelected="1" workbookViewId="0">
      <selection activeCell="F26" sqref="F26"/>
    </sheetView>
  </sheetViews>
  <sheetFormatPr defaultColWidth="13.28515625" defaultRowHeight="13.2" x14ac:dyDescent="0.2"/>
  <cols>
    <col min="1" max="1" width="13.28515625" style="32" customWidth="1"/>
    <col min="2" max="2" width="11.85546875" style="32" customWidth="1"/>
    <col min="3" max="3" width="25.28515625" style="32" customWidth="1"/>
    <col min="4" max="4" width="11.85546875" style="32" customWidth="1"/>
    <col min="5" max="5" width="16.85546875" style="32" customWidth="1"/>
    <col min="6" max="6" width="26.28515625" style="32" customWidth="1"/>
    <col min="7" max="7" width="13.28515625" style="32" customWidth="1"/>
    <col min="8" max="8" width="13.85546875" style="32" customWidth="1"/>
    <col min="9" max="9" width="26.140625" style="32" customWidth="1"/>
    <col min="10" max="10" width="13.28515625" style="32"/>
    <col min="11" max="11" width="13.7109375" style="32" bestFit="1" customWidth="1"/>
    <col min="12" max="16384" width="13.28515625" style="32"/>
  </cols>
  <sheetData>
    <row r="1" spans="1:11" ht="28.65" customHeight="1" thickBot="1" x14ac:dyDescent="0.25">
      <c r="A1" s="130" t="s">
        <v>17</v>
      </c>
      <c r="B1" s="131"/>
      <c r="C1" s="131"/>
      <c r="D1" s="131"/>
      <c r="E1" s="131"/>
      <c r="F1" s="131"/>
      <c r="G1" s="131"/>
      <c r="H1" s="131"/>
      <c r="I1" s="131"/>
    </row>
    <row r="2" spans="1:11" ht="12.75" customHeight="1" x14ac:dyDescent="0.2">
      <c r="A2" s="132" t="s">
        <v>18</v>
      </c>
      <c r="B2" s="133"/>
      <c r="C2" s="136" t="s">
        <v>100</v>
      </c>
      <c r="D2" s="136"/>
      <c r="E2" s="138" t="s">
        <v>19</v>
      </c>
      <c r="F2" s="138" t="s">
        <v>20</v>
      </c>
      <c r="G2" s="133"/>
      <c r="H2" s="138" t="s">
        <v>21</v>
      </c>
      <c r="I2" s="139" t="s">
        <v>88</v>
      </c>
    </row>
    <row r="3" spans="1:11" ht="24.75" customHeight="1" x14ac:dyDescent="0.2">
      <c r="A3" s="134"/>
      <c r="B3" s="135"/>
      <c r="C3" s="137"/>
      <c r="D3" s="137"/>
      <c r="E3" s="135"/>
      <c r="F3" s="135"/>
      <c r="G3" s="135"/>
      <c r="H3" s="135"/>
      <c r="I3" s="140"/>
    </row>
    <row r="4" spans="1:11" x14ac:dyDescent="0.2">
      <c r="A4" s="142" t="s">
        <v>22</v>
      </c>
      <c r="B4" s="135"/>
      <c r="C4" s="147" t="s">
        <v>87</v>
      </c>
      <c r="D4" s="135"/>
      <c r="E4" s="147" t="s">
        <v>23</v>
      </c>
      <c r="F4" s="147"/>
      <c r="G4" s="135"/>
      <c r="H4" s="147" t="s">
        <v>21</v>
      </c>
      <c r="I4" s="141"/>
    </row>
    <row r="5" spans="1:11" x14ac:dyDescent="0.2">
      <c r="A5" s="134"/>
      <c r="B5" s="135"/>
      <c r="C5" s="135"/>
      <c r="D5" s="135"/>
      <c r="E5" s="135"/>
      <c r="F5" s="135"/>
      <c r="G5" s="135"/>
      <c r="H5" s="135"/>
      <c r="I5" s="140"/>
    </row>
    <row r="6" spans="1:11" ht="13.2" customHeight="1" x14ac:dyDescent="0.2">
      <c r="A6" s="142" t="s">
        <v>24</v>
      </c>
      <c r="B6" s="135"/>
      <c r="C6" s="143" t="s">
        <v>104</v>
      </c>
      <c r="D6" s="144"/>
      <c r="E6" s="147" t="s">
        <v>25</v>
      </c>
      <c r="F6" s="147"/>
      <c r="G6" s="135"/>
      <c r="H6" s="147" t="s">
        <v>21</v>
      </c>
      <c r="I6" s="141"/>
    </row>
    <row r="7" spans="1:11" x14ac:dyDescent="0.2">
      <c r="A7" s="134"/>
      <c r="B7" s="135"/>
      <c r="C7" s="145"/>
      <c r="D7" s="146"/>
      <c r="E7" s="135"/>
      <c r="F7" s="135"/>
      <c r="G7" s="135"/>
      <c r="H7" s="135"/>
      <c r="I7" s="140"/>
    </row>
    <row r="8" spans="1:11" x14ac:dyDescent="0.2">
      <c r="A8" s="142" t="s">
        <v>89</v>
      </c>
      <c r="B8" s="135"/>
      <c r="C8" s="147">
        <v>2024</v>
      </c>
      <c r="D8" s="147"/>
      <c r="E8" s="147" t="s">
        <v>91</v>
      </c>
      <c r="F8" s="135" t="s">
        <v>92</v>
      </c>
      <c r="G8" s="135"/>
      <c r="H8" s="147" t="s">
        <v>26</v>
      </c>
      <c r="I8" s="141"/>
    </row>
    <row r="9" spans="1:11" x14ac:dyDescent="0.2">
      <c r="A9" s="134"/>
      <c r="B9" s="135"/>
      <c r="C9" s="147"/>
      <c r="D9" s="147"/>
      <c r="E9" s="135"/>
      <c r="F9" s="135"/>
      <c r="G9" s="135"/>
      <c r="H9" s="135"/>
      <c r="I9" s="140"/>
    </row>
    <row r="10" spans="1:11" x14ac:dyDescent="0.2">
      <c r="A10" s="142" t="s">
        <v>90</v>
      </c>
      <c r="B10" s="135"/>
      <c r="C10" s="147" t="s">
        <v>93</v>
      </c>
      <c r="D10" s="135"/>
      <c r="E10" s="147" t="s">
        <v>27</v>
      </c>
      <c r="F10" s="147" t="s">
        <v>85</v>
      </c>
      <c r="G10" s="135"/>
      <c r="H10" s="147" t="s">
        <v>28</v>
      </c>
      <c r="I10" s="148">
        <v>45439</v>
      </c>
    </row>
    <row r="11" spans="1:11" x14ac:dyDescent="0.2">
      <c r="A11" s="134"/>
      <c r="B11" s="135"/>
      <c r="C11" s="135"/>
      <c r="D11" s="135"/>
      <c r="E11" s="135"/>
      <c r="F11" s="135"/>
      <c r="G11" s="135"/>
      <c r="H11" s="135"/>
      <c r="I11" s="140"/>
    </row>
    <row r="12" spans="1:11" ht="23.4" customHeight="1" thickBot="1" x14ac:dyDescent="0.25">
      <c r="A12" s="149" t="s">
        <v>29</v>
      </c>
      <c r="B12" s="150"/>
      <c r="C12" s="150"/>
      <c r="D12" s="150"/>
      <c r="E12" s="150"/>
      <c r="F12" s="150"/>
      <c r="G12" s="150"/>
      <c r="H12" s="150"/>
      <c r="I12" s="151"/>
    </row>
    <row r="13" spans="1:11" ht="26.4" customHeight="1" x14ac:dyDescent="0.2">
      <c r="A13" s="33" t="s">
        <v>30</v>
      </c>
      <c r="B13" s="152" t="s">
        <v>31</v>
      </c>
      <c r="C13" s="153"/>
      <c r="D13" s="34" t="s">
        <v>32</v>
      </c>
      <c r="E13" s="152" t="s">
        <v>33</v>
      </c>
      <c r="F13" s="153"/>
      <c r="G13" s="34" t="s">
        <v>34</v>
      </c>
      <c r="H13" s="152" t="s">
        <v>35</v>
      </c>
      <c r="I13" s="154"/>
    </row>
    <row r="14" spans="1:11" ht="15.15" customHeight="1" x14ac:dyDescent="0.2">
      <c r="A14" s="35" t="s">
        <v>36</v>
      </c>
      <c r="B14" s="36" t="s">
        <v>37</v>
      </c>
      <c r="C14" s="37">
        <v>0</v>
      </c>
      <c r="D14" s="155" t="s">
        <v>38</v>
      </c>
      <c r="E14" s="156"/>
      <c r="F14" s="37">
        <v>0</v>
      </c>
      <c r="G14" s="155" t="s">
        <v>39</v>
      </c>
      <c r="H14" s="156"/>
      <c r="I14" s="38">
        <v>0</v>
      </c>
    </row>
    <row r="15" spans="1:11" ht="15.15" customHeight="1" x14ac:dyDescent="0.2">
      <c r="A15" s="35"/>
      <c r="B15" s="36" t="s">
        <v>40</v>
      </c>
      <c r="C15" s="37">
        <f>rozpočet!F30</f>
        <v>0</v>
      </c>
      <c r="D15" s="155" t="s">
        <v>41</v>
      </c>
      <c r="E15" s="156"/>
      <c r="F15" s="37">
        <v>0</v>
      </c>
      <c r="G15" s="155" t="s">
        <v>42</v>
      </c>
      <c r="H15" s="156"/>
      <c r="I15" s="38">
        <v>0</v>
      </c>
      <c r="K15" s="39"/>
    </row>
    <row r="16" spans="1:11" ht="15.15" customHeight="1" x14ac:dyDescent="0.2">
      <c r="A16" s="35" t="s">
        <v>43</v>
      </c>
      <c r="B16" s="36" t="s">
        <v>37</v>
      </c>
      <c r="C16" s="37">
        <v>0</v>
      </c>
      <c r="D16" s="155" t="s">
        <v>44</v>
      </c>
      <c r="E16" s="156"/>
      <c r="F16" s="37">
        <v>0</v>
      </c>
      <c r="G16" s="155" t="s">
        <v>45</v>
      </c>
      <c r="H16" s="156"/>
      <c r="I16" s="38">
        <v>0</v>
      </c>
    </row>
    <row r="17" spans="1:9" ht="15.15" customHeight="1" x14ac:dyDescent="0.2">
      <c r="A17" s="35"/>
      <c r="B17" s="36" t="s">
        <v>40</v>
      </c>
      <c r="C17" s="37">
        <v>0</v>
      </c>
      <c r="D17" s="155"/>
      <c r="E17" s="156"/>
      <c r="F17" s="40"/>
      <c r="G17" s="155" t="s">
        <v>46</v>
      </c>
      <c r="H17" s="156"/>
      <c r="I17" s="38">
        <v>0</v>
      </c>
    </row>
    <row r="18" spans="1:9" ht="15.15" customHeight="1" x14ac:dyDescent="0.2">
      <c r="A18" s="35" t="s">
        <v>47</v>
      </c>
      <c r="B18" s="36" t="s">
        <v>37</v>
      </c>
      <c r="C18" s="37">
        <v>0</v>
      </c>
      <c r="D18" s="155"/>
      <c r="E18" s="156"/>
      <c r="F18" s="40"/>
      <c r="G18" s="155" t="s">
        <v>48</v>
      </c>
      <c r="H18" s="156"/>
      <c r="I18" s="38">
        <v>0</v>
      </c>
    </row>
    <row r="19" spans="1:9" ht="15.15" customHeight="1" x14ac:dyDescent="0.2">
      <c r="A19" s="35"/>
      <c r="B19" s="36" t="s">
        <v>40</v>
      </c>
      <c r="C19" s="37">
        <v>0</v>
      </c>
      <c r="D19" s="155"/>
      <c r="E19" s="156"/>
      <c r="F19" s="40"/>
      <c r="G19" s="155" t="s">
        <v>49</v>
      </c>
      <c r="H19" s="156"/>
      <c r="I19" s="38">
        <v>0</v>
      </c>
    </row>
    <row r="20" spans="1:9" ht="15.15" customHeight="1" x14ac:dyDescent="0.2">
      <c r="A20" s="157" t="s">
        <v>50</v>
      </c>
      <c r="B20" s="158"/>
      <c r="C20" s="37">
        <v>0</v>
      </c>
      <c r="D20" s="155"/>
      <c r="E20" s="156"/>
      <c r="F20" s="40"/>
      <c r="G20" s="155"/>
      <c r="H20" s="156"/>
      <c r="I20" s="41"/>
    </row>
    <row r="21" spans="1:9" ht="15.15" customHeight="1" x14ac:dyDescent="0.2">
      <c r="A21" s="157" t="s">
        <v>51</v>
      </c>
      <c r="B21" s="158"/>
      <c r="C21" s="37">
        <v>0</v>
      </c>
      <c r="D21" s="155"/>
      <c r="E21" s="156"/>
      <c r="F21" s="40"/>
      <c r="G21" s="155"/>
      <c r="H21" s="156"/>
      <c r="I21" s="41"/>
    </row>
    <row r="22" spans="1:9" ht="16.649999999999999" customHeight="1" x14ac:dyDescent="0.2">
      <c r="A22" s="157" t="s">
        <v>52</v>
      </c>
      <c r="B22" s="158"/>
      <c r="C22" s="37">
        <f>SUM(C14:C21)</f>
        <v>0</v>
      </c>
      <c r="D22" s="159" t="s">
        <v>53</v>
      </c>
      <c r="E22" s="158"/>
      <c r="F22" s="37">
        <f>SUM(F14:F21)</f>
        <v>0</v>
      </c>
      <c r="G22" s="159" t="s">
        <v>54</v>
      </c>
      <c r="H22" s="158"/>
      <c r="I22" s="38">
        <f>SUM(I14:I21)</f>
        <v>0</v>
      </c>
    </row>
    <row r="23" spans="1:9" x14ac:dyDescent="0.2">
      <c r="A23" s="42"/>
      <c r="B23" s="43"/>
      <c r="C23" s="43"/>
      <c r="D23" s="43"/>
      <c r="E23" s="43"/>
      <c r="F23" s="43"/>
      <c r="G23" s="43"/>
      <c r="H23" s="43"/>
      <c r="I23" s="44"/>
    </row>
    <row r="24" spans="1:9" ht="15.15" customHeight="1" x14ac:dyDescent="0.2">
      <c r="A24" s="160" t="s">
        <v>55</v>
      </c>
      <c r="B24" s="161"/>
      <c r="C24" s="45">
        <v>0</v>
      </c>
      <c r="I24" s="46"/>
    </row>
    <row r="25" spans="1:9" ht="15.15" customHeight="1" x14ac:dyDescent="0.2">
      <c r="A25" s="160" t="s">
        <v>56</v>
      </c>
      <c r="B25" s="161"/>
      <c r="C25" s="45">
        <v>0</v>
      </c>
      <c r="D25" s="162" t="s">
        <v>57</v>
      </c>
      <c r="E25" s="161"/>
      <c r="F25" s="45">
        <f>ROUND(C25*(14/100),2)</f>
        <v>0</v>
      </c>
      <c r="G25" s="162" t="s">
        <v>12</v>
      </c>
      <c r="H25" s="161"/>
      <c r="I25" s="47">
        <f>SUM(C24:C26)</f>
        <v>0</v>
      </c>
    </row>
    <row r="26" spans="1:9" ht="15.15" customHeight="1" x14ac:dyDescent="0.2">
      <c r="A26" s="160" t="s">
        <v>58</v>
      </c>
      <c r="B26" s="161"/>
      <c r="C26" s="45">
        <f>C22+F22*I22</f>
        <v>0</v>
      </c>
      <c r="D26" s="162" t="s">
        <v>5</v>
      </c>
      <c r="E26" s="161"/>
      <c r="F26" s="45">
        <f>ROUND(C26*(21/100),2)</f>
        <v>0</v>
      </c>
      <c r="G26" s="162" t="s">
        <v>59</v>
      </c>
      <c r="H26" s="161"/>
      <c r="I26" s="47">
        <f>SUM(F25:F26)+I25</f>
        <v>0</v>
      </c>
    </row>
    <row r="27" spans="1:9" x14ac:dyDescent="0.2">
      <c r="A27" s="42"/>
      <c r="B27" s="43"/>
      <c r="C27" s="43"/>
      <c r="I27" s="46"/>
    </row>
    <row r="28" spans="1:9" ht="14.4" customHeight="1" x14ac:dyDescent="0.2">
      <c r="A28" s="163"/>
      <c r="B28" s="164"/>
      <c r="C28" s="165"/>
      <c r="D28" s="166" t="s">
        <v>60</v>
      </c>
      <c r="E28" s="164"/>
      <c r="F28" s="165"/>
      <c r="G28" s="166" t="s">
        <v>61</v>
      </c>
      <c r="H28" s="164"/>
      <c r="I28" s="167"/>
    </row>
    <row r="29" spans="1:9" ht="14.4" customHeight="1" x14ac:dyDescent="0.2">
      <c r="A29" s="168"/>
      <c r="B29" s="169"/>
      <c r="C29" s="170"/>
      <c r="D29" s="171" t="s">
        <v>4</v>
      </c>
      <c r="E29" s="172"/>
      <c r="F29" s="173"/>
      <c r="G29" s="174"/>
      <c r="H29" s="169"/>
      <c r="I29" s="175"/>
    </row>
    <row r="30" spans="1:9" ht="14.4" customHeight="1" x14ac:dyDescent="0.2">
      <c r="A30" s="168"/>
      <c r="B30" s="169"/>
      <c r="C30" s="170"/>
      <c r="D30" s="171" t="s">
        <v>4</v>
      </c>
      <c r="E30" s="172"/>
      <c r="F30" s="173"/>
      <c r="G30" s="174"/>
      <c r="H30" s="169"/>
      <c r="I30" s="175"/>
    </row>
    <row r="31" spans="1:9" ht="14.4" customHeight="1" x14ac:dyDescent="0.2">
      <c r="A31" s="168"/>
      <c r="B31" s="169"/>
      <c r="C31" s="170"/>
      <c r="D31" s="184" t="s">
        <v>94</v>
      </c>
      <c r="E31" s="185"/>
      <c r="F31" s="186"/>
      <c r="G31" s="174"/>
      <c r="H31" s="169"/>
      <c r="I31" s="175"/>
    </row>
    <row r="32" spans="1:9" ht="14.4" customHeight="1" thickBot="1" x14ac:dyDescent="0.25">
      <c r="A32" s="176"/>
      <c r="B32" s="177"/>
      <c r="C32" s="178"/>
      <c r="D32" s="179" t="s">
        <v>62</v>
      </c>
      <c r="E32" s="180"/>
      <c r="F32" s="181"/>
      <c r="G32" s="182" t="s">
        <v>62</v>
      </c>
      <c r="H32" s="177"/>
      <c r="I32" s="183"/>
    </row>
  </sheetData>
  <mergeCells count="78"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4:B24"/>
    <mergeCell ref="A25:B25"/>
    <mergeCell ref="D25:E25"/>
    <mergeCell ref="G25:H25"/>
    <mergeCell ref="A26:B26"/>
    <mergeCell ref="D26:E26"/>
    <mergeCell ref="G26:H26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A1:I1"/>
    <mergeCell ref="A2:B3"/>
    <mergeCell ref="C2:D3"/>
    <mergeCell ref="E2:E3"/>
    <mergeCell ref="F2:G3"/>
    <mergeCell ref="H2:H3"/>
    <mergeCell ref="I2:I3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9F0BC-6358-4789-9192-191B3D873141}">
  <sheetPr>
    <pageSetUpPr fitToPage="1"/>
  </sheetPr>
  <dimension ref="A1:J38"/>
  <sheetViews>
    <sheetView showGridLines="0" workbookViewId="0">
      <selection activeCell="E27" sqref="E27"/>
    </sheetView>
  </sheetViews>
  <sheetFormatPr defaultColWidth="10.42578125" defaultRowHeight="12" customHeight="1" x14ac:dyDescent="0.2"/>
  <cols>
    <col min="1" max="1" width="16.28515625" style="2" customWidth="1"/>
    <col min="2" max="2" width="92.28515625" style="3" customWidth="1"/>
    <col min="3" max="3" width="10.140625" style="3" customWidth="1"/>
    <col min="4" max="4" width="15.28515625" style="3" customWidth="1"/>
    <col min="5" max="5" width="16" style="4" customWidth="1"/>
    <col min="6" max="6" width="19.140625" style="5" customWidth="1"/>
    <col min="7" max="7" width="14.28515625" style="58" hidden="1" customWidth="1"/>
    <col min="8" max="8" width="10.42578125" style="53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0" ht="27.75" customHeight="1" x14ac:dyDescent="0.2">
      <c r="A1" s="187" t="s">
        <v>4</v>
      </c>
      <c r="B1" s="187"/>
      <c r="C1" s="187"/>
      <c r="D1" s="187"/>
      <c r="E1" s="187"/>
      <c r="F1" s="187"/>
      <c r="G1" s="1"/>
    </row>
    <row r="2" spans="1:10" ht="12.75" customHeight="1" x14ac:dyDescent="0.25">
      <c r="A2" s="18" t="s">
        <v>99</v>
      </c>
      <c r="B2" s="6"/>
      <c r="C2" s="19" t="s">
        <v>4</v>
      </c>
      <c r="D2" s="6"/>
      <c r="E2" s="6"/>
      <c r="F2" s="6"/>
      <c r="G2" s="54"/>
    </row>
    <row r="3" spans="1:10" ht="12.75" customHeight="1" x14ac:dyDescent="0.25">
      <c r="A3" s="18" t="s">
        <v>102</v>
      </c>
      <c r="B3" s="6"/>
      <c r="C3" s="6"/>
      <c r="D3" s="6"/>
      <c r="E3" s="13"/>
      <c r="F3" s="6"/>
      <c r="G3" s="54"/>
    </row>
    <row r="4" spans="1:10" ht="13.5" customHeight="1" x14ac:dyDescent="0.25">
      <c r="A4" s="7"/>
      <c r="B4" s="6"/>
      <c r="C4" s="7"/>
      <c r="D4" s="6"/>
      <c r="E4" s="6"/>
      <c r="F4" s="6"/>
      <c r="G4" s="54"/>
    </row>
    <row r="5" spans="1:10" ht="1.5" customHeight="1" x14ac:dyDescent="0.2">
      <c r="A5" s="8"/>
      <c r="B5" s="9"/>
      <c r="C5" s="10"/>
      <c r="D5" s="9"/>
      <c r="E5" s="11"/>
      <c r="F5" s="12"/>
      <c r="G5" s="55"/>
    </row>
    <row r="6" spans="1:10" ht="20.25" customHeight="1" x14ac:dyDescent="0.3">
      <c r="A6" s="13" t="s">
        <v>14</v>
      </c>
      <c r="B6" s="13"/>
      <c r="C6" s="16"/>
      <c r="D6" s="13"/>
      <c r="E6" s="13"/>
      <c r="F6" s="13"/>
      <c r="G6" s="56"/>
    </row>
    <row r="7" spans="1:10" ht="12.75" customHeight="1" x14ac:dyDescent="0.25">
      <c r="A7" s="13" t="s">
        <v>1</v>
      </c>
      <c r="B7" s="13"/>
      <c r="C7" s="16"/>
      <c r="D7" s="13" t="s">
        <v>80</v>
      </c>
      <c r="E7" s="13"/>
      <c r="F7" s="51" t="s">
        <v>4</v>
      </c>
      <c r="G7" s="56" t="s">
        <v>64</v>
      </c>
    </row>
    <row r="8" spans="1:10" ht="12.75" customHeight="1" x14ac:dyDescent="0.2">
      <c r="A8" s="13" t="s">
        <v>63</v>
      </c>
      <c r="B8" s="14"/>
      <c r="C8" s="17"/>
      <c r="D8" s="188" t="s">
        <v>105</v>
      </c>
      <c r="E8" s="188"/>
      <c r="F8" s="52" t="s">
        <v>4</v>
      </c>
      <c r="G8" s="56" t="s">
        <v>65</v>
      </c>
    </row>
    <row r="9" spans="1:10" ht="6.75" customHeight="1" x14ac:dyDescent="0.2">
      <c r="A9" s="15"/>
      <c r="B9" s="15"/>
      <c r="C9" s="15"/>
      <c r="D9" s="15"/>
      <c r="E9" s="15" t="s">
        <v>4</v>
      </c>
      <c r="F9" s="15"/>
      <c r="G9" s="57"/>
    </row>
    <row r="10" spans="1:10" ht="24" customHeight="1" thickBot="1" x14ac:dyDescent="0.25">
      <c r="B10" s="3">
        <v>1</v>
      </c>
    </row>
    <row r="11" spans="1:10" s="20" customFormat="1" ht="57.75" customHeight="1" thickBot="1" x14ac:dyDescent="0.25">
      <c r="A11" s="96" t="s">
        <v>78</v>
      </c>
      <c r="B11" s="21" t="s">
        <v>6</v>
      </c>
      <c r="C11" s="22" t="s">
        <v>0</v>
      </c>
      <c r="D11" s="21" t="s">
        <v>7</v>
      </c>
      <c r="E11" s="21" t="s">
        <v>8</v>
      </c>
      <c r="F11" s="23" t="s">
        <v>9</v>
      </c>
      <c r="G11" s="59" t="s">
        <v>75</v>
      </c>
      <c r="H11" s="60" t="s">
        <v>76</v>
      </c>
      <c r="I11" s="49"/>
      <c r="J11" s="49" t="s">
        <v>66</v>
      </c>
    </row>
    <row r="12" spans="1:10" s="20" customFormat="1" ht="15" x14ac:dyDescent="0.2">
      <c r="A12" s="71" t="s">
        <v>10</v>
      </c>
      <c r="B12" s="72" t="s">
        <v>15</v>
      </c>
      <c r="C12" s="73" t="s">
        <v>11</v>
      </c>
      <c r="D12" s="74">
        <v>1</v>
      </c>
      <c r="E12" s="75">
        <v>0</v>
      </c>
      <c r="F12" s="76">
        <f t="shared" ref="F12:F29" si="0">E12*D12</f>
        <v>0</v>
      </c>
      <c r="G12" s="61"/>
      <c r="H12" s="62"/>
      <c r="I12" s="63"/>
      <c r="J12" s="49"/>
    </row>
    <row r="13" spans="1:10" s="20" customFormat="1" ht="15" x14ac:dyDescent="0.2">
      <c r="A13" s="77">
        <v>113728</v>
      </c>
      <c r="B13" s="24" t="s">
        <v>74</v>
      </c>
      <c r="C13" s="78" t="s">
        <v>67</v>
      </c>
      <c r="D13" s="79">
        <v>26.92</v>
      </c>
      <c r="E13" s="70">
        <v>0</v>
      </c>
      <c r="F13" s="80">
        <f t="shared" si="0"/>
        <v>0</v>
      </c>
      <c r="G13" s="64" t="s">
        <v>4</v>
      </c>
      <c r="H13" s="65" t="s">
        <v>4</v>
      </c>
      <c r="I13" s="66"/>
      <c r="J13" s="50"/>
    </row>
    <row r="14" spans="1:10" s="20" customFormat="1" ht="15" x14ac:dyDescent="0.2">
      <c r="A14" s="77">
        <v>919111</v>
      </c>
      <c r="B14" s="24" t="s">
        <v>73</v>
      </c>
      <c r="C14" s="78" t="s">
        <v>16</v>
      </c>
      <c r="D14" s="79">
        <v>53.4</v>
      </c>
      <c r="E14" s="70">
        <v>0</v>
      </c>
      <c r="F14" s="80">
        <f t="shared" si="0"/>
        <v>0</v>
      </c>
      <c r="G14" s="64"/>
      <c r="H14" s="67"/>
      <c r="I14" s="66"/>
      <c r="J14" s="50" t="s">
        <v>4</v>
      </c>
    </row>
    <row r="15" spans="1:10" s="20" customFormat="1" ht="15" x14ac:dyDescent="0.2">
      <c r="A15" s="77">
        <v>93818</v>
      </c>
      <c r="B15" s="24" t="s">
        <v>72</v>
      </c>
      <c r="C15" s="78" t="s">
        <v>2</v>
      </c>
      <c r="D15" s="79">
        <v>15486.5</v>
      </c>
      <c r="E15" s="70">
        <v>0</v>
      </c>
      <c r="F15" s="80">
        <f t="shared" si="0"/>
        <v>0</v>
      </c>
      <c r="G15" s="64"/>
      <c r="H15" s="67"/>
      <c r="I15" s="66"/>
      <c r="J15" s="50" t="s">
        <v>4</v>
      </c>
    </row>
    <row r="16" spans="1:10" s="20" customFormat="1" ht="15" x14ac:dyDescent="0.2">
      <c r="A16" s="77">
        <v>572223</v>
      </c>
      <c r="B16" s="24" t="s">
        <v>69</v>
      </c>
      <c r="C16" s="78" t="s">
        <v>2</v>
      </c>
      <c r="D16" s="79">
        <v>30973</v>
      </c>
      <c r="E16" s="70">
        <v>0</v>
      </c>
      <c r="F16" s="80">
        <f t="shared" si="0"/>
        <v>0</v>
      </c>
      <c r="G16" s="64"/>
      <c r="H16" s="67"/>
      <c r="I16" s="66"/>
      <c r="J16" s="50"/>
    </row>
    <row r="17" spans="1:10" s="20" customFormat="1" ht="15" x14ac:dyDescent="0.2">
      <c r="A17" s="77" t="s">
        <v>68</v>
      </c>
      <c r="B17" s="24" t="s">
        <v>84</v>
      </c>
      <c r="C17" s="78" t="s">
        <v>2</v>
      </c>
      <c r="D17" s="79">
        <v>15486.5</v>
      </c>
      <c r="E17" s="70">
        <v>0</v>
      </c>
      <c r="F17" s="80">
        <f t="shared" si="0"/>
        <v>0</v>
      </c>
      <c r="G17" s="64"/>
      <c r="H17" s="67"/>
      <c r="I17" s="66"/>
      <c r="J17" s="50"/>
    </row>
    <row r="18" spans="1:10" s="48" customFormat="1" ht="15" x14ac:dyDescent="0.2">
      <c r="A18" s="81" t="s">
        <v>95</v>
      </c>
      <c r="B18" s="82" t="s">
        <v>96</v>
      </c>
      <c r="C18" s="78" t="s">
        <v>67</v>
      </c>
      <c r="D18" s="83">
        <v>748.32</v>
      </c>
      <c r="E18" s="84">
        <v>0</v>
      </c>
      <c r="F18" s="85">
        <f t="shared" si="0"/>
        <v>0</v>
      </c>
      <c r="G18" s="64"/>
      <c r="H18" s="67"/>
      <c r="I18" s="66"/>
      <c r="J18" s="50"/>
    </row>
    <row r="19" spans="1:10" s="48" customFormat="1" ht="15" x14ac:dyDescent="0.2">
      <c r="A19" s="77">
        <v>113761</v>
      </c>
      <c r="B19" s="24" t="s">
        <v>81</v>
      </c>
      <c r="C19" s="78" t="s">
        <v>82</v>
      </c>
      <c r="D19" s="79">
        <v>83.4</v>
      </c>
      <c r="E19" s="70">
        <v>0</v>
      </c>
      <c r="F19" s="85">
        <f t="shared" si="0"/>
        <v>0</v>
      </c>
      <c r="G19" s="64"/>
      <c r="H19" s="67"/>
      <c r="I19" s="66"/>
      <c r="J19" s="50"/>
    </row>
    <row r="20" spans="1:10" s="48" customFormat="1" ht="15" x14ac:dyDescent="0.2">
      <c r="A20" s="77">
        <v>931311</v>
      </c>
      <c r="B20" s="24" t="s">
        <v>86</v>
      </c>
      <c r="C20" s="78" t="s">
        <v>82</v>
      </c>
      <c r="D20" s="79">
        <v>83.4</v>
      </c>
      <c r="E20" s="70">
        <v>0</v>
      </c>
      <c r="F20" s="85">
        <f t="shared" si="0"/>
        <v>0</v>
      </c>
      <c r="G20" s="64"/>
      <c r="H20" s="67"/>
      <c r="I20" s="66"/>
      <c r="J20" s="50"/>
    </row>
    <row r="21" spans="1:10" s="20" customFormat="1" ht="15" x14ac:dyDescent="0.2">
      <c r="A21" s="77">
        <v>12922</v>
      </c>
      <c r="B21" s="24" t="s">
        <v>77</v>
      </c>
      <c r="C21" s="78" t="s">
        <v>2</v>
      </c>
      <c r="D21" s="79">
        <v>3191</v>
      </c>
      <c r="E21" s="86">
        <v>0</v>
      </c>
      <c r="F21" s="80">
        <f t="shared" si="0"/>
        <v>0</v>
      </c>
      <c r="G21" s="64">
        <v>0.126</v>
      </c>
      <c r="H21" s="65">
        <f>D21*G21</f>
        <v>402.06600000000003</v>
      </c>
      <c r="I21" s="66"/>
      <c r="J21" s="50"/>
    </row>
    <row r="22" spans="1:10" s="20" customFormat="1" ht="15" x14ac:dyDescent="0.2">
      <c r="A22" s="87" t="s">
        <v>79</v>
      </c>
      <c r="B22" s="24" t="s">
        <v>71</v>
      </c>
      <c r="C22" s="78" t="s">
        <v>3</v>
      </c>
      <c r="D22" s="79">
        <v>271.24</v>
      </c>
      <c r="E22" s="86">
        <v>0</v>
      </c>
      <c r="F22" s="80">
        <f>E22*D22</f>
        <v>0</v>
      </c>
      <c r="G22" s="64"/>
      <c r="H22" s="65"/>
      <c r="I22" s="66"/>
      <c r="J22" s="50"/>
    </row>
    <row r="23" spans="1:10" s="20" customFormat="1" ht="15" x14ac:dyDescent="0.2">
      <c r="A23" s="77">
        <v>56962</v>
      </c>
      <c r="B23" s="24" t="s">
        <v>70</v>
      </c>
      <c r="C23" s="78" t="s">
        <v>2</v>
      </c>
      <c r="D23" s="79">
        <v>1595.5</v>
      </c>
      <c r="E23" s="86">
        <v>0</v>
      </c>
      <c r="F23" s="80">
        <f t="shared" si="0"/>
        <v>0</v>
      </c>
      <c r="G23" s="64"/>
      <c r="H23" s="67"/>
      <c r="I23" s="66"/>
      <c r="J23" s="50"/>
    </row>
    <row r="24" spans="1:10" s="20" customFormat="1" ht="15" x14ac:dyDescent="0.2">
      <c r="A24" s="77">
        <v>12931</v>
      </c>
      <c r="B24" s="24" t="s">
        <v>101</v>
      </c>
      <c r="C24" s="78" t="s">
        <v>82</v>
      </c>
      <c r="D24" s="79">
        <v>3000</v>
      </c>
      <c r="E24" s="86">
        <v>0</v>
      </c>
      <c r="F24" s="80">
        <f t="shared" si="0"/>
        <v>0</v>
      </c>
      <c r="G24" s="64"/>
      <c r="H24" s="67"/>
      <c r="I24" s="66"/>
      <c r="J24" s="50"/>
    </row>
    <row r="25" spans="1:10" s="20" customFormat="1" ht="15" x14ac:dyDescent="0.2">
      <c r="A25" s="87" t="s">
        <v>79</v>
      </c>
      <c r="B25" s="24" t="s">
        <v>71</v>
      </c>
      <c r="C25" s="78" t="s">
        <v>3</v>
      </c>
      <c r="D25" s="79">
        <v>1275</v>
      </c>
      <c r="E25" s="86">
        <v>0</v>
      </c>
      <c r="F25" s="80">
        <f>E25*D25</f>
        <v>0</v>
      </c>
      <c r="G25" s="64"/>
      <c r="H25" s="67"/>
      <c r="I25" s="66"/>
      <c r="J25" s="50"/>
    </row>
    <row r="26" spans="1:10" s="20" customFormat="1" ht="15" x14ac:dyDescent="0.2">
      <c r="A26" s="77">
        <v>89922</v>
      </c>
      <c r="B26" s="24" t="s">
        <v>97</v>
      </c>
      <c r="C26" s="78" t="s">
        <v>98</v>
      </c>
      <c r="D26" s="79">
        <v>2</v>
      </c>
      <c r="E26" s="86">
        <v>0</v>
      </c>
      <c r="F26" s="80">
        <f t="shared" si="0"/>
        <v>0</v>
      </c>
      <c r="G26" s="64"/>
      <c r="H26" s="67"/>
      <c r="I26" s="66"/>
      <c r="J26" s="50"/>
    </row>
    <row r="27" spans="1:10" s="20" customFormat="1" ht="15" x14ac:dyDescent="0.2">
      <c r="A27" s="77" t="s">
        <v>10</v>
      </c>
      <c r="B27" s="24" t="s">
        <v>106</v>
      </c>
      <c r="C27" s="78" t="s">
        <v>11</v>
      </c>
      <c r="D27" s="79">
        <v>1</v>
      </c>
      <c r="E27" s="86">
        <f>'oprava propustků'!H8</f>
        <v>0</v>
      </c>
      <c r="F27" s="80">
        <f>E27*D27</f>
        <v>0</v>
      </c>
      <c r="G27" s="64"/>
      <c r="H27" s="67"/>
      <c r="I27" s="66"/>
      <c r="J27" s="50"/>
    </row>
    <row r="28" spans="1:10" s="20" customFormat="1" ht="15" x14ac:dyDescent="0.2">
      <c r="A28" s="77">
        <v>914121</v>
      </c>
      <c r="B28" s="24" t="s">
        <v>103</v>
      </c>
      <c r="C28" s="78" t="s">
        <v>98</v>
      </c>
      <c r="D28" s="79">
        <v>2</v>
      </c>
      <c r="E28" s="86">
        <v>0</v>
      </c>
      <c r="F28" s="80">
        <f t="shared" si="0"/>
        <v>0</v>
      </c>
      <c r="G28" s="64"/>
      <c r="H28" s="67"/>
      <c r="I28" s="66"/>
      <c r="J28" s="50"/>
    </row>
    <row r="29" spans="1:10" s="20" customFormat="1" ht="15.6" thickBot="1" x14ac:dyDescent="0.25">
      <c r="A29" s="89">
        <v>915111</v>
      </c>
      <c r="B29" s="29" t="s">
        <v>83</v>
      </c>
      <c r="C29" s="90" t="s">
        <v>2</v>
      </c>
      <c r="D29" s="91">
        <v>823.75</v>
      </c>
      <c r="E29" s="97">
        <v>0</v>
      </c>
      <c r="F29" s="88">
        <f t="shared" si="0"/>
        <v>0</v>
      </c>
      <c r="G29" s="61"/>
      <c r="H29" s="62"/>
      <c r="I29" s="63"/>
      <c r="J29" s="49"/>
    </row>
    <row r="30" spans="1:10" s="20" customFormat="1" ht="15" x14ac:dyDescent="0.2">
      <c r="A30" s="92"/>
      <c r="B30" s="93" t="s">
        <v>12</v>
      </c>
      <c r="C30" s="93"/>
      <c r="D30" s="93"/>
      <c r="E30" s="94" t="s">
        <v>4</v>
      </c>
      <c r="F30" s="95">
        <f>SUM(F12:F29)</f>
        <v>0</v>
      </c>
      <c r="G30" s="68"/>
      <c r="H30" s="68"/>
      <c r="I30" s="69"/>
    </row>
    <row r="31" spans="1:10" s="20" customFormat="1" ht="15" x14ac:dyDescent="0.2">
      <c r="A31" s="25"/>
      <c r="B31" s="24" t="s">
        <v>5</v>
      </c>
      <c r="C31" s="24"/>
      <c r="D31" s="24"/>
      <c r="E31" s="26" t="s">
        <v>4</v>
      </c>
      <c r="F31" s="27">
        <f>F30*0.21</f>
        <v>0</v>
      </c>
      <c r="G31" s="68"/>
      <c r="H31" s="68"/>
      <c r="I31" s="69"/>
    </row>
    <row r="32" spans="1:10" s="20" customFormat="1" ht="15.6" thickBot="1" x14ac:dyDescent="0.25">
      <c r="A32" s="28"/>
      <c r="B32" s="29" t="s">
        <v>13</v>
      </c>
      <c r="C32" s="29"/>
      <c r="D32" s="29"/>
      <c r="E32" s="30" t="s">
        <v>4</v>
      </c>
      <c r="F32" s="31">
        <f>F31+F30</f>
        <v>0</v>
      </c>
      <c r="G32" s="68"/>
      <c r="H32" s="68"/>
      <c r="I32" s="69"/>
    </row>
    <row r="33" spans="2:10" ht="24" customHeight="1" x14ac:dyDescent="0.2">
      <c r="G33" s="68"/>
      <c r="H33" s="68"/>
      <c r="I33" s="69"/>
      <c r="J33" s="20"/>
    </row>
    <row r="34" spans="2:10" ht="12" customHeight="1" x14ac:dyDescent="0.2">
      <c r="G34" s="68"/>
      <c r="H34" s="68"/>
      <c r="I34" s="69"/>
      <c r="J34" s="20"/>
    </row>
    <row r="35" spans="2:10" ht="12" customHeight="1" x14ac:dyDescent="0.2">
      <c r="G35" s="68"/>
      <c r="H35" s="68"/>
      <c r="I35" s="69"/>
      <c r="J35" s="20"/>
    </row>
    <row r="36" spans="2:10" ht="12" customHeight="1" x14ac:dyDescent="0.2">
      <c r="B36" s="189"/>
      <c r="C36" s="189"/>
      <c r="D36" s="189"/>
      <c r="G36" s="68"/>
      <c r="H36" s="68"/>
      <c r="I36" s="20"/>
      <c r="J36" s="20"/>
    </row>
    <row r="37" spans="2:10" ht="12" customHeight="1" x14ac:dyDescent="0.2">
      <c r="G37" s="68"/>
      <c r="H37" s="68"/>
      <c r="I37" s="20"/>
      <c r="J37" s="20"/>
    </row>
    <row r="38" spans="2:10" ht="12" customHeight="1" x14ac:dyDescent="0.2">
      <c r="G38" s="68"/>
      <c r="H38" s="68"/>
      <c r="I38" s="20"/>
      <c r="J38" s="20"/>
    </row>
  </sheetData>
  <mergeCells count="3">
    <mergeCell ref="A1:F1"/>
    <mergeCell ref="D8:E8"/>
    <mergeCell ref="B36:D36"/>
  </mergeCells>
  <pageMargins left="0.39370079040527345" right="0.39370079040527345" top="0.7874015808105469" bottom="0.7874015808105469" header="0" footer="0"/>
  <pageSetup paperSize="9" orientation="landscape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D986E-F587-43AF-992B-A90015715F75}">
  <dimension ref="A1:H21"/>
  <sheetViews>
    <sheetView topLeftCell="A12" workbookViewId="0">
      <selection activeCell="A22" sqref="A22"/>
    </sheetView>
  </sheetViews>
  <sheetFormatPr defaultRowHeight="10.199999999999999" x14ac:dyDescent="0.2"/>
  <cols>
    <col min="1" max="1" width="7.42578125" customWidth="1"/>
    <col min="4" max="4" width="75.42578125" customWidth="1"/>
    <col min="6" max="6" width="11.42578125" customWidth="1"/>
    <col min="7" max="7" width="10.28515625" customWidth="1"/>
    <col min="8" max="8" width="21.42578125" customWidth="1"/>
  </cols>
  <sheetData>
    <row r="1" spans="1:8" ht="22.2" x14ac:dyDescent="0.2">
      <c r="A1" s="190" t="s">
        <v>107</v>
      </c>
      <c r="B1" s="190"/>
      <c r="C1" s="190"/>
      <c r="D1" s="190"/>
      <c r="E1" s="190"/>
      <c r="F1" s="190"/>
      <c r="G1" s="190"/>
      <c r="H1" s="190"/>
    </row>
    <row r="2" spans="1:8" ht="16.2" x14ac:dyDescent="0.2">
      <c r="A2" s="98" t="s">
        <v>108</v>
      </c>
      <c r="B2" s="99"/>
      <c r="C2" s="48"/>
      <c r="D2" s="100" t="s">
        <v>109</v>
      </c>
      <c r="E2" s="100"/>
      <c r="F2" s="100"/>
      <c r="G2" s="101"/>
      <c r="H2" s="48">
        <v>0</v>
      </c>
    </row>
    <row r="3" spans="1:8" ht="13.2" x14ac:dyDescent="0.2">
      <c r="A3" s="102" t="s">
        <v>110</v>
      </c>
      <c r="B3" s="48"/>
      <c r="C3" s="48"/>
      <c r="D3" s="102" t="s">
        <v>111</v>
      </c>
      <c r="E3" s="48"/>
      <c r="F3" s="48"/>
      <c r="G3" s="48"/>
      <c r="H3" s="103" t="s">
        <v>112</v>
      </c>
    </row>
    <row r="4" spans="1:8" ht="13.2" x14ac:dyDescent="0.2">
      <c r="A4" s="102" t="s">
        <v>113</v>
      </c>
      <c r="B4" s="48"/>
      <c r="C4" s="48"/>
      <c r="D4" s="102" t="s">
        <v>114</v>
      </c>
      <c r="E4" s="48"/>
      <c r="F4" s="48"/>
      <c r="G4" s="104"/>
      <c r="H4" s="102"/>
    </row>
    <row r="5" spans="1:8" ht="13.2" x14ac:dyDescent="0.2">
      <c r="A5" s="102" t="s">
        <v>115</v>
      </c>
      <c r="B5" s="48"/>
      <c r="C5" s="48"/>
      <c r="D5" s="102"/>
      <c r="E5" s="48"/>
      <c r="F5" s="48"/>
      <c r="G5" s="101"/>
      <c r="H5" s="48"/>
    </row>
    <row r="6" spans="1:8" x14ac:dyDescent="0.2">
      <c r="A6" s="48"/>
      <c r="B6" s="48"/>
      <c r="C6" s="48"/>
      <c r="D6" s="48"/>
      <c r="E6" s="48"/>
      <c r="F6" s="48"/>
      <c r="G6" s="101"/>
      <c r="H6" s="48"/>
    </row>
    <row r="7" spans="1:8" ht="26.4" x14ac:dyDescent="0.2">
      <c r="A7" s="105" t="s">
        <v>116</v>
      </c>
      <c r="B7" s="105" t="s">
        <v>117</v>
      </c>
      <c r="C7" s="105" t="s">
        <v>118</v>
      </c>
      <c r="D7" s="105" t="s">
        <v>119</v>
      </c>
      <c r="E7" s="105" t="s">
        <v>0</v>
      </c>
      <c r="F7" s="105" t="s">
        <v>120</v>
      </c>
      <c r="G7" s="106" t="s">
        <v>121</v>
      </c>
      <c r="H7" s="105" t="s">
        <v>122</v>
      </c>
    </row>
    <row r="8" spans="1:8" ht="16.2" x14ac:dyDescent="0.35">
      <c r="A8" s="107"/>
      <c r="B8" s="108"/>
      <c r="C8" s="109"/>
      <c r="D8" s="110" t="s">
        <v>123</v>
      </c>
      <c r="E8" s="111"/>
      <c r="F8" s="111"/>
      <c r="G8" s="112"/>
      <c r="H8" s="113">
        <f>SUM(H10:H21)</f>
        <v>0</v>
      </c>
    </row>
    <row r="9" spans="1:8" ht="16.2" x14ac:dyDescent="0.35">
      <c r="A9" s="107"/>
      <c r="B9" s="108"/>
      <c r="C9" s="109"/>
      <c r="D9" s="110"/>
      <c r="E9" s="111"/>
      <c r="F9" s="111"/>
      <c r="G9" s="112"/>
      <c r="H9" s="113"/>
    </row>
    <row r="10" spans="1:8" ht="50.1" customHeight="1" x14ac:dyDescent="0.2">
      <c r="A10" s="114">
        <v>1</v>
      </c>
      <c r="B10" s="114" t="s">
        <v>124</v>
      </c>
      <c r="C10" s="115" t="s">
        <v>125</v>
      </c>
      <c r="D10" s="116" t="s">
        <v>126</v>
      </c>
      <c r="E10" s="117" t="s">
        <v>127</v>
      </c>
      <c r="F10" s="118">
        <v>1</v>
      </c>
      <c r="G10" s="119">
        <v>0</v>
      </c>
      <c r="H10" s="120">
        <f>F10*G10</f>
        <v>0</v>
      </c>
    </row>
    <row r="11" spans="1:8" ht="50.1" customHeight="1" x14ac:dyDescent="0.2">
      <c r="A11" s="114">
        <v>2</v>
      </c>
      <c r="B11" s="114" t="s">
        <v>124</v>
      </c>
      <c r="C11" s="115" t="s">
        <v>128</v>
      </c>
      <c r="D11" s="116" t="s">
        <v>129</v>
      </c>
      <c r="E11" s="117" t="s">
        <v>127</v>
      </c>
      <c r="F11" s="118">
        <v>1</v>
      </c>
      <c r="G11" s="119">
        <v>0</v>
      </c>
      <c r="H11" s="120">
        <f>F11*G11</f>
        <v>0</v>
      </c>
    </row>
    <row r="12" spans="1:8" ht="50.1" customHeight="1" x14ac:dyDescent="0.2">
      <c r="A12" s="114">
        <v>3</v>
      </c>
      <c r="B12" s="114" t="s">
        <v>124</v>
      </c>
      <c r="C12" s="116">
        <v>966168</v>
      </c>
      <c r="D12" s="116" t="s">
        <v>130</v>
      </c>
      <c r="E12" s="117" t="s">
        <v>131</v>
      </c>
      <c r="F12" s="118">
        <f>4.312*6</f>
        <v>25.872</v>
      </c>
      <c r="G12" s="119">
        <v>0</v>
      </c>
      <c r="H12" s="120">
        <f t="shared" ref="H12:H21" si="0">F12*G12</f>
        <v>0</v>
      </c>
    </row>
    <row r="13" spans="1:8" ht="50.1" customHeight="1" x14ac:dyDescent="0.2">
      <c r="A13" s="114">
        <v>4</v>
      </c>
      <c r="B13" s="114" t="s">
        <v>124</v>
      </c>
      <c r="C13" s="116">
        <v>12960</v>
      </c>
      <c r="D13" s="116" t="s">
        <v>132</v>
      </c>
      <c r="E13" s="117" t="s">
        <v>131</v>
      </c>
      <c r="F13" s="118">
        <f>4*6</f>
        <v>24</v>
      </c>
      <c r="G13" s="119">
        <v>0</v>
      </c>
      <c r="H13" s="120">
        <f t="shared" si="0"/>
        <v>0</v>
      </c>
    </row>
    <row r="14" spans="1:8" ht="50.1" customHeight="1" x14ac:dyDescent="0.2">
      <c r="A14" s="114">
        <v>5</v>
      </c>
      <c r="B14" s="114" t="s">
        <v>124</v>
      </c>
      <c r="C14" s="121" t="s">
        <v>79</v>
      </c>
      <c r="D14" s="122" t="s">
        <v>133</v>
      </c>
      <c r="E14" s="123" t="s">
        <v>134</v>
      </c>
      <c r="F14" s="124">
        <f>(F12+F13)*2</f>
        <v>99.744</v>
      </c>
      <c r="G14" s="125">
        <v>0</v>
      </c>
      <c r="H14" s="120">
        <f t="shared" si="0"/>
        <v>0</v>
      </c>
    </row>
    <row r="15" spans="1:8" ht="50.1" customHeight="1" x14ac:dyDescent="0.2">
      <c r="A15" s="114">
        <v>6</v>
      </c>
      <c r="B15" s="114" t="s">
        <v>124</v>
      </c>
      <c r="C15" s="126" t="s">
        <v>135</v>
      </c>
      <c r="D15" s="116" t="s">
        <v>136</v>
      </c>
      <c r="E15" s="117" t="s">
        <v>131</v>
      </c>
      <c r="F15" s="127">
        <f>2*6</f>
        <v>12</v>
      </c>
      <c r="G15" s="119">
        <v>0</v>
      </c>
      <c r="H15" s="120">
        <f t="shared" si="0"/>
        <v>0</v>
      </c>
    </row>
    <row r="16" spans="1:8" ht="50.1" customHeight="1" x14ac:dyDescent="0.2">
      <c r="A16" s="114">
        <v>7</v>
      </c>
      <c r="B16" s="114" t="s">
        <v>124</v>
      </c>
      <c r="C16" s="121" t="s">
        <v>137</v>
      </c>
      <c r="D16" s="122" t="s">
        <v>138</v>
      </c>
      <c r="E16" s="123" t="s">
        <v>131</v>
      </c>
      <c r="F16" s="124">
        <f>0.4*6</f>
        <v>2.4000000000000004</v>
      </c>
      <c r="G16" s="125">
        <v>0</v>
      </c>
      <c r="H16" s="120">
        <f t="shared" si="0"/>
        <v>0</v>
      </c>
    </row>
    <row r="17" spans="1:8" ht="50.1" customHeight="1" x14ac:dyDescent="0.2">
      <c r="A17" s="114">
        <v>8</v>
      </c>
      <c r="B17" s="114" t="s">
        <v>124</v>
      </c>
      <c r="C17" s="126" t="s">
        <v>139</v>
      </c>
      <c r="D17" s="128" t="s">
        <v>140</v>
      </c>
      <c r="E17" s="117" t="s">
        <v>141</v>
      </c>
      <c r="F17" s="118">
        <f>4*6</f>
        <v>24</v>
      </c>
      <c r="G17" s="119">
        <v>0</v>
      </c>
      <c r="H17" s="120">
        <f t="shared" si="0"/>
        <v>0</v>
      </c>
    </row>
    <row r="18" spans="1:8" ht="50.1" customHeight="1" x14ac:dyDescent="0.2">
      <c r="A18" s="114">
        <v>9</v>
      </c>
      <c r="B18" s="114" t="s">
        <v>124</v>
      </c>
      <c r="C18" s="129">
        <v>17581</v>
      </c>
      <c r="D18" s="128" t="s">
        <v>142</v>
      </c>
      <c r="E18" s="117" t="s">
        <v>131</v>
      </c>
      <c r="F18" s="118">
        <f>3*6</f>
        <v>18</v>
      </c>
      <c r="G18" s="119">
        <v>0</v>
      </c>
      <c r="H18" s="120">
        <f t="shared" si="0"/>
        <v>0</v>
      </c>
    </row>
    <row r="19" spans="1:8" ht="50.1" customHeight="1" x14ac:dyDescent="0.2">
      <c r="A19" s="114">
        <v>10</v>
      </c>
      <c r="B19" s="114" t="s">
        <v>124</v>
      </c>
      <c r="C19" s="116">
        <v>465512</v>
      </c>
      <c r="D19" s="116" t="s">
        <v>143</v>
      </c>
      <c r="E19" s="117" t="s">
        <v>131</v>
      </c>
      <c r="F19" s="118">
        <v>16.8</v>
      </c>
      <c r="G19" s="119">
        <v>0</v>
      </c>
      <c r="H19" s="120">
        <f t="shared" si="0"/>
        <v>0</v>
      </c>
    </row>
    <row r="20" spans="1:8" ht="50.1" customHeight="1" x14ac:dyDescent="0.2">
      <c r="A20" s="114">
        <v>11</v>
      </c>
      <c r="B20" s="114" t="s">
        <v>124</v>
      </c>
      <c r="C20" s="116">
        <v>56973</v>
      </c>
      <c r="D20" s="116" t="s">
        <v>144</v>
      </c>
      <c r="E20" s="117" t="s">
        <v>145</v>
      </c>
      <c r="F20" s="118">
        <f>2.5*6</f>
        <v>15</v>
      </c>
      <c r="G20" s="119">
        <v>0</v>
      </c>
      <c r="H20" s="120">
        <f t="shared" si="0"/>
        <v>0</v>
      </c>
    </row>
    <row r="21" spans="1:8" ht="50.1" customHeight="1" x14ac:dyDescent="0.2">
      <c r="A21" s="114">
        <v>12</v>
      </c>
      <c r="B21" s="114" t="s">
        <v>124</v>
      </c>
      <c r="C21" s="116">
        <v>18224</v>
      </c>
      <c r="D21" s="116" t="s">
        <v>146</v>
      </c>
      <c r="E21" s="117" t="s">
        <v>145</v>
      </c>
      <c r="F21" s="118">
        <v>60</v>
      </c>
      <c r="G21" s="119">
        <v>0</v>
      </c>
      <c r="H21" s="120">
        <f t="shared" si="0"/>
        <v>0</v>
      </c>
    </row>
  </sheetData>
  <mergeCells count="1">
    <mergeCell ref="A1:H1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 rozpočtu</vt:lpstr>
      <vt:lpstr>rozpočet</vt:lpstr>
      <vt:lpstr>oprava propustků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Drozenová Dagmar</cp:lastModifiedBy>
  <cp:lastPrinted>2024-06-13T07:56:22Z</cp:lastPrinted>
  <dcterms:created xsi:type="dcterms:W3CDTF">2014-05-16T09:31:30Z</dcterms:created>
  <dcterms:modified xsi:type="dcterms:W3CDTF">2024-07-18T05:26:49Z</dcterms:modified>
</cp:coreProperties>
</file>