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327"/>
  <workbookPr/>
  <bookViews>
    <workbookView xWindow="28680" yWindow="65416" windowWidth="29040" windowHeight="15840" activeTab="0"/>
  </bookViews>
  <sheets>
    <sheet name="Rekapitulace stavby" sheetId="1" r:id="rId1"/>
    <sheet name="P - Pomůcky" sheetId="2" r:id="rId2"/>
    <sheet name="T - Technika" sheetId="3" r:id="rId3"/>
  </sheets>
  <definedNames>
    <definedName name="_xlnm._FilterDatabase" localSheetId="1" hidden="1">'P - Pomůcky'!$C$118:$K$225</definedName>
    <definedName name="_xlnm._FilterDatabase" localSheetId="2" hidden="1">'T - Technika'!$C$117:$K$171</definedName>
    <definedName name="_xlnm.Print_Area" localSheetId="1">'P - Pomůcky'!$C$4:$J$39,'P - Pomůcky'!$C$50:$J$76,'P - Pomůcky'!$C$82:$J$100,'P - Pomůcky'!$C$106:$J$225</definedName>
    <definedName name="_xlnm.Print_Area" localSheetId="0">'Rekapitulace stavby'!$D$4:$AO$76,'Rekapitulace stavby'!$C$82:$AQ$97</definedName>
    <definedName name="_xlnm.Print_Area" localSheetId="2">'T - Technika'!$C$4:$J$39,'T - Technika'!$C$50:$J$76,'T - Technika'!$C$82:$J$99,'T - Technika'!$C$105:$J$171</definedName>
    <definedName name="_xlnm.Print_Titles" localSheetId="0">'Rekapitulace stavby'!$92:$92</definedName>
    <definedName name="_xlnm.Print_Titles" localSheetId="1">'P - Pomůcky'!$118:$118</definedName>
    <definedName name="_xlnm.Print_Titles" localSheetId="2">'T - Technika'!$117:$117</definedName>
  </definedNames>
  <calcPr calcId="191029"/>
  <extLst/>
</workbook>
</file>

<file path=xl/sharedStrings.xml><?xml version="1.0" encoding="utf-8"?>
<sst xmlns="http://schemas.openxmlformats.org/spreadsheetml/2006/main" count="1851" uniqueCount="446">
  <si>
    <t>Export Komplet</t>
  </si>
  <si>
    <t/>
  </si>
  <si>
    <t>2.0</t>
  </si>
  <si>
    <t>ZAMOK</t>
  </si>
  <si>
    <t>False</t>
  </si>
  <si>
    <t>{fcac74d4-fdab-417e-bfe3-bc92968e7ad3}</t>
  </si>
  <si>
    <t>0,1</t>
  </si>
  <si>
    <t>21</t>
  </si>
  <si>
    <t>15</t>
  </si>
  <si>
    <t>REKAPITULACE STAVBY</t>
  </si>
  <si>
    <t>v ---  níže se nacházejí doplnkové a pomocné údaje k sestavám  --- v</t>
  </si>
  <si>
    <t>Návod na vyplnění</t>
  </si>
  <si>
    <t>0,001</t>
  </si>
  <si>
    <t>Kód:</t>
  </si>
  <si>
    <t>BRANDYS-2452022-TP</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</si>
  <si>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</si>
  <si>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</si>
  <si>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Odborné učebny G Brandýs – Gymnázium J.S. Machara</t>
  </si>
  <si>
    <t>KSO:</t>
  </si>
  <si>
    <t>CC-CZ:</t>
  </si>
  <si>
    <t>Místo:</t>
  </si>
  <si>
    <t xml:space="preserve">Gymnázium J. S. Machara, Královická 668  </t>
  </si>
  <si>
    <t>Datum:</t>
  </si>
  <si>
    <t>15. 5. 2022</t>
  </si>
  <si>
    <t>Zadavatel:</t>
  </si>
  <si>
    <t>IČ:</t>
  </si>
  <si>
    <t>70891095</t>
  </si>
  <si>
    <t>Středočeský kraj, Praha 5, Zborovská 81/11</t>
  </si>
  <si>
    <t>DIČ:</t>
  </si>
  <si>
    <t>Uchazeč:</t>
  </si>
  <si>
    <t>Vyplň údaj</t>
  </si>
  <si>
    <t>Projektant:</t>
  </si>
  <si>
    <t>47470569</t>
  </si>
  <si>
    <t>Stebau s.r.o., Jižní 870, 500 03 Hradec Králové</t>
  </si>
  <si>
    <t>True</t>
  </si>
  <si>
    <t>Zpracovatel:</t>
  </si>
  <si>
    <t xml:space="preserve"> </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</si>
  <si>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</si>
  <si>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</si>
  <si>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</si>
  <si>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</si>
  <si>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</si>
  <si>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</si>
  <si>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</si>
  <si>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</si>
  <si>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</si>
  <si>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</si>
  <si>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</si>
  <si>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</si>
  <si>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</si>
  <si>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</si>
  <si>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</si>
  <si>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</si>
  <si>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</si>
  <si>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</si>
  <si>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</si>
  <si>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</si>
  <si>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</si>
  <si>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</si>
  <si>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</si>
  <si>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</si>
  <si>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</si>
  <si>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</si>
  <si>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</si>
  <si>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</si>
  <si>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</si>
  <si>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</si>
  <si>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</si>
  <si>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</si>
  <si>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</si>
  <si>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</si>
  <si>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</si>
  <si>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</si>
  <si>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</si>
  <si>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</si>
  <si>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</si>
  <si>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</si>
  <si>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</si>
  <si>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</si>
  <si>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</si>
  <si>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</si>
  <si>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</si>
  <si>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</si>
  <si>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P</t>
  </si>
  <si>
    <t>Pomůcky</t>
  </si>
  <si>
    <t>STA</t>
  </si>
  <si>
    <t>1</t>
  </si>
  <si>
    <t>{98bd3da8-6757-40e4-b932-205578c74bd0}</t>
  </si>
  <si>
    <t>2</t>
  </si>
  <si>
    <t>T</t>
  </si>
  <si>
    <t>Technika</t>
  </si>
  <si>
    <t>{7365ff87-380b-478f-9c68-50805fee24e3}</t>
  </si>
  <si>
    <t>KRYCÍ LIST SOUPISU PRACÍ</t>
  </si>
  <si>
    <t>Objekt:</t>
  </si>
  <si>
    <t>P - Pomůcky</t>
  </si>
  <si>
    <t>REKAPITULACE ČLENĚNÍ SOUPISU PRACÍ</t>
  </si>
  <si>
    <t>Kód dílu - Popis</t>
  </si>
  <si>
    <t>Cena celkem [CZK]</t>
  </si>
  <si>
    <t>Náklady ze soupisu prací</t>
  </si>
  <si>
    <t>-1</t>
  </si>
  <si>
    <t>1 - CHEMIE</t>
  </si>
  <si>
    <t>2 - INFORMATIKA</t>
  </si>
  <si>
    <t>3 - POLYTECHNIKA</t>
  </si>
  <si>
    <t>SOUPIS PRACÍ</t>
  </si>
  <si>
    <t>PČ</t>
  </si>
  <si>
    <t>MJ</t>
  </si>
  <si>
    <t>Množství</t>
  </si>
  <si>
    <t>J.cena [CZK]</t>
  </si>
  <si>
    <t>Cenová soustava</t>
  </si>
  <si>
    <t>J. Nh [h]</t>
  </si>
  <si>
    <t>Nh celkem [h]</t>
  </si>
  <si>
    <t>J. hmotnost [t]</t>
  </si>
  <si>
    <t>Hmotnost celkem [t]</t>
  </si>
  <si>
    <t>J. suť [t]</t>
  </si>
  <si>
    <t>Suť Celkem [t]</t>
  </si>
  <si>
    <t>Náklady soupisu celkem</t>
  </si>
  <si>
    <t>CHEMIE</t>
  </si>
  <si>
    <t>ROZPOCET</t>
  </si>
  <si>
    <t>K</t>
  </si>
  <si>
    <t>W</t>
  </si>
  <si>
    <t>Sada senzorů</t>
  </si>
  <si>
    <t>sada</t>
  </si>
  <si>
    <t>4</t>
  </si>
  <si>
    <t>Poznámka k položce:
Možnost připojení bezdrátově, k dataloggeru
senzor tlaku plynu:                1ks
Rozsah: 0 až 400 kPa (maximální tlak bez zničení je 410 kPa)
Citlivost: 0,03 kPa; Přesnost: ±3 kPa;
Maximální vzorkovací frekvence: 50 vzorků/s; Vnitřní objem: 0,8 ml
bodový teplotní senzor:               1ks
Rozsah: -25 °C až 125 °C (maximální teplota bez zničení je 150 °C)
Přesnost: ±0,5 °C
senzor CO2:                1ks
Rozsah: 0 až 100 000 ppm (0 až 10 %)
Rozlišení: 1 ppm
Měří rovněž okolní relativní vlhkost a teplotu
Senzor plynného kyslíku:     1ks
Rozsah: 0 % až 100 %; Přesnost: ±1 %; Rozlišení: 0,01 %
Senzor ve vodě rozpuštěného kyslíku:     1ks
Rozsah: 0 až 20 mg/L, resp. 0 % až 300 % (hodnoty vyšší než 100 % mohou nastat díky dalším zdrojům kyslíku mimo difúzi ze  vzduchu nad vodní hladinou; typicky může jít o vodní rostliny provádějící fotosyntézu, ale stejnou situaci zajistí i probublávání vody čistým kyslíkem)
Přesnost:
v režimu mg/L
±0,2 mg/L při hodnotách do 10 mg/L; ±0,4 mg/L při hodnotách nad 10 mg/L
v režimu procent
±2% při hodnotách pod 100%; ±5% při hodnotách nad 100%
Rychlost odezvy: 90% finální měřené hodnoty čidlo dosáhne přibližně za 40 s
Automatická teplotní kompenzace v rozsahu 0 °C až 50 °C
Automatická kompenzace tlaku v rozsahu 30 kPa až 200 kPa
Čidlo při měření nevyžaduje proudění měřené kapaliny
senzor detektor radiace:             1ks
Čidlo alfa, beta a gama záření.
Senzor je postaven na Geigerově–Müllerově detektoru ionizačního záření. Je vybaven slídovým okénkem umožňujícím vedle detekce beta a gama záření detekovat též alfa záření.
Na senzoru je červená LED dioda, která blikne při detekci záření.
Senzor při detekci záření může vydávat i zvukový signál ("pípat") – lze vypnout přepínačem umístěným na těle seznoru.
Senzor kolorimetr:            1ks
Rozsah: 0 až 3 (absorbance)
Rozumné rozsahy:
0,05 ažo 1,0 (absorbance); 10% až 90% (transmitance)
Měří na těchto vlnových délkách: 430 nm, 470 nm, 565 nm, 635 nm</t>
  </si>
  <si>
    <t>W-GD</t>
  </si>
  <si>
    <t>Čidlo kyselosti pro chem. pokusy</t>
  </si>
  <si>
    <t>ks</t>
  </si>
  <si>
    <t>Poznámka k položce:
Kompatibilní se systémem používaným ve škole
Rozsah: 0 - 14 pH
Přesnost (s novou elektrodou): ±0,2 pH
Skladovací roztok: 10 g KCl ve 100 ml roztoku pufru pH 4
Možnosti připojení: USB, bezdrátově, k dataloggeru</t>
  </si>
  <si>
    <t>3</t>
  </si>
  <si>
    <t>Wbo</t>
  </si>
  <si>
    <t>Bodotávek</t>
  </si>
  <si>
    <t>6</t>
  </si>
  <si>
    <t>Poznámka k položce:
Teplotní rozsah: pokojová teplota až 260 °C
Rozlišení: 0,10 °C
Přesnost: ±0,31 + 0,0006×T, kde T je teplota ve stupních Celsia
Kapilární trubice: vnější průměr 1,4–1,8 mm, délka 100 mm
Počet slotů pro kapilární trubice: 3
Zobrazovací čočka: průměr 27 mm (funkční), 30 mm (skutečný)
Osvětlení kapilárních slotů: 3 bílé LED diody
Stavové diody:
Červená LED (signalizuje režim vytápění)</t>
  </si>
  <si>
    <t>Wpz</t>
  </si>
  <si>
    <t>Proudový zdroj pro elektrochemii, + voltmetr + ampermetr se 2 rozsahy</t>
  </si>
  <si>
    <t>8</t>
  </si>
  <si>
    <t>Poznámka k položce:
Zdroj stejnosměrného proudu umožňuje provádět elektrochemické experimenty (Faradayovy zákony, elektrolýza, galvanické pokovení...) bez nutnosti použít samostatný zdroj proudu.
Zařízení dokáže dávat proud až 0,6 A při napětí 5 V. Současně celé zařízení funguje jako ampérmetr umožňující měřit celkový dodaný elektrický náboj.
Zabudovaný ampérmetr nelze využít pro měření proudu z jiných zdrojů napětí.
Voltmetr (čidlo)
Větší rozsah: ±20 V
Menší rozsah: ±1 V
Rozlišení: 5 mV
Vzorkovací frekvence: 1000 Hz
Ampérmetr se 2 rozsahy (přepínač je na těle čidla).
Rozsah ±1 A
citlivost 0,031 mA
maximální proud, který ještě nevede ke zničení čidla: 1,5 A
Maximální napětí proti zemi: ±10 V
Rozsah ±0,1 A
citlivost 0,003 mA
maximální proud, který ještě nevede ke zničení čidla: 0,5 A
Maximální napětí proti zemi: ±10 V</t>
  </si>
  <si>
    <t>5</t>
  </si>
  <si>
    <t>W-CO</t>
  </si>
  <si>
    <t>Elektroda pro měření vodivosti, pro chem. pokusy</t>
  </si>
  <si>
    <t>10</t>
  </si>
  <si>
    <t>Poznámka k položce:
Elektroda je určená k měření elektrické vodivosti vodných roztoků
a je vybavena automatickou teplotní kompenzací při teplotách v rozsahu 5 až 35 °C.
Rozsahy měření: 0-200 µS/cm, 0-2000 µS/cm a 0-20 000 µS/cm
Odpovídající citlivost: 0,1 µS/cm, 1 µS/cm a 10 µS/cm.
Přesnost: 1 % z rozsahu.</t>
  </si>
  <si>
    <t>WT</t>
  </si>
  <si>
    <t>Senzor teploty</t>
  </si>
  <si>
    <t>12</t>
  </si>
  <si>
    <t>Poznámka k položce:
Rozsah: -40 °C až 125 °C
Přesnost: ±0,25 °C</t>
  </si>
  <si>
    <t>7</t>
  </si>
  <si>
    <t>V1</t>
  </si>
  <si>
    <t>Míchačka magnetická, kapacita 1000ml</t>
  </si>
  <si>
    <t>14</t>
  </si>
  <si>
    <t>Poznámka k položce:
*tělo vyrobeno z chemicky odolného materiálu
*robustní a kompaktní jednotka pro míchání a zahřívání až 1 litru kapaliny
*chemicky odolná, snadno čistitelná keramická vrchní deska
Teplotní rozsah teplota okolí – 500 °C
RPM 100 – 1200-1
Kapacita 1000 ml</t>
  </si>
  <si>
    <t>V2</t>
  </si>
  <si>
    <t>Sušárna s nucenou cirkulací vzduchu v komoře</t>
  </si>
  <si>
    <t>16</t>
  </si>
  <si>
    <t>Poznámka k položce:
Objem [l]  106
Teplotní rozsah [°C] od +10 nad teplotou okolí do +250
Počet polic (standard/max)  1/5
Max. zatížení police [kg]  20
Povolené celkové zatížení [kg]
jednoduché ovládání, dobře čitelný LED displej
systém předehřívání komory APT.Line (zajišťuje homogenní rozložení teploty v komoře)
nucená cirkulace vzduchu v komoře (s ventilátorem)
manuální ovládání výfukové klapky
tepelné jištění třídy 2 s vizuálním alarmem
ergonomicky tvarovaná rukojeť</t>
  </si>
  <si>
    <t>9</t>
  </si>
  <si>
    <t>V3</t>
  </si>
  <si>
    <t>Rotační vakuová odparka</t>
  </si>
  <si>
    <t>18</t>
  </si>
  <si>
    <t>Poznámka k položce:
Použití odpařovacích baněk 20 – 4000 ml
Teplota lázně max. +100 °C
Rozsah otáček 20 – 140 ot/min
Ovládání zdvihu ruční
Přesnost regulace teploty ±2 °C
Napájení 230 V ±10 % / 50 Hz
Příkon max. 2000 W
otáčky a teplota lázně snadno analogově řízeny
ohřívací lázeň na přístroji nezávislá, samostatný přívod elektrické energie
ruční polohování odpařovací baňky
chladič standardně vertikální, na přání diagonální, nebo vymrazovací nástavec
robustní systém zajištění odpařovací baňky
chemicky odolné těsnění (průměr sací trubice 20 mm)
osu chladiče lze snadno a definovaně naklánět
v ceně základního provedení sady skla je obsažena: 1x baňka s kulatým dnem 1000 ml, 1x baňka s kulatým dnem 2000 ml, 1x sací trubice, 1x vertikální chladič, 1x kulový nástavec, 1x připouštěcí trubice s kohoutem, 1x 1000 ml baňka s kulovým zábrusem</t>
  </si>
  <si>
    <t>V4</t>
  </si>
  <si>
    <t>Spektrofotometr</t>
  </si>
  <si>
    <t>20</t>
  </si>
  <si>
    <t>Poznámka k položce:
Součástí je:
4pozicový držák kyvet s optickou délkou 10 mm,  kryt proti prachu, USB flash disk a napájecí kabel;
4 ks skleněných a 2 ks křemenných kyvet s optickou délkou 10 mm, kryt proti prachu,  USB flash disk a napájecí kabel
intuitivní ovládání (barevný dotykový displej, navigace pomocí ikon)
zobrazení všech důležitých parametrů na displeji
modely s manuálním nebo automatickým nastavením vlnové délky
kvantifikace na základě kalibrační křivky nebo koeficientu
funkce skenování v celém rozsahu vlnových délek (pouze modely V-11 SCAN a UV-31 SCAN)
kvalitní silikonová fotodioda s mřížkou 1200 vrypů/mm pro vysokou přesnost a správnost měření
velký prostor pro umístění vzorků (vhodný pro kyvety s optickou délkou 5 až 100 mm - držák na kyvety s optickou délkou vyšší než 10 mm je volitelným příslušenstvím za příplatek)
ukládání a přenos dat prostřednictvím USB flash disku (formát CSV nebo TXT)
snadná obsluha (jednoduchá výměna lampy a kyvety)
rozhraní USB (přenos dat do PC) a RS232 (přenos dat na tiskárnu); software ani tiskárna nejsou součástí dodávky přístroje a objednávají se samostatně
Optický systém jednopaprskový
Režimy měření absorbance, transmitance, koncentrace a energie
Detektor silikonová fotodioda
Kalibrace automatická (při každém spuštění přístroje)
Nastavení vlnové délky manuální/automatické
Fotometrický rozsah 0…200 % T , -0,3…3 Abs, 0…9999,9 konc.
Fotometrická přesnost ±0,5 % T v 0 – 100 % T
Fotometrická opakovatelnost ±0,2 % T v 0 – 100 % T
Fotometrické rozlišení 0,001 Abs.
Standardní držák kyvet 4pozicový pro kyvety s optickou délkou 10 mm
Displej 5" barevný dotykový (480 x 272 px)
Paměť interní paměť 236 kB (lze rozšířit připojením USB flash disku)
Software není součástí dodávky přístroje
Rozhraní USB-A (flash disk), USB-B (připojení k PC), RS232 (připojení k tiskárně
Šířka vlnového pásma  2 nm
Rozsah vlnových délek  190-1100mm</t>
  </si>
  <si>
    <t>11</t>
  </si>
  <si>
    <t>V5</t>
  </si>
  <si>
    <t>DEWAROVA nádoba, vnitřní objem  6,6L</t>
  </si>
  <si>
    <t>22</t>
  </si>
  <si>
    <t>Poznámka k položce:
průměr hrdla 33mm
průměr nádoby cca 305mm
výška 560mm
Odpar LN2 za 24 hodin:   0,14 l
Statická kapacita:   47 dnů
Připojovací závit: M 40 x 1,5
Max. pracovní přetlak:    0,05 MPa</t>
  </si>
  <si>
    <t>H1</t>
  </si>
  <si>
    <t>Stolní přístroj pro měření konduktivity a odporu</t>
  </si>
  <si>
    <t>24</t>
  </si>
  <si>
    <t>Poznámka k položce:
Rozsah EC: 0,0 až 199,9 µs/cm, 0 až 1999 µs/cm; 0,00 až 19,99 ms/cm; 0,0 až 199,9 mS/cm; rezistivita: 0 až 19,90 MO•cm
Rozlišení EC: 0,1 µs/cm; 1 µs/cm; 0,01 mS/cm; 0,1 mS/cm; rezistivita: 0,10 MO•cm
Přesnost EC i rezistivita: ±2% z celého rozsahu
Kalibrace manuální nebo 1-bodová
Napájení 12 VDC adaptér
Prostředí 0 až 50°C, 95% RH
Sondy HI76303 EC sonda a HI3316D sonda na měření rezistivity (v ceně)
Teplotní kompenzace automatická od 0 do 50°C, ß pro EC volitelná od 0 do 2,5%/°C pro rezistivitu od 2 do 7%/°C</t>
  </si>
  <si>
    <t>13</t>
  </si>
  <si>
    <t>H2</t>
  </si>
  <si>
    <t>Stolní pH / mV metr</t>
  </si>
  <si>
    <t>26</t>
  </si>
  <si>
    <t>Poznámka k položce:
Rozsah -2,00 až 16,00 pH, +/-2000 mV, 20 až 120°C
Rozlišení 0,01 pH, 0,1 mV ,0,1°C
Přesnost +/-0,01 pH, +/-1 mV, +/- 0,2 °C
Elektroda kombinovaná pH elektroda rozsah 0-13 pH, teplotní optimum 20-40°C, skleněné tělo, jednoduché rozhraní, Ag/AgCl referenční elektroda, 3,5M KCl s AgCl, keramické rozhraní 15-20 microL/hod, BNC + Calibration Check konektor, 1 m kabel
Kalibrace 1- až 5-bodová, automatické rozpoznání 7 pufrů (pH 1,68, 3,00, 6,86, 7,01, 9,18, 10,01, 12,45),
kontrola kalibrace a stavu elektrody (Calibration Check)
Teplotní kompenzace manuální nebo automatická v rozsahu -20 až -120°C se sondou
Paměť dat 100 měření, přenos přes USB do PC
Měření pH, ORP a teploty
Rychlá kontrola stavu pH elektrody(směrnice, čistota, reakční doba) s indikací na displeji
Přehledný displej a intuitivní ovládání
Až 5-bodová kalibrace s GLP záznamem
Detekce stabilního měření (funkce HOLD)
Paměť dat pro 100 měření a USB rozhraní pro přenos do PC
Balení obsahuje: pH metr, stojan , elektroda , elektrolyt H, teplotní sonda , pufry pH 4,01 a 7,01 (20 mL), čistící roztok (20 mL)</t>
  </si>
  <si>
    <t>H3</t>
  </si>
  <si>
    <t>2-vstupový pH/ORP/ISE multimetr</t>
  </si>
  <si>
    <t>28</t>
  </si>
  <si>
    <t>Poznámka k položce:
Prostředí 0 až 50°C
Komunikace USB a RS232
Datová Pamět 100 průběhu (každý do 50000 bodů), automatické sledování ustálení měřené hodnoty, GLP archivace poslední kalibrace
Sondy pH: HI1131B skleněná elektroda s BNC konektorem a 1 m kabelem (v ceně přístroje); T: HI7662-T teplotní čidlo z nerezové oceli, 1 m kabel (v ceně přístroje)
Teplotní kompenzace automatická nebo manuální od -20.0 - 120.0°C/-4.0°C - 248.0°
Rozsah pH -2,00 - 20,00 pH; ORP ±2000 mV; ISE 10-6 - 105 mg/L; T -20,0 - 120,0 °C
Rozlišení 0,1/ 0,01/ 0,001 pH; ORP 0,1 mV; ISE 1 / 0,1 / 0,01 / 0,001; T 0,1°C
Přesnost ±0,01/ ±0,002 pH; ORP ±0,2 mV; ISE 0,5% monovalentní / 1% bivalentní ionty; T ±0,2°C
Kalibrace 5 bodová pH kalibrace (8 definovaných pufrů 1.68, 3.00, 4.01, 6.86, 7.01,9.18, 10.01, 12.45 a 5 uložitelných) s Calibration Check™ kontrolou; ISE 5-bodová (5 definovaných a 5 uložitelných koncentrací); směrnice 80-110%
Výkonný multimeter s barevným displejem a 2 BNC vstupy.
 Současné zobrazování měřených parametrů.
Jednoduché programování výpočtů pro analytické metody s ISE elektrodami.
Archivace dat na stisk nebo intervalové logování, přenos přes USB.</t>
  </si>
  <si>
    <t>VK1</t>
  </si>
  <si>
    <t>Analytické váhy, s kalibrací</t>
  </si>
  <si>
    <t>30</t>
  </si>
  <si>
    <t>Poznámka k položce:
Velký LCD displej, výška číslic 14 mm
Rozměry vážící desky , nerezová ocel , o 91 mm
Rozlišení d 0,1 mg
Rozsah vážení Max 120 g
Vážící miska (O/ŠxD) O 91 mm
Reprodukovatelnost 0,2 mg
Linearita ± 0,3 mg</t>
  </si>
  <si>
    <t>VK2</t>
  </si>
  <si>
    <t>Analytické váhy s možností ověření, a kalibrací</t>
  </si>
  <si>
    <t>32</t>
  </si>
  <si>
    <t>Poznámka k položce:
Rozlišení d 0,1 mg
Rozsah vážení Max 220 g
Min. hmot. jed. ks
Vážící miska (O/ŠxD) O 91 mm
Ověřovací dílek e 1 mg
Minimální zatížení 10 mg
Reprodukovatelnost 0,1 mg
Linearita +/- 0,2 mg
Luminiscenční OLED displej, výška číslic 14 mm,
 jasný displej s vysokým kontrastem pro snadné čtení hmotnosti i za podmínek slabého osvětlení
Rozměry vážicí plochy O 91 mm</t>
  </si>
  <si>
    <t>17</t>
  </si>
  <si>
    <t>VK3</t>
  </si>
  <si>
    <t>Váhy přesné, s kalibrací</t>
  </si>
  <si>
    <t>34</t>
  </si>
  <si>
    <t>Poznámka k položce:
Rozlišení d 0,01 g
Rozsah vážení Max 200 g
Min. hmot. jed. ks 0,2 g
Vážící miska (O/ŠxD) [B] O 105 mm
Reprodukovatelnost 0,01 mg
Linearita ± 0,02 g</t>
  </si>
  <si>
    <t>PL1</t>
  </si>
  <si>
    <t>Allihnův kuličkový chladič se dvěma zábrusy, a plastovými olivkami,</t>
  </si>
  <si>
    <t>36</t>
  </si>
  <si>
    <t>Poznámka k položce:
odnímatelné plastové olivky se závitem GL 14
délka 250mm
zábrus NZ 29/32
počet kuliček  5</t>
  </si>
  <si>
    <t>19</t>
  </si>
  <si>
    <t>PL2</t>
  </si>
  <si>
    <t>Baňka s rovným dnem a krátkým hrdlem se zábrusem, objem 250ml</t>
  </si>
  <si>
    <t>38</t>
  </si>
  <si>
    <t>Poznámka k položce:
Zábrus 29/32
délka hrdla 10mm
 přibližná výška cca 130mm</t>
  </si>
  <si>
    <t>PL3</t>
  </si>
  <si>
    <t>Baňka s rovným dnem a krátkým hrdlem se zábrusem, objem 100ml</t>
  </si>
  <si>
    <t>40</t>
  </si>
  <si>
    <t>Poznámka k položce:
Zábrus 29/32
délka hrdla 15mm
 přibližná výška cca 103mm</t>
  </si>
  <si>
    <t>PL4</t>
  </si>
  <si>
    <t>Předloha destilační - alonž</t>
  </si>
  <si>
    <t>42</t>
  </si>
  <si>
    <t>Poznámka k položce:
délka 120mm
zábrus 29/32</t>
  </si>
  <si>
    <t>PL5</t>
  </si>
  <si>
    <t>Destilační hlava jednoduchá nebo dle Claisena</t>
  </si>
  <si>
    <t>44</t>
  </si>
  <si>
    <t>Poznámka k položce:
Horní zábrus na teploměr NZ 14/23, dolní a postranní zábrus stejný
zábrus 29/32
borosilikátové sklo</t>
  </si>
  <si>
    <t>23</t>
  </si>
  <si>
    <t>PL6</t>
  </si>
  <si>
    <t>Teploměr skleněný laboratorní se zábrusem, délka stonku bez zábrusu 35mm</t>
  </si>
  <si>
    <t>46</t>
  </si>
  <si>
    <t>Poznámka k položce:
Průměr stupnicové části trubice 10 - 11 mm
Průměr stonku 7 - 8 mm
Délka 300 mm
Zábrus NZ 14,5/23
Teploměr pro obecné použití v rozsahu 0 až +250 °C
Teploměr bez rtuti s organickou náplní
Vyroben z teploměrového skla KS90 dle norem ISO</t>
  </si>
  <si>
    <t>PL7</t>
  </si>
  <si>
    <t>Klema drátěná pro kónické zábrusy, Drátěné pružné nerezové svorky, zábrus 29/32</t>
  </si>
  <si>
    <t>48</t>
  </si>
  <si>
    <t>25</t>
  </si>
  <si>
    <t>PL8</t>
  </si>
  <si>
    <t>Extrační aparatura dle Soxhleta, borosilikátové sklo</t>
  </si>
  <si>
    <t>50</t>
  </si>
  <si>
    <t>Poznámka k položce:
Sada obsahuje:
nástavec
chladič
Objem baňky 250ml
Objem extrakčního nástavce 100ml
Zábrus extrakčního nástavce NZ   24/29, 45/40
Délka chladiče 300mm
Zábrus NZ chladiče  45/40
chladič
délka 300mm
zábrus 45/40</t>
  </si>
  <si>
    <t>PL9</t>
  </si>
  <si>
    <t>Sada - Baňka Erlenmeyerova se zábrusem, borosilikátové sklo</t>
  </si>
  <si>
    <t>52</t>
  </si>
  <si>
    <t>Poznámka k položce:
Sada obsahuje:    celkem 20ks
Baňka   10ks:
Objem   250ml
Zábrus   29/32
Průměr baňky    85
Orientační výška    130
Baňka   10ks:
Objem   100ml
Zábrus   29/32
Průměr baňky    64
Orientační výška    100</t>
  </si>
  <si>
    <t>27</t>
  </si>
  <si>
    <t>PL10</t>
  </si>
  <si>
    <t>Byreta s přímým kohoutem , a skleněným kladívkem, borosilikátové sklo</t>
  </si>
  <si>
    <t>54</t>
  </si>
  <si>
    <t>Poznámka k položce:
Jmenovitý objem (ml)       25
Dělení (ml)     0,10</t>
  </si>
  <si>
    <t>PL11</t>
  </si>
  <si>
    <t>Sada - Byreta automatická dle Pelleta, s příslušenstvím</t>
  </si>
  <si>
    <t>56</t>
  </si>
  <si>
    <t>Poznámka k položce:
Objem (ml) Dělení (ml) Typ byrety
25                              0,1                              III                        10ks
Plnicí balének       10ks
Zásobní láhev 2 000 ml čirá                  10ks
celkem v sadě: 30ks</t>
  </si>
  <si>
    <t>29</t>
  </si>
  <si>
    <t>PL12</t>
  </si>
  <si>
    <t>Univerzální analogový refraktometr s osvětlovacím , a digitálním teploměrem</t>
  </si>
  <si>
    <t>58</t>
  </si>
  <si>
    <t>Poznámka k položce:
Rozsah index lomu nD 1,3000 až 1,7000 / 0 až 95 % Brix
Dělení stupnice 0,0005 nD / 0,25 % Brix
Přesnost ±0,0002 nD / 0,1 % Brix
Vnější průměr olivek pro připojení termostatu 9,5 mm
Napájení teploměru 1 x 1,5 V knoflíková baterie V 13 GA
Okulár s možností korekce dioptrické vady
Kalibrace kalibračním blokem a kontaktní kalibrační tekutinou, nebo destilovanou vodou
Integrovaná stupnice pro přesné odečítání výsledků měření v jednotkách nD a % Brix vztažená na teplotu +20 °C
Měřící a osvětlovací hranoly temperovatelné externím oběhovým termostatem</t>
  </si>
  <si>
    <t>GI1</t>
  </si>
  <si>
    <t>Kyslíko-plynový hořák sklářský</t>
  </si>
  <si>
    <t>60</t>
  </si>
  <si>
    <t>Poznámka k položce:
Maximální výkon 3200 W * / 4000 W **
Palivo Zemní plyn, propan, propan-butan
Tlak plynu 1,71 – 50 kPa*
2,94 – 50 kPa**
Tlak kyslíku Min. 10 kPa
Spotřeba plynu při max. výkonu 0,6 m3/h* / 0,32 kg/h**</t>
  </si>
  <si>
    <t>31</t>
  </si>
  <si>
    <t>GI2</t>
  </si>
  <si>
    <t>Mebránové dmychadlo</t>
  </si>
  <si>
    <t>62</t>
  </si>
  <si>
    <t>Poznámka k položce:
zdroj stlačeného vzduchu pro provoz hořáků
Max. pracovný tlak 220 mbar
Max. příkon 86 W
Úroveň hlučnosti  39 dB
Příkon (max. prac. tlak) 52 W
Napětí, frekvence 230 V 50 Hz
Krytí IP IP54
Výstup o 18 / 8 mm</t>
  </si>
  <si>
    <t>INFORMATIKA</t>
  </si>
  <si>
    <t>Cor</t>
  </si>
  <si>
    <t>Vzdělávací aplikace, 1500 výukových interaktivních modelů 3D</t>
  </si>
  <si>
    <t>64</t>
  </si>
  <si>
    <t>Poznámka k položce:
Vzdělávací aplikace představuje vizuální knihovnu čítající 1500 výukových interaktivních 3D modelů pro základní a střední školy.
500 interaktivních 3D modelů včetně detailů částí.
Možnost zvýraznit jakoukoli část modelu pro komplexnější představu.
Zoom a 3D otáčení modelů pro detailnější pohled.
Funkci augmentované reality.
Nástroj pro vyhledávání podle názvů a klíčových slov.
Možnost přepínat mezi jazykovými verzemi a zobrazení dvou jazyků zároveň (čeština a angličtina).
Funkci pořízení snímku obrazovky pro vytváření neomezeného počtu obrázků do vašich výukových pomůcek.
Možnost k modelům vkládat vlastní poznámky.</t>
  </si>
  <si>
    <t>33</t>
  </si>
  <si>
    <t>SW-HW-VR</t>
  </si>
  <si>
    <t>SW + HW pro virtuální realitu</t>
  </si>
  <si>
    <t>66</t>
  </si>
  <si>
    <t>Poznámka k položce:
1 ks notebook pro virtuální realitu pro učitele
4 ks kufr na 4 brýle pro VR
1 ks licence VR pro učitele
15 ks licence VR pro žáky
15 ks VR cizí jazyky
15 ks VR cestování
1 den školení
servis na 2 roky
podpora na 2 roky</t>
  </si>
  <si>
    <t>POLYTECHNIKA</t>
  </si>
  <si>
    <t>RiDS</t>
  </si>
  <si>
    <t>Digitální osciloskop 70 MHz 4kanálový, 1 GSa/s 24 Mpts 8 Bit s pamětí (DSO)</t>
  </si>
  <si>
    <t>68</t>
  </si>
  <si>
    <t>Poznámka k položce:
Šířka pásma 70 MHz
4 analogové vstupní kanály
Rozlišení 8 bitů
1 mV až 10 V/div
Paměť 12 Mpts
USB flash disk
Vertikální vychylování 1 mV až 10 V/div
Vstupní impedance                1 M?
Vstupní spojení                AC, DC, GND
Vstupní napětí                300 V
Napájení                                115 V / AC;230 V/AC</t>
  </si>
  <si>
    <t>35</t>
  </si>
  <si>
    <t>RiDG</t>
  </si>
  <si>
    <t>Arbitrární generátor funkcí 1 µHz - 25, MHz 2kanálový sinusový, obdélníkový, trojúhelník,</t>
  </si>
  <si>
    <t>70</t>
  </si>
  <si>
    <t>Poznámka k položce:
Offset: ± 5 V
Paměťová křivka: 2 MPts
Impedance 50 O
Rozlišení: 14 bitů
Displej: barevný TFT
Výstupní tvar signálu Sinus, obdélník, trojúhelník, puls, šum, harmonické, arbitrární
Rozsah frekvence 1 µHz - 25 MHz
Frekvenční rozsah sinus 1 µHz - 25 MHz
Činitel harmonického zkreslení sinus 0.075 %
Frekvenční rozsah obdélník 1 µHz - 25 MHz
Doba náběhu obdélník 10 ns
Frekvenční rozsah trojúhelník 1 µHz - 500 kHz
Frekvenční rozsah ARB 1 µHz - 10 MHz
Funkce kmitočtu Lin/Log/Step, 1 ms - 500 s
Vnitřní modulace AM, FM, PM, ASK, FSK, PSK, PWM
Externí modulace AM, FM, PM, ASK, FSK, PSK, PWM
Spouštěč (synchronní) TTL
Externí měření frekvence 1 µHz - 200 Mhz</t>
  </si>
  <si>
    <t>RiDP</t>
  </si>
  <si>
    <t>laboratorní zdroj s nastavitelným napětím , 0 - 50 V 0 - 3 A 150 W RS-232 lze dálkově ovládat,</t>
  </si>
  <si>
    <t>72</t>
  </si>
  <si>
    <t>Poznámka k položce:
Připojení napájení IEC 320 C14
Vstupní napětí (offset) 115 V/AC, 240 V/AC
Výstupní proud (max.) 3 A
Výstupní proud (min.) 0 A
Výstupní napětí (max.) 50 V
Výstupní napětí (min.) 0 V
Zbytkové vlnění
3 mVpp
Síťová regulace
0,01 % + 2 mV
Stabilizace zátěže 0.01% + 2 mV</t>
  </si>
  <si>
    <t>37</t>
  </si>
  <si>
    <t>W10-10</t>
  </si>
  <si>
    <t>Digitální pájecí stanice s výkonem 70 W, +stojan na pero + antistatická sací pumpa</t>
  </si>
  <si>
    <t>74</t>
  </si>
  <si>
    <t>Poznámka k položce:
Teplotní stabilita: ± 2 °C
Ochrana proti ESD: ano
Pájecí hrot řady ET
Kanály: 1
Doba ohřevu (cca) v sekundách (50 - 350 °C / 120 - 660 °F): 28 sekund
Displej digitální
Výkon (max.) 70 W
Provozní napětí 230 V
Max. teplota 450 °C
Min. teplota 100 °C</t>
  </si>
  <si>
    <t>BM49-150</t>
  </si>
  <si>
    <t>Odsávačka zplodin při pájení, stolní, na 230V, cca 180m3/hod</t>
  </si>
  <si>
    <t>76</t>
  </si>
  <si>
    <t>Poznámka k položce:
Proudový odběr 8 W
Max. emise hluku 40 dBA
Průtok vzduchu 183 m3/h
Výkon (max.) 8 W
Provozní napětí 230 V/AC</t>
  </si>
  <si>
    <t>39</t>
  </si>
  <si>
    <t>Apvc120</t>
  </si>
  <si>
    <t>Antistatické  PVC  pro pájení, š1200x700</t>
  </si>
  <si>
    <t>78</t>
  </si>
  <si>
    <t>Poznámka k položce:
Hladká antistatická  pracovní podložka s vysokou teplotní odlností do 450°C.
Podložka je odolná vůči teplu, chemikáliím a vysokému váhovému zatížení.
Tloušťka: 2mm
Teplotní odolnost: 450°C.
Odpor horní vrstvy: 107-109R
Odpor spodní vrstvy: 103-105R</t>
  </si>
  <si>
    <t>A-069</t>
  </si>
  <si>
    <t>Antistatická sada - podložka, náramek,, uzemnění,1200x600mm tl.2mm</t>
  </si>
  <si>
    <t>80</t>
  </si>
  <si>
    <t>Poznámka k položce:
Povrchový odpor &lt;100M R
Uzemňovací zástrčky 3x10mm</t>
  </si>
  <si>
    <t>41</t>
  </si>
  <si>
    <t>HL-S</t>
  </si>
  <si>
    <t>Horkovzdušná pistole elektrická, 350W</t>
  </si>
  <si>
    <t>82</t>
  </si>
  <si>
    <t>Poznámka k položce:
Výkon 350W
Teplota proudu vzduchu 400°C
Průtok vzduchu 100l/min
Napájecí napětí   230V AC</t>
  </si>
  <si>
    <t>LUT</t>
  </si>
  <si>
    <t>Horkovzdušná servisní stanice, 160÷480°C; 0÷24l/min</t>
  </si>
  <si>
    <t>84</t>
  </si>
  <si>
    <t>Poznámka k položce:
Výkon páječky  60W
Výkon obvodu foukání horkého vzduchu 320W
Rozsah teplot horkého vzduchu 160...480°C
Rozsah průtoku horkého vzduchu 0...24l/min
Rozsah teplot páječky 160...480°C
Napájecí napětí stanice 230V AC</t>
  </si>
  <si>
    <t>43</t>
  </si>
  <si>
    <t>JA</t>
  </si>
  <si>
    <t>Perfopanel na zeď, nad ponk</t>
  </si>
  <si>
    <t>86</t>
  </si>
  <si>
    <t>MCU</t>
  </si>
  <si>
    <t>Model mikroprocesorové jednotky</t>
  </si>
  <si>
    <t>88</t>
  </si>
  <si>
    <t>45</t>
  </si>
  <si>
    <t>TR</t>
  </si>
  <si>
    <t>Třetí ruka</t>
  </si>
  <si>
    <t>90</t>
  </si>
  <si>
    <t>Pdrat</t>
  </si>
  <si>
    <t>Pájecí drát - cín, tl. 1mm</t>
  </si>
  <si>
    <t>kg</t>
  </si>
  <si>
    <t>92</t>
  </si>
  <si>
    <t>47</t>
  </si>
  <si>
    <t>Tkalafuna</t>
  </si>
  <si>
    <t>Tavidlo kalafunové, 0,5l</t>
  </si>
  <si>
    <t>94</t>
  </si>
  <si>
    <t>Izolak</t>
  </si>
  <si>
    <t>Izolační a ochranný lak na desky plošných spojů, 200ml</t>
  </si>
  <si>
    <t>96</t>
  </si>
  <si>
    <t>49</t>
  </si>
  <si>
    <t>1Hor</t>
  </si>
  <si>
    <t>Sada nářadí pro dílnu</t>
  </si>
  <si>
    <t>98</t>
  </si>
  <si>
    <t>Poznámka k položce:
po 1 ks:
* úhelník tesařský 500*250mm
* nebozez 4-90/120mm plastová rukojeť
* nebozez 5-90/120mm plastová rukojeť
* strojní sek sada 250/2 3 dílná (úsečová,kulatá, plochá)
* sada pilníků dílenských 5-dílná 200/2
*  tužka tesařská vhodná na suché dřevo, karton, papír
* stavitelný klíč 200mm, na matice 0-32mm
*  hasák 1,5",90°
*  nůžky na plech převodové pravé 240mm
*  nýtovací kleště PROFI, pro nýty 3,0-5,0mm
*  kleště štípací boční 160mm
*  250mm kleště instalatérské
*  pilka na železo MINI 300mm
* pila na kov 300mm rámová, dřevěné madlo
* gola sada 1/4", 46-dílná, hlavice + hlavici s bity
* šroubováky sada 7ks + držák  + držák s magnetizační a demagnetizační funkcí
* sada vrtáků do kovu Materiál: HSS-G, Průměry: 1,5-6,5 mm á 0,5mm
* vrtáky do dřeva sada 8ks 3-10mm
* palička gumová bílá 60mm
*  klíče ploché sada 5,5-32 12ks
* klíče trubkové sada 8ks 6-22mm
* sada imbusů (Rozměry:1.5mm, 2mm, 2.5mm, 3mm, 4mm, 5mm, 6mm, 8mm, 10mm)
*vodováha 400mm 2 libely
*  vodováha 20cm,2*akrylová libela, V-drážka na trubky
*vodováha 600mm 2 libely
*vodováha 1200mm 2 libely
více ks:
* pracovní rukavice č.9                     6ks
* svěrka truhlářská 600mm                6ks
* svěrka TY rychloupínací pružinová 100mm                 6ks
* svěrák 125mm  zámečnický                    2ks
* brýle ochranné čiré s UV filtrem              6ks
* stolní lampa LED 230V, 3W, 200lm, neutrální bílá, dotykové ovl.       5ks
* špunty do uší 10ks         2sady
* nýt trhací sada: Al/St DIN 7337               20sad
 3,0*8mm; 4,0*10mm; 4 ,0*14mm; 4,0*20mm; 4,0*25mm; 4,8*10mm; 4,8*10mm velká hlava 16mm; 4,8*16mm velká hlava 16mm
* sada brusných papírů o různé hrubosti: 230x280mm- 5x40, 5x60, 5x80, 5x120, 5x 180,5x240        5sad (každý papír po 5 ks = celkem 30ks)</t>
  </si>
  <si>
    <t>2Hor</t>
  </si>
  <si>
    <t>Sada nářadí</t>
  </si>
  <si>
    <t>100</t>
  </si>
  <si>
    <t>Poznámka k položce:
Sada:
* Akumulátorová sada bezpříklepové vrtačky a rázového utahováku
 se dvěma bateriemi 18 V / 5 Ah balená v systémovém kufru:
Bezpříklepová vrtačka
*Otáčky naprázdno na 1. převod 0 - 550 min-1
Otáčky naprázdno na 2. převod 0 - 1.700 min-1
Rozsah upínání sklíčidla 1,5 - 13 mm
Výkon do oceli O 13 mm
Výkon do dřeva O 36 mm
Utahovací moment (tvrdý/měkký) 40 / 23 Nm
Akumulátor Li-ion 18 V
Aku rázový utahovák
18V, 1/4" šestihran
Otáčky naprázdno 0-1.300/3.000 min-1
Počet úderů naprázdno 0-1.600/3.900 min-1
Max. utahovací moment 140 Nm
Upnutí / velikost vrtáku šestihran 1/4"
Akumulátor Li-ion 18V</t>
  </si>
  <si>
    <t>51</t>
  </si>
  <si>
    <t>3Hor</t>
  </si>
  <si>
    <t>Stolní vrtačka 500W, 290-2500 ot./min, variátorová převodovka</t>
  </si>
  <si>
    <t>102</t>
  </si>
  <si>
    <t>Poznámka k položce:
stolní vrtačka 500W, 290-2500 ot./min, variátorová převodovka, 3-16mm
Přípojka: 230 V~50 Hz
Sklíčidlo: 3 - 16 mm
Kužel vřetena: MK2/B16
Vyložení: 155 mm
Výkon motoru: 500 W/P1
Zdvih pinoly: 90 mm
Rozsah otáček: 290 - 2.500 ot./min.
Hmotnost (brutto): 40 kg
hladina akustického výkonu LWA: 72,9 dB (A)
elektrická ochranná třída: IP 20
Variátorová převodovka - plynulá změna otáček vřetena; rozsah: 290 - 2.500 ot./min.; vč. zobrazení na digitálním displeji
laserový zaměřovací paprsek, LED osvětlení stolu
Sklíčidlo s ozubeným věncem pro nástroje a vrtáky O 3 - 16 mm - házivost: &lt; 0,02 mm
nastavení hloubky vrtání - 1 - 50 mm; pro větší série obrobků
sklopný pracovní stůl - vrtání pod úhly; rozsah: ± 45°
Motor 500 W/P1 - 1.400 ot./min., typ provozu: S2/15 min.; s hliníkovým pláštěm pro optimální odvod tepla
hlavní/nouzový vypínač
2 m přípojný elektrický kabel
Konstrukce:
párová kuželová kola (2); vřeteno s kónickým úchytem/přesnými kuličkovými ložisky; kuželový trn MK2
robustní vrtací stůl - d x š: 245 x 245 mm; s příčnými drážkami pro upevnění svěráku
stojná deska z litiny - d x š: 245 x 410 mm, včetně vývrtů pro stacionární ukotvení vrtačky</t>
  </si>
  <si>
    <t>4Hor</t>
  </si>
  <si>
    <t>Průmyslový vysavač 1000W, 20l, , pro mokré i suché vysávání</t>
  </si>
  <si>
    <t>104</t>
  </si>
  <si>
    <t>Poznámka k položce:
Příkon 1.000 W
Max. průtok vzduchu 3600 l/min
Podtlak 210 mbar
Objem nádoby 20 l
Plastová nádoba o objemu 20l
Manuální čištění filtru proudem vzduchu
Omývatelný filtr z materiálu PET</t>
  </si>
  <si>
    <t>53</t>
  </si>
  <si>
    <t>1T</t>
  </si>
  <si>
    <t>Termokamera</t>
  </si>
  <si>
    <t>106</t>
  </si>
  <si>
    <t>Poznámka k položce:
Termokamera Flir E6xt s rozlišením senzoru 240 x 180 px, teplotním rozsahem -25 °C až +550 °C, teplotní citlivostí &lt;0,06 °C a zorným úhlem 45° je určena pro základní termální analýzy ve stavebnictví i průmyslu.
Rozlišení senzoru 240 x 180 px
Teplotní rozsah -20°C až +550°C
Teplotní citlivost &lt; 60 mK
Zorné pole 45° x 34°
Fotoaparát Ano
Velikost displeje 3 palce
Wi-Fi Ano
Izotermy  Ano
MSX  Ano
Obrazové módy Termogram, Reálný snímek, MSX, Teplotní prolnutí, Galerie
Měřicí funkce 1 bod / Max, Min
Obraz v obraze  Ano
Blending  Ano
Vnitřní paměť Ano, minimálně 500 snímků
Doba provozu 4 hod
Pádová odolnost 2 m</t>
  </si>
  <si>
    <t>KS</t>
  </si>
  <si>
    <t>Kompaktní přenosný vysokorychlostní set</t>
  </si>
  <si>
    <t>108</t>
  </si>
  <si>
    <t>Poznámka k položce:
Kompaktní přenosný vysokorychlostní set,
který se skládá z průmyslové kamery o rozlišení 1280 x 1024 px,
2 kusů objektivů, vysokorychlostního světla, ovládacího softwaru,
 komunikační a napájecí kabeláže a vše je umístěno v přenosném kufru.
Kamera disponuje rozlišením 1280 x 1024 px.
Při tomto rozlišení umí kamera snímat rychlsotí až 210 FPS.
Při redukovaném rozlišení pak kamera může snímat i více jak 3000 FPS.
Kamera se k počítači připojí snadno přes USB3 kabel.
Sezor kamery má 1/2" a velikost jedoho pixelu je 4,8 um.
Závit bajonetu C-mount
Rozhraní USB3
Maximální rozlišení senzoru 1.3 Mpx (1280 x 1024 px)
Rychlost při maximálním rozlišení 210 fps
Maximální rychlost při sníženém rozlišení 3000 fp</t>
  </si>
  <si>
    <t>55</t>
  </si>
  <si>
    <t>ČT</t>
  </si>
  <si>
    <t>Kalibrační černé těleso s aktivní , radiační plochou</t>
  </si>
  <si>
    <t>110</t>
  </si>
  <si>
    <t>Poznámka k položce:
vhodný pro kalibraci a zkoušení pyrometrů a termokamer
v teplotním rozsahu od 35 °C do 100 °C s krokem 5 a od 100 °C do 150 °C s krokem 10
Aktivní radiační plocha je o průměru 50 mm.
Přístroj je vyroben z nerezavějící oceli, což umožňuje jeho použití i v těžkých, průmyslových podmínkách. Hodnota emisivity je nastavena na 0,98. Přesné nastavování teploty zaručuje vysokou přesnost a stabilitu kalibračního zdroje
vhodný pro kalibraci a zkoušení pyrometrů a termokamer v teplotním rozsahu od 35 °C do 100 °C s krokem 5 a od 100 °C do 150 °C s krokem 10. Aktivní radiační plocha je o průměru 50 mm.
Přístroj je vyroben z nerezavějící oceli, což umožňuje jeho použití i v těžkých, průmyslových podmínkách. Hodnota emisivity je nastavena na 0,98. Přesné nastavování teploty zaručuje vysokou přesnost a stabilitu kalibračního zdroje</t>
  </si>
  <si>
    <t>T - Technika</t>
  </si>
  <si>
    <t>1 - TECHNIKA promítací</t>
  </si>
  <si>
    <t>2 - TECHNIKA ICT</t>
  </si>
  <si>
    <t>TECHNIKA promítací</t>
  </si>
  <si>
    <t>O586</t>
  </si>
  <si>
    <t>Interaktivní velkoformátový displej, "86", rozlišení 4K 3840x2160, LED,</t>
  </si>
  <si>
    <t>Poznámka k položce:
Možnost připojení:  DisplayPort 1.2, HDMI 2.0, USB-C, VGA, USB
Dva integrované 16W reproduktory
20 bodů dotyku najednou (10 pro psaní perem)
Integrovaný senzor okolního světla, díky kterému upraví jas displeje  na optimální hodnotu
Ovládání prstem nebo perem
Na ploše displeje možno zobrazit výstup ze dvou aplikací zároveň
Kontrast 1200:1
PRO UČEBNY:
* jazykové    2x
* uč. CH      1x
* uč. ICT      1x</t>
  </si>
  <si>
    <t>1O</t>
  </si>
  <si>
    <t>Stojan zvedací , pro interaktivní velkoformátový displej "86"</t>
  </si>
  <si>
    <t>1Odrzak</t>
  </si>
  <si>
    <t>Adapter pro uchycení LCD "86"</t>
  </si>
  <si>
    <t>1K</t>
  </si>
  <si>
    <t>Křídla keramická 100x120cm (2x), k interaktivnímu displeji "86"</t>
  </si>
  <si>
    <t>O3651</t>
  </si>
  <si>
    <t>Interaktivní velkoformátový displej, "65", rozlišení 4K 3840x2160,  LED</t>
  </si>
  <si>
    <t>Poznámka k položce:
Možnost připojení:  DisplayPort 1.2, HDMI 2.0, USB-C, VGA, USB
Dva integrované 16W reproduktory
20 bodů dotyku najednou (10 pro psaní perem)
Integrovaný senzor okolního světla, díky kterému upraví jas displeje  na optimální hodnotu
Ovládání prstem nebo perem
Na ploše displeje možno zobrazit výstup ze dvou aplikací zároveň
Kontrast 1200:1</t>
  </si>
  <si>
    <t>1PK</t>
  </si>
  <si>
    <t>Křídla pylon 75x90cm + závaží, k interaktivnímu displeji "65"</t>
  </si>
  <si>
    <t>1PKM</t>
  </si>
  <si>
    <t>Stojan mobilní pro interaktivní displej "65", s elektr. nastavením výšky</t>
  </si>
  <si>
    <t>Poznámka k položce:
- nastavitelná výška 650 mm
- min. nosnost 90 kg
- pojistka proti přiskřípnutí
- robustní kolečka s brzdami</t>
  </si>
  <si>
    <t>10drzak65</t>
  </si>
  <si>
    <t>Adapter pro uchycení LCD "65"</t>
  </si>
  <si>
    <t>1P</t>
  </si>
  <si>
    <t>Stojan pylonový zvedací (rám + pylon 290), pro interaktivní displej "65"</t>
  </si>
  <si>
    <t>1MO</t>
  </si>
  <si>
    <t>Montáž, instalace, kabeláž, zaškolení, materiál a práce</t>
  </si>
  <si>
    <t>set</t>
  </si>
  <si>
    <t>1Vi</t>
  </si>
  <si>
    <t>Videokonferenční kamera - 4K, 12x opt. zoom, zorný ú.: 80°+-100°, Auto Framing</t>
  </si>
  <si>
    <t>Poznámka k položce:
kamera s 12x optickým a 3x digitálním zoomem</t>
  </si>
  <si>
    <t>DPL</t>
  </si>
  <si>
    <t>Dataprojektor LCD lampový, 3800-4000 ANSI</t>
  </si>
  <si>
    <t>Poznámka k položce:
* Svítivost v rozmezí 3800-4000 ANSI
* Rozlišení nativní minimálně Full HD 1920 x 1080
* Kontrast min. 16 000 : 1
* Životnost lampy min. 5 000 / 12 000 hodin (normal/eko režim)
* Vestavěné Repro min. 16 W
* Dálkové ovládání
* Wi-fi
* Vstupy 1x VGA , 2x HDMI , 1x USB A , 1x USB B
Položka vč. dopravy.</t>
  </si>
  <si>
    <t>1M</t>
  </si>
  <si>
    <t>Mikrofon stolní, frekvence od 150 Hz do 20000 Hz</t>
  </si>
  <si>
    <t>Poznámka k položce:
Mikrofon stolní,
frekvence od 150 Hz do 20000 Hz,
citlivost -33 dB
připojení USB,
kondenzátorový, všesměrové snímání,</t>
  </si>
  <si>
    <t>RBlue</t>
  </si>
  <si>
    <t>Reproduktor Bluetooth aktivní, výkon 130W, frekvenční rozsah od 32Hz do 20kHz</t>
  </si>
  <si>
    <t>Poznámka k položce:
Aktivní bluetooth reproduktor
Minimální parametry:
- frekv. rozsah 32 Hz - 20 kHz
- výkon 130 W
- hlasový asistent
- WI-FI, bluetooth, Multiroom, AirPlay
do místností:
S13  1ks
P07   1ks
P11   1ks
118    1ks
117,116    1ks</t>
  </si>
  <si>
    <t>TECHNIKA ICT</t>
  </si>
  <si>
    <t>SW24</t>
  </si>
  <si>
    <t>Switch 24 port</t>
  </si>
  <si>
    <t>Poznámka k položce:
Switch, 24x Gbit LAN port, 2x SFP+ port,
 PSU, podpora VLAN</t>
  </si>
  <si>
    <t>SW48</t>
  </si>
  <si>
    <t>Switch 48 port</t>
  </si>
  <si>
    <t>Poznámka k položce:
Switch, 48x Gbps LAN, 4x 10 Gbps SFP+,
2x 40 Gbps QSFP+, 650MHz CPU, 64MB,
2x PSU, 1U, podpora VLAN</t>
  </si>
  <si>
    <t>Ro1</t>
  </si>
  <si>
    <t>WIFI</t>
  </si>
  <si>
    <t>Poznámka k položce:
Access point, HotSpot, stropní,
 802.11a/b/g/n/ac, 2x LAN,
PoE+ 802.3af/at, podpora VLAN, 2,4 GHz a 5 GHz</t>
  </si>
  <si>
    <t>mouse1</t>
  </si>
  <si>
    <t>Myš drátová optická</t>
  </si>
  <si>
    <t>Poznámka k položce:
Myš drátová, optická, 1000DPI, 3 tlačítka, USB, symetrická, černá</t>
  </si>
  <si>
    <t>mouse2</t>
  </si>
  <si>
    <t>Myš drátová optická herní</t>
  </si>
  <si>
    <t>Poznámka k položce:
Drátová myš, optická, min 3 200 DPI, programovatelná tlačítka, USB</t>
  </si>
  <si>
    <t>PC1</t>
  </si>
  <si>
    <t>PC na grafiku a CAD + monitor + příslušenství</t>
  </si>
  <si>
    <t>Poznámka k položce:
CPU min 19 658 bodů v passmark, B660M-A D4; 2x 16GB DDR4 3200MHz CL22;
 4GB 4mDP GFXw/ 2 mDPtoDPAdpt, min 7763 bodů v passmark profesionální grafická karta;
skříň SFF; rychlé USB 3.2, USB C; 2x2.0/300W 85+; NVMe SSD 512GB; Wifi 6, Bluetooth 4.2
vč. operačního systému kompatibilního se školou
klávesnice
LCD monitor 4K 3840 × 2160, IPS, 16:9, 4 ms, 60Hz, FreeSync, 10bit, HDR, 300 cd/m2,
kontrast 1000:1, DisplayPort 1.2, HDMI 2.0, sluchátkový výstup</t>
  </si>
  <si>
    <t>PC2</t>
  </si>
  <si>
    <t>PC + monitor + příslušenství</t>
  </si>
  <si>
    <t>Poznámka k položce:
CPU min 16 000 bodů v passmark; 16GB DDR4; NVMe SSD 512GB;
skříň SFF; GLAN, WiFi 6, Bluetooth 4.2, rychlé USB 3.2; USB C; HDMI;
vč. operačního systému kompatibilního se školou
klávesnice
LCD monitor Full HD 1920 × 1080, IPS, 16:9, 5 ms, 75Hz, FreeSync, 250 cd/m2, kontrast 1000:1, HDMI 2.0</t>
  </si>
  <si>
    <t>tab1</t>
  </si>
  <si>
    <t>Grafický tablet</t>
  </si>
  <si>
    <t>Poznámka k položce:
Grafický tablet aktivní plocha 216 × 135 mm, 2048 úrovní přítlaku,
 rozlišení snímací vrstvy 2540 lpi, napájení přes USB</t>
  </si>
  <si>
    <t>Nb1</t>
  </si>
  <si>
    <t>Notebook</t>
  </si>
  <si>
    <t>Poznámka k položce:
CPU min 16 000 bodů v passmark, 15,6" IPS antireflexní 1920 × 1080, RAM 16GB DDR4,
SSD 512GB, numerická klávesnice, podsvícená klávesnice,
webkamera, USB 3.2, USB-C, čtečka otisků prstů, WiFi 6
vč. operačního systému kompatibilního se školou</t>
  </si>
  <si>
    <t>Nb2</t>
  </si>
  <si>
    <t>Poznámka k položce:
CPU min 5 100 bodů v passmark; dotykový 14" IPS lesklý 1920 × 1080;
RAM 8GB LPDDR4; SSD 256GB; podsvícená klávesnice; webkamera;
USB 3.2, USB-C, čtečka otisků prstů, WiFi 6
vč. operačního systému kompatibilního se školou</t>
  </si>
  <si>
    <t>Sl1</t>
  </si>
  <si>
    <t>Sluchátka, s připojením přes USB</t>
  </si>
  <si>
    <t>Poznámka k položce:
s mikrofonem, přes hlavu, okolo uší, uzavřená konstrukce, 3,5 mm Jack, pro PC,
s ovládáním hlasitosti, frekvenční rozsah 20 Hz-20000 Hz, citlivost 116 dB/mW,
 impedance 32 Ohm, měnič 50 mm</t>
  </si>
  <si>
    <t>datakab</t>
  </si>
  <si>
    <t>Síťový kabel propojovací, 1,5 m/1ks</t>
  </si>
  <si>
    <t>Poznámka k položce:
Síťový kabel propojovací, 1,5 m, male konektory: 2× RJ-45 (CAT6), oboustranná koncovka a stíněný kabel, UTP, rovné zakončení</t>
  </si>
  <si>
    <t>Bnb</t>
  </si>
  <si>
    <t>Brašna na notebook</t>
  </si>
  <si>
    <t>Poznámka k položce:
Brašna na notebook o velikosti 15,6"</t>
  </si>
  <si>
    <t>Itimf</t>
  </si>
  <si>
    <t>Inkoustová tiskárna multifunkční</t>
  </si>
  <si>
    <t>Poznámka k položce:
černobílá, A4, kopírování a skenování, rychlost černobílého tisku min 39 str./min.,
 tiskové rozlišení min 1200 x 2400 DPI, duplex, tankový systém,
ADF skener, displej, USB, LAN a WiFi (C11CG93403)</t>
  </si>
  <si>
    <t>Net</t>
  </si>
  <si>
    <t>Software pro management počítačů ve třídě, trvalá licence pro 1 učebnu</t>
  </si>
  <si>
    <t>Poznámka k položce:
Vyučující na svém počítači může zobrazit obrazovky žáků,
zakázat přístup na konkrétní weby nebo povolit přístup jen na některé,
vynutit na žákovských PC černou obrazovku,
připojit žákovská PC na konkrétní URL adresu,
zobrazit na žákovských PC svoji obrazovku nebo obrazovku některého žáka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</si>
</sst>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34">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3" fillId="0" borderId="0" applyNumberFormat="0" applyFill="0" applyBorder="0" applyAlignment="0" applyProtection="0"/>
  </cellStyleXfs>
  <cellXfs count="185">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0" fillId="0" borderId="0" xfId="0" applyAlignment="1">
      <alignment horizontal="center" vertical="center" wrapText="1"/>
    </xf>
    <xf numFmtId="0" fontId="8" fillId="0" borderId="0" xfId="0" applyFont="1"/>
    <xf numFmtId="0" fontId="9"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0"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4"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ill="1" applyAlignment="1">
      <alignment vertical="center"/>
    </xf>
    <xf numFmtId="0" fontId="5" fillId="3" borderId="6" xfId="0" applyFont="1" applyFill="1" applyBorder="1" applyAlignment="1">
      <alignment horizontal="left" vertical="center"/>
    </xf>
    <xf numFmtId="0" fontId="0" fillId="3" borderId="7" xfId="0" applyFill="1" applyBorder="1" applyAlignment="1">
      <alignment vertical="center"/>
    </xf>
    <xf numFmtId="0" fontId="5" fillId="3" borderId="7" xfId="0" applyFont="1" applyFill="1" applyBorder="1" applyAlignment="1">
      <alignment horizontal="center" vertical="center"/>
    </xf>
    <xf numFmtId="0" fontId="16"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4"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18" fillId="0" borderId="0" xfId="0" applyFont="1" applyAlignment="1">
      <alignment horizontal="left" vertical="center"/>
    </xf>
    <xf numFmtId="0" fontId="0" fillId="0" borderId="12" xfId="0" applyBorder="1" applyAlignment="1">
      <alignment vertical="center"/>
    </xf>
    <xf numFmtId="0" fontId="0" fillId="4" borderId="7" xfId="0" applyFill="1" applyBorder="1" applyAlignment="1">
      <alignment vertical="center"/>
    </xf>
    <xf numFmtId="0" fontId="19" fillId="4" borderId="0" xfId="0" applyFont="1" applyFill="1" applyAlignment="1">
      <alignment horizontal="center" vertical="center"/>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0" fillId="0" borderId="16" xfId="0" applyBorder="1" applyAlignment="1">
      <alignment vertical="center"/>
    </xf>
    <xf numFmtId="0" fontId="5" fillId="0" borderId="3" xfId="0" applyFont="1" applyBorder="1" applyAlignment="1">
      <alignment vertical="center"/>
    </xf>
    <xf numFmtId="0" fontId="21" fillId="0" borderId="0" xfId="0" applyFont="1" applyAlignment="1">
      <alignment horizontal="left" vertical="center"/>
    </xf>
    <xf numFmtId="0" fontId="21" fillId="0" borderId="0" xfId="0" applyFont="1" applyAlignment="1">
      <alignment vertical="center"/>
    </xf>
    <xf numFmtId="4" fontId="21" fillId="0" borderId="0" xfId="0" applyNumberFormat="1" applyFont="1" applyAlignment="1">
      <alignment vertical="center"/>
    </xf>
    <xf numFmtId="0" fontId="5" fillId="0" borderId="0" xfId="0" applyFont="1" applyAlignment="1">
      <alignment horizontal="center" vertical="center"/>
    </xf>
    <xf numFmtId="4" fontId="17" fillId="0" borderId="17" xfId="0" applyNumberFormat="1" applyFont="1" applyBorder="1" applyAlignment="1">
      <alignment vertical="center"/>
    </xf>
    <xf numFmtId="4" fontId="17" fillId="0" borderId="0" xfId="0" applyNumberFormat="1" applyFont="1" applyAlignment="1">
      <alignment vertical="center"/>
    </xf>
    <xf numFmtId="166" fontId="17" fillId="0" borderId="0" xfId="0" applyNumberFormat="1" applyFont="1" applyAlignment="1">
      <alignment vertical="center"/>
    </xf>
    <xf numFmtId="4" fontId="17" fillId="0" borderId="12" xfId="0" applyNumberFormat="1" applyFont="1" applyBorder="1" applyAlignment="1">
      <alignment vertical="center"/>
    </xf>
    <xf numFmtId="0" fontId="5" fillId="0" borderId="0" xfId="0" applyFont="1" applyAlignment="1">
      <alignment horizontal="left" vertical="center"/>
    </xf>
    <xf numFmtId="0" fontId="22" fillId="0" borderId="0" xfId="0" applyFont="1" applyAlignment="1">
      <alignment horizontal="left" vertical="center"/>
    </xf>
    <xf numFmtId="0" fontId="23" fillId="0" borderId="0" xfId="20" applyFont="1" applyAlignment="1">
      <alignment horizontal="center" vertical="center"/>
    </xf>
    <xf numFmtId="0" fontId="6" fillId="0" borderId="3" xfId="0" applyFont="1" applyBorder="1" applyAlignment="1">
      <alignment vertical="center"/>
    </xf>
    <xf numFmtId="0" fontId="24" fillId="0" borderId="0" xfId="0" applyFont="1" applyAlignment="1">
      <alignment vertical="center"/>
    </xf>
    <xf numFmtId="0" fontId="25" fillId="0" borderId="0" xfId="0" applyFont="1" applyAlignment="1">
      <alignment vertical="center"/>
    </xf>
    <xf numFmtId="0" fontId="4" fillId="0" borderId="0" xfId="0" applyFont="1" applyAlignment="1">
      <alignment horizontal="center" vertical="center"/>
    </xf>
    <xf numFmtId="4" fontId="26" fillId="0" borderId="17" xfId="0" applyNumberFormat="1" applyFont="1" applyBorder="1" applyAlignment="1">
      <alignment vertical="center"/>
    </xf>
    <xf numFmtId="4" fontId="26" fillId="0" borderId="0" xfId="0" applyNumberFormat="1" applyFont="1" applyAlignment="1">
      <alignment vertical="center"/>
    </xf>
    <xf numFmtId="166" fontId="26" fillId="0" borderId="0" xfId="0" applyNumberFormat="1" applyFont="1" applyAlignment="1">
      <alignment vertical="center"/>
    </xf>
    <xf numFmtId="4" fontId="26" fillId="0" borderId="12" xfId="0" applyNumberFormat="1" applyFont="1" applyBorder="1" applyAlignment="1">
      <alignment vertical="center"/>
    </xf>
    <xf numFmtId="0" fontId="6" fillId="0" borderId="0" xfId="0" applyFont="1" applyAlignment="1">
      <alignment horizontal="left" vertical="center"/>
    </xf>
    <xf numFmtId="4" fontId="26" fillId="0" borderId="18" xfId="0" applyNumberFormat="1" applyFont="1" applyBorder="1" applyAlignment="1">
      <alignment vertical="center"/>
    </xf>
    <xf numFmtId="4" fontId="26" fillId="0" borderId="19" xfId="0" applyNumberFormat="1" applyFont="1" applyBorder="1" applyAlignment="1">
      <alignment vertical="center"/>
    </xf>
    <xf numFmtId="166" fontId="26" fillId="0" borderId="19" xfId="0" applyNumberFormat="1" applyFont="1" applyBorder="1" applyAlignment="1">
      <alignment vertical="center"/>
    </xf>
    <xf numFmtId="4" fontId="26" fillId="0" borderId="20" xfId="0" applyNumberFormat="1" applyFont="1" applyBorder="1" applyAlignment="1">
      <alignment vertical="center"/>
    </xf>
    <xf numFmtId="0" fontId="27" fillId="0" borderId="0" xfId="0" applyFont="1" applyAlignment="1">
      <alignment horizontal="left" vertical="center"/>
    </xf>
    <xf numFmtId="0" fontId="0" fillId="0" borderId="3" xfId="0" applyBorder="1" applyAlignment="1">
      <alignment vertical="center" wrapText="1"/>
    </xf>
    <xf numFmtId="0" fontId="14"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19" fillId="4" borderId="0" xfId="0" applyFont="1" applyFill="1" applyAlignment="1">
      <alignment horizontal="left" vertical="center"/>
    </xf>
    <xf numFmtId="0" fontId="19" fillId="4" borderId="0" xfId="0" applyFont="1" applyFill="1" applyAlignment="1">
      <alignment horizontal="right" vertical="center"/>
    </xf>
    <xf numFmtId="0" fontId="28"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0" fillId="0" borderId="3" xfId="0" applyBorder="1" applyAlignment="1">
      <alignment horizontal="center" vertical="center" wrapText="1"/>
    </xf>
    <xf numFmtId="0" fontId="19" fillId="4" borderId="13"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0" xfId="0" applyFont="1" applyFill="1" applyAlignment="1">
      <alignment horizontal="center" vertical="center" wrapText="1"/>
    </xf>
    <xf numFmtId="4" fontId="21" fillId="0" borderId="0" xfId="0" applyNumberFormat="1" applyFont="1"/>
    <xf numFmtId="166" fontId="29" fillId="0" borderId="10" xfId="0" applyNumberFormat="1" applyFont="1" applyBorder="1"/>
    <xf numFmtId="166" fontId="29" fillId="0" borderId="11" xfId="0" applyNumberFormat="1" applyFont="1" applyBorder="1"/>
    <xf numFmtId="4" fontId="30" fillId="0" borderId="0" xfId="0" applyNumberFormat="1" applyFont="1" applyAlignment="1">
      <alignment vertical="center"/>
    </xf>
    <xf numFmtId="0" fontId="8" fillId="0" borderId="3" xfId="0" applyFont="1" applyBorder="1"/>
    <xf numFmtId="0" fontId="8" fillId="0" borderId="0" xfId="0" applyFont="1" applyAlignment="1">
      <alignment horizontal="left"/>
    </xf>
    <xf numFmtId="0" fontId="7" fillId="0" borderId="0" xfId="0" applyFont="1" applyAlignment="1">
      <alignment horizontal="left"/>
    </xf>
    <xf numFmtId="0" fontId="8" fillId="0" borderId="0" xfId="0" applyFont="1" applyProtection="1">
      <protection locked="0"/>
    </xf>
    <xf numFmtId="4" fontId="7" fillId="0" borderId="0" xfId="0" applyNumberFormat="1" applyFont="1"/>
    <xf numFmtId="0" fontId="8" fillId="0" borderId="17" xfId="0" applyFont="1" applyBorder="1"/>
    <xf numFmtId="166" fontId="8" fillId="0" borderId="0" xfId="0" applyNumberFormat="1" applyFont="1"/>
    <xf numFmtId="166" fontId="8" fillId="0" borderId="12" xfId="0" applyNumberFormat="1" applyFont="1" applyBorder="1"/>
    <xf numFmtId="0" fontId="8" fillId="0" borderId="0" xfId="0" applyFont="1" applyAlignment="1">
      <alignment horizontal="center"/>
    </xf>
    <xf numFmtId="4" fontId="8" fillId="0" borderId="0" xfId="0" applyNumberFormat="1" applyFont="1" applyAlignment="1">
      <alignment vertical="center"/>
    </xf>
    <xf numFmtId="0" fontId="19" fillId="0" borderId="22" xfId="0" applyFont="1" applyBorder="1" applyAlignment="1">
      <alignment horizontal="center" vertical="center"/>
    </xf>
    <xf numFmtId="49" fontId="19" fillId="0" borderId="22" xfId="0" applyNumberFormat="1" applyFont="1" applyBorder="1" applyAlignment="1">
      <alignment horizontal="left" vertical="center" wrapText="1"/>
    </xf>
    <xf numFmtId="0" fontId="19" fillId="0" borderId="22" xfId="0" applyFont="1" applyBorder="1" applyAlignment="1">
      <alignment horizontal="left" vertical="center" wrapText="1"/>
    </xf>
    <xf numFmtId="0" fontId="19" fillId="0" borderId="22" xfId="0" applyFont="1" applyBorder="1" applyAlignment="1">
      <alignment horizontal="center" vertical="center" wrapText="1"/>
    </xf>
    <xf numFmtId="167" fontId="19" fillId="0" borderId="22" xfId="0" applyNumberFormat="1" applyFont="1" applyBorder="1" applyAlignment="1">
      <alignment vertical="center"/>
    </xf>
    <xf numFmtId="4" fontId="19" fillId="2" borderId="22" xfId="0" applyNumberFormat="1" applyFont="1" applyFill="1" applyBorder="1" applyAlignment="1" applyProtection="1">
      <alignment vertical="center"/>
      <protection locked="0"/>
    </xf>
    <xf numFmtId="4" fontId="19" fillId="0" borderId="22" xfId="0" applyNumberFormat="1" applyFont="1" applyBorder="1" applyAlignment="1">
      <alignment vertical="center"/>
    </xf>
    <xf numFmtId="0" fontId="0" fillId="0" borderId="22" xfId="0" applyBorder="1" applyAlignment="1">
      <alignment vertical="center"/>
    </xf>
    <xf numFmtId="0" fontId="20" fillId="2" borderId="17" xfId="0" applyFont="1" applyFill="1" applyBorder="1" applyAlignment="1" applyProtection="1">
      <alignment horizontal="left" vertical="center"/>
      <protection locked="0"/>
    </xf>
    <xf numFmtId="0" fontId="20" fillId="0" borderId="0" xfId="0" applyFont="1" applyAlignment="1">
      <alignment horizontal="center" vertical="center"/>
    </xf>
    <xf numFmtId="166" fontId="20" fillId="0" borderId="0" xfId="0" applyNumberFormat="1" applyFont="1" applyAlignment="1">
      <alignment vertical="center"/>
    </xf>
    <xf numFmtId="166" fontId="20" fillId="0" borderId="12" xfId="0" applyNumberFormat="1" applyFont="1" applyBorder="1" applyAlignment="1">
      <alignment vertical="center"/>
    </xf>
    <xf numFmtId="0" fontId="19" fillId="0" borderId="0" xfId="0" applyFont="1" applyAlignment="1">
      <alignment horizontal="left" vertical="center"/>
    </xf>
    <xf numFmtId="4" fontId="0" fillId="0" borderId="0" xfId="0" applyNumberFormat="1" applyAlignment="1">
      <alignment vertical="center"/>
    </xf>
    <xf numFmtId="0" fontId="31" fillId="0" borderId="0" xfId="0" applyFont="1" applyAlignment="1">
      <alignment horizontal="left" vertical="center"/>
    </xf>
    <xf numFmtId="0" fontId="32" fillId="0" borderId="0" xfId="0" applyFont="1" applyAlignment="1">
      <alignment vertical="center" wrapText="1"/>
    </xf>
    <xf numFmtId="0" fontId="0" fillId="0" borderId="0" xfId="0" applyAlignment="1" applyProtection="1">
      <alignment vertical="center"/>
      <protection locked="0"/>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0" xfId="0"/>
    <xf numFmtId="4" fontId="25" fillId="0" borderId="0" xfId="0" applyNumberFormat="1" applyFont="1" applyAlignment="1">
      <alignment vertical="center"/>
    </xf>
    <xf numFmtId="0" fontId="25" fillId="0" borderId="0" xfId="0" applyFont="1" applyAlignment="1">
      <alignment vertical="center"/>
    </xf>
    <xf numFmtId="0" fontId="24" fillId="0" borderId="0" xfId="0" applyFont="1" applyAlignment="1">
      <alignment horizontal="left" vertical="center" wrapText="1"/>
    </xf>
    <xf numFmtId="4" fontId="21" fillId="0" borderId="0" xfId="0" applyNumberFormat="1" applyFont="1" applyAlignment="1">
      <alignment horizontal="right" vertical="center"/>
    </xf>
    <xf numFmtId="4" fontId="21" fillId="0" borderId="0" xfId="0" applyNumberFormat="1" applyFont="1" applyAlignment="1">
      <alignment vertical="center"/>
    </xf>
    <xf numFmtId="0" fontId="19" fillId="4" borderId="6" xfId="0" applyFont="1" applyFill="1" applyBorder="1" applyAlignment="1">
      <alignment horizontal="center" vertical="center"/>
    </xf>
    <xf numFmtId="0" fontId="19" fillId="4" borderId="7" xfId="0" applyFont="1" applyFill="1" applyBorder="1" applyAlignment="1">
      <alignment horizontal="left" vertical="center"/>
    </xf>
    <xf numFmtId="0" fontId="19" fillId="4" borderId="7" xfId="0" applyFont="1" applyFill="1" applyBorder="1" applyAlignment="1">
      <alignment horizontal="center" vertical="center"/>
    </xf>
    <xf numFmtId="0" fontId="19" fillId="4" borderId="7" xfId="0" applyFont="1" applyFill="1" applyBorder="1" applyAlignment="1">
      <alignment horizontal="right" vertical="center"/>
    </xf>
    <xf numFmtId="0" fontId="19" fillId="4" borderId="21" xfId="0" applyFont="1" applyFill="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17" fillId="0" borderId="16" xfId="0" applyFont="1" applyBorder="1" applyAlignment="1">
      <alignment horizontal="center" vertical="center"/>
    </xf>
    <xf numFmtId="0" fontId="17" fillId="0" borderId="10" xfId="0" applyFont="1" applyBorder="1" applyAlignment="1">
      <alignment horizontal="left" vertical="center"/>
    </xf>
    <xf numFmtId="0" fontId="18" fillId="0" borderId="17" xfId="0" applyFont="1" applyBorder="1" applyAlignment="1">
      <alignment horizontal="left" vertical="center"/>
    </xf>
    <xf numFmtId="0" fontId="18" fillId="0" borderId="0" xfId="0" applyFont="1" applyAlignment="1">
      <alignment horizontal="left" vertical="center"/>
    </xf>
    <xf numFmtId="4" fontId="15"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0" fontId="5" fillId="3" borderId="7" xfId="0" applyFont="1" applyFill="1" applyBorder="1" applyAlignment="1">
      <alignment horizontal="left" vertical="center"/>
    </xf>
    <xf numFmtId="0" fontId="0" fillId="3" borderId="7" xfId="0" applyFill="1" applyBorder="1" applyAlignment="1">
      <alignment vertical="center"/>
    </xf>
    <xf numFmtId="4" fontId="5" fillId="3" borderId="7" xfId="0" applyNumberFormat="1" applyFont="1" applyFill="1" applyBorder="1" applyAlignment="1">
      <alignment vertical="center"/>
    </xf>
    <xf numFmtId="0" fontId="0" fillId="3" borderId="21" xfId="0" applyFill="1" applyBorder="1" applyAlignment="1">
      <alignment vertical="center"/>
    </xf>
    <xf numFmtId="0" fontId="13" fillId="0" borderId="0" xfId="0" applyFont="1" applyAlignment="1">
      <alignment horizontal="left" vertical="top" wrapText="1"/>
    </xf>
    <xf numFmtId="0" fontId="13" fillId="0" borderId="0" xfId="0" applyFont="1" applyAlignment="1">
      <alignment horizontal="left" vertical="center"/>
    </xf>
    <xf numFmtId="0" fontId="15"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4"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0" fontId="0" fillId="0" borderId="0" xfId="0"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98"/>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1" t="s">
        <v>0</v>
      </c>
      <c r="AZ1" s="11" t="s">
        <v>1</v>
      </c>
      <c r="BA1" s="11" t="s">
        <v>2</v>
      </c>
      <c r="BB1" s="11" t="s">
        <v>3</v>
      </c>
      <c r="BT1" s="11" t="s">
        <v>4</v>
      </c>
      <c r="BU1" s="11" t="s">
        <v>4</v>
      </c>
      <c r="BV1" s="11" t="s">
        <v>5</v>
      </c>
    </row>
    <row r="2" spans="44:72" ht="36.95" customHeight="1">
      <c r="AR2" s="143"/>
      <c r="AS2" s="143"/>
      <c r="AT2" s="143"/>
      <c r="AU2" s="143"/>
      <c r="AV2" s="143"/>
      <c r="AW2" s="143"/>
      <c r="AX2" s="143"/>
      <c r="AY2" s="143"/>
      <c r="AZ2" s="143"/>
      <c r="BA2" s="143"/>
      <c r="BB2" s="143"/>
      <c r="BC2" s="143"/>
      <c r="BD2" s="143"/>
      <c r="BE2" s="143"/>
      <c r="BS2" s="12" t="s">
        <v>6</v>
      </c>
      <c r="BT2" s="12" t="s">
        <v>7</v>
      </c>
    </row>
    <row r="3" spans="2:72" ht="6.95" customHeight="1">
      <c r="B3" s="13"/>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5"/>
      <c r="BS3" s="12" t="s">
        <v>6</v>
      </c>
      <c r="BT3" s="12" t="s">
        <v>8</v>
      </c>
    </row>
    <row r="4" spans="2:71" ht="24.95" customHeight="1">
      <c r="B4" s="15"/>
      <c r="D4" s="16" t="s">
        <v>9</v>
      </c>
      <c r="AR4" s="15"/>
      <c r="AS4" s="17" t="s">
        <v>10</v>
      </c>
      <c r="BE4" s="18" t="s">
        <v>11</v>
      </c>
      <c r="BS4" s="12" t="s">
        <v>12</v>
      </c>
    </row>
    <row r="5" spans="2:71" ht="12" customHeight="1">
      <c r="B5" s="15"/>
      <c r="D5" s="19" t="s">
        <v>13</v>
      </c>
      <c r="K5" s="173" t="s">
        <v>14</v>
      </c>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R5" s="15"/>
      <c r="BE5" s="170" t="s">
        <v>15</v>
      </c>
      <c r="BS5" s="12" t="s">
        <v>6</v>
      </c>
    </row>
    <row r="6" spans="2:71" ht="36.95" customHeight="1">
      <c r="B6" s="15"/>
      <c r="D6" s="21" t="s">
        <v>16</v>
      </c>
      <c r="K6" s="174" t="s">
        <v>17</v>
      </c>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R6" s="15"/>
      <c r="BE6" s="171"/>
      <c r="BS6" s="12" t="s">
        <v>6</v>
      </c>
    </row>
    <row r="7" spans="2:71" ht="12" customHeight="1">
      <c r="B7" s="15"/>
      <c r="D7" s="22" t="s">
        <v>18</v>
      </c>
      <c r="K7" s="20" t="s">
        <v>1</v>
      </c>
      <c r="AK7" s="22" t="s">
        <v>19</v>
      </c>
      <c r="AN7" s="20" t="s">
        <v>1</v>
      </c>
      <c r="AR7" s="15"/>
      <c r="BE7" s="171"/>
      <c r="BS7" s="12" t="s">
        <v>6</v>
      </c>
    </row>
    <row r="8" spans="2:71" ht="12" customHeight="1">
      <c r="B8" s="15"/>
      <c r="D8" s="22" t="s">
        <v>20</v>
      </c>
      <c r="K8" s="20" t="s">
        <v>21</v>
      </c>
      <c r="AK8" s="22" t="s">
        <v>22</v>
      </c>
      <c r="AN8" s="23" t="s">
        <v>23</v>
      </c>
      <c r="AR8" s="15"/>
      <c r="BE8" s="171"/>
      <c r="BS8" s="12" t="s">
        <v>6</v>
      </c>
    </row>
    <row r="9" spans="2:71" ht="14.45" customHeight="1">
      <c r="B9" s="15"/>
      <c r="AR9" s="15"/>
      <c r="BE9" s="171"/>
      <c r="BS9" s="12" t="s">
        <v>6</v>
      </c>
    </row>
    <row r="10" spans="2:71" ht="12" customHeight="1">
      <c r="B10" s="15"/>
      <c r="D10" s="22" t="s">
        <v>24</v>
      </c>
      <c r="AK10" s="22" t="s">
        <v>25</v>
      </c>
      <c r="AN10" s="20" t="s">
        <v>26</v>
      </c>
      <c r="AR10" s="15"/>
      <c r="BE10" s="171"/>
      <c r="BS10" s="12" t="s">
        <v>6</v>
      </c>
    </row>
    <row r="11" spans="2:71" ht="18.4" customHeight="1">
      <c r="B11" s="15"/>
      <c r="E11" s="20" t="s">
        <v>27</v>
      </c>
      <c r="AK11" s="22" t="s">
        <v>28</v>
      </c>
      <c r="AN11" s="20" t="s">
        <v>1</v>
      </c>
      <c r="AR11" s="15"/>
      <c r="BE11" s="171"/>
      <c r="BS11" s="12" t="s">
        <v>6</v>
      </c>
    </row>
    <row r="12" spans="2:71" ht="6.95" customHeight="1">
      <c r="B12" s="15"/>
      <c r="AR12" s="15"/>
      <c r="BE12" s="171"/>
      <c r="BS12" s="12" t="s">
        <v>6</v>
      </c>
    </row>
    <row r="13" spans="2:71" ht="12" customHeight="1">
      <c r="B13" s="15"/>
      <c r="D13" s="22" t="s">
        <v>29</v>
      </c>
      <c r="AK13" s="22" t="s">
        <v>25</v>
      </c>
      <c r="AN13" s="24" t="s">
        <v>30</v>
      </c>
      <c r="AR13" s="15"/>
      <c r="BE13" s="171"/>
      <c r="BS13" s="12" t="s">
        <v>6</v>
      </c>
    </row>
    <row r="14" spans="2:71" ht="12.75">
      <c r="B14" s="15"/>
      <c r="E14" s="175" t="s">
        <v>30</v>
      </c>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22" t="s">
        <v>28</v>
      </c>
      <c r="AN14" s="24" t="s">
        <v>30</v>
      </c>
      <c r="AR14" s="15"/>
      <c r="BE14" s="171"/>
      <c r="BS14" s="12" t="s">
        <v>6</v>
      </c>
    </row>
    <row r="15" spans="2:71" ht="6.95" customHeight="1">
      <c r="B15" s="15"/>
      <c r="AR15" s="15"/>
      <c r="BE15" s="171"/>
      <c r="BS15" s="12" t="s">
        <v>4</v>
      </c>
    </row>
    <row r="16" spans="2:71" ht="12" customHeight="1">
      <c r="B16" s="15"/>
      <c r="D16" s="22" t="s">
        <v>31</v>
      </c>
      <c r="AK16" s="22" t="s">
        <v>25</v>
      </c>
      <c r="AN16" s="20" t="s">
        <v>32</v>
      </c>
      <c r="AR16" s="15"/>
      <c r="BE16" s="171"/>
      <c r="BS16" s="12" t="s">
        <v>4</v>
      </c>
    </row>
    <row r="17" spans="2:71" ht="18.4" customHeight="1">
      <c r="B17" s="15"/>
      <c r="E17" s="20" t="s">
        <v>33</v>
      </c>
      <c r="AK17" s="22" t="s">
        <v>28</v>
      </c>
      <c r="AN17" s="20" t="s">
        <v>1</v>
      </c>
      <c r="AR17" s="15"/>
      <c r="BE17" s="171"/>
      <c r="BS17" s="12" t="s">
        <v>34</v>
      </c>
    </row>
    <row r="18" spans="2:71" ht="6.95" customHeight="1">
      <c r="B18" s="15"/>
      <c r="AR18" s="15"/>
      <c r="BE18" s="171"/>
      <c r="BS18" s="12" t="s">
        <v>6</v>
      </c>
    </row>
    <row r="19" spans="2:71" ht="12" customHeight="1">
      <c r="B19" s="15"/>
      <c r="D19" s="22" t="s">
        <v>35</v>
      </c>
      <c r="AK19" s="22" t="s">
        <v>25</v>
      </c>
      <c r="AN19" s="20" t="s">
        <v>1</v>
      </c>
      <c r="AR19" s="15"/>
      <c r="BE19" s="171"/>
      <c r="BS19" s="12" t="s">
        <v>6</v>
      </c>
    </row>
    <row r="20" spans="2:71" ht="18.4" customHeight="1">
      <c r="B20" s="15"/>
      <c r="E20" s="20" t="s">
        <v>36</v>
      </c>
      <c r="AK20" s="22" t="s">
        <v>28</v>
      </c>
      <c r="AN20" s="20" t="s">
        <v>1</v>
      </c>
      <c r="AR20" s="15"/>
      <c r="BE20" s="171"/>
      <c r="BS20" s="12" t="s">
        <v>34</v>
      </c>
    </row>
    <row r="21" spans="2:57" ht="6.95" customHeight="1">
      <c r="B21" s="15"/>
      <c r="AR21" s="15"/>
      <c r="BE21" s="171"/>
    </row>
    <row r="22" spans="2:57" ht="12" customHeight="1">
      <c r="B22" s="15"/>
      <c r="D22" s="22" t="s">
        <v>37</v>
      </c>
      <c r="AR22" s="15"/>
      <c r="BE22" s="171"/>
    </row>
    <row r="23" spans="2:57" ht="16.5" customHeight="1">
      <c r="B23" s="15"/>
      <c r="E23" s="177" t="s">
        <v>1</v>
      </c>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177"/>
      <c r="AR23" s="15"/>
      <c r="BE23" s="171"/>
    </row>
    <row r="24" spans="2:57" ht="6.95" customHeight="1">
      <c r="B24" s="15"/>
      <c r="AR24" s="15"/>
      <c r="BE24" s="171"/>
    </row>
    <row r="25" spans="2:57" ht="6.95" customHeight="1">
      <c r="B25" s="15"/>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R25" s="15"/>
      <c r="BE25" s="171"/>
    </row>
    <row r="26" spans="2:57" s="1" customFormat="1" ht="25.9" customHeight="1">
      <c r="B26" s="27"/>
      <c r="D26" s="28" t="s">
        <v>38</v>
      </c>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178">
        <f>ROUND(AG94,1)</f>
        <v>0</v>
      </c>
      <c r="AL26" s="179"/>
      <c r="AM26" s="179"/>
      <c r="AN26" s="179"/>
      <c r="AO26" s="179"/>
      <c r="AR26" s="27"/>
      <c r="BE26" s="171"/>
    </row>
    <row r="27" spans="2:57" s="1" customFormat="1" ht="6.95" customHeight="1">
      <c r="B27" s="27"/>
      <c r="AR27" s="27"/>
      <c r="BE27" s="171"/>
    </row>
    <row r="28" spans="2:57" s="1" customFormat="1" ht="12.75">
      <c r="B28" s="27"/>
      <c r="L28" s="180" t="s">
        <v>39</v>
      </c>
      <c r="M28" s="180"/>
      <c r="N28" s="180"/>
      <c r="O28" s="180"/>
      <c r="P28" s="180"/>
      <c r="W28" s="180" t="s">
        <v>40</v>
      </c>
      <c r="X28" s="180"/>
      <c r="Y28" s="180"/>
      <c r="Z28" s="180"/>
      <c r="AA28" s="180"/>
      <c r="AB28" s="180"/>
      <c r="AC28" s="180"/>
      <c r="AD28" s="180"/>
      <c r="AE28" s="180"/>
      <c r="AK28" s="180" t="s">
        <v>41</v>
      </c>
      <c r="AL28" s="180"/>
      <c r="AM28" s="180"/>
      <c r="AN28" s="180"/>
      <c r="AO28" s="180"/>
      <c r="AR28" s="27"/>
      <c r="BE28" s="171"/>
    </row>
    <row r="29" spans="2:57" s="2" customFormat="1" ht="14.45" customHeight="1">
      <c r="B29" s="31"/>
      <c r="D29" s="22" t="s">
        <v>42</v>
      </c>
      <c r="F29" s="22" t="s">
        <v>43</v>
      </c>
      <c r="L29" s="165">
        <v>0.21</v>
      </c>
      <c r="M29" s="164"/>
      <c r="N29" s="164"/>
      <c r="O29" s="164"/>
      <c r="P29" s="164"/>
      <c r="W29" s="163">
        <f>ROUND(AZ94,1)</f>
        <v>0</v>
      </c>
      <c r="X29" s="164"/>
      <c r="Y29" s="164"/>
      <c r="Z29" s="164"/>
      <c r="AA29" s="164"/>
      <c r="AB29" s="164"/>
      <c r="AC29" s="164"/>
      <c r="AD29" s="164"/>
      <c r="AE29" s="164"/>
      <c r="AK29" s="163">
        <f>ROUND(AV94,1)</f>
        <v>0</v>
      </c>
      <c r="AL29" s="164"/>
      <c r="AM29" s="164"/>
      <c r="AN29" s="164"/>
      <c r="AO29" s="164"/>
      <c r="AR29" s="31"/>
      <c r="BE29" s="172"/>
    </row>
    <row r="30" spans="2:57" s="2" customFormat="1" ht="14.45" customHeight="1">
      <c r="B30" s="31"/>
      <c r="F30" s="22" t="s">
        <v>44</v>
      </c>
      <c r="L30" s="165">
        <v>0.15</v>
      </c>
      <c r="M30" s="164"/>
      <c r="N30" s="164"/>
      <c r="O30" s="164"/>
      <c r="P30" s="164"/>
      <c r="W30" s="163">
        <f>ROUND(BA94,1)</f>
        <v>0</v>
      </c>
      <c r="X30" s="164"/>
      <c r="Y30" s="164"/>
      <c r="Z30" s="164"/>
      <c r="AA30" s="164"/>
      <c r="AB30" s="164"/>
      <c r="AC30" s="164"/>
      <c r="AD30" s="164"/>
      <c r="AE30" s="164"/>
      <c r="AK30" s="163">
        <f>ROUND(AW94,1)</f>
        <v>0</v>
      </c>
      <c r="AL30" s="164"/>
      <c r="AM30" s="164"/>
      <c r="AN30" s="164"/>
      <c r="AO30" s="164"/>
      <c r="AR30" s="31"/>
      <c r="BE30" s="172"/>
    </row>
    <row r="31" spans="2:57" s="2" customFormat="1" ht="14.45" customHeight="1" hidden="1">
      <c r="B31" s="31"/>
      <c r="F31" s="22" t="s">
        <v>45</v>
      </c>
      <c r="L31" s="165">
        <v>0.21</v>
      </c>
      <c r="M31" s="164"/>
      <c r="N31" s="164"/>
      <c r="O31" s="164"/>
      <c r="P31" s="164"/>
      <c r="W31" s="163">
        <f>ROUND(BB94,1)</f>
        <v>0</v>
      </c>
      <c r="X31" s="164"/>
      <c r="Y31" s="164"/>
      <c r="Z31" s="164"/>
      <c r="AA31" s="164"/>
      <c r="AB31" s="164"/>
      <c r="AC31" s="164"/>
      <c r="AD31" s="164"/>
      <c r="AE31" s="164"/>
      <c r="AK31" s="163">
        <v>0</v>
      </c>
      <c r="AL31" s="164"/>
      <c r="AM31" s="164"/>
      <c r="AN31" s="164"/>
      <c r="AO31" s="164"/>
      <c r="AR31" s="31"/>
      <c r="BE31" s="172"/>
    </row>
    <row r="32" spans="2:57" s="2" customFormat="1" ht="14.45" customHeight="1" hidden="1">
      <c r="B32" s="31"/>
      <c r="F32" s="22" t="s">
        <v>46</v>
      </c>
      <c r="L32" s="165">
        <v>0.15</v>
      </c>
      <c r="M32" s="164"/>
      <c r="N32" s="164"/>
      <c r="O32" s="164"/>
      <c r="P32" s="164"/>
      <c r="W32" s="163">
        <f>ROUND(BC94,1)</f>
        <v>0</v>
      </c>
      <c r="X32" s="164"/>
      <c r="Y32" s="164"/>
      <c r="Z32" s="164"/>
      <c r="AA32" s="164"/>
      <c r="AB32" s="164"/>
      <c r="AC32" s="164"/>
      <c r="AD32" s="164"/>
      <c r="AE32" s="164"/>
      <c r="AK32" s="163">
        <v>0</v>
      </c>
      <c r="AL32" s="164"/>
      <c r="AM32" s="164"/>
      <c r="AN32" s="164"/>
      <c r="AO32" s="164"/>
      <c r="AR32" s="31"/>
      <c r="BE32" s="172"/>
    </row>
    <row r="33" spans="2:57" s="2" customFormat="1" ht="14.45" customHeight="1" hidden="1">
      <c r="B33" s="31"/>
      <c r="F33" s="22" t="s">
        <v>47</v>
      </c>
      <c r="L33" s="165">
        <v>0</v>
      </c>
      <c r="M33" s="164"/>
      <c r="N33" s="164"/>
      <c r="O33" s="164"/>
      <c r="P33" s="164"/>
      <c r="W33" s="163">
        <f>ROUND(BD94,1)</f>
        <v>0</v>
      </c>
      <c r="X33" s="164"/>
      <c r="Y33" s="164"/>
      <c r="Z33" s="164"/>
      <c r="AA33" s="164"/>
      <c r="AB33" s="164"/>
      <c r="AC33" s="164"/>
      <c r="AD33" s="164"/>
      <c r="AE33" s="164"/>
      <c r="AK33" s="163">
        <v>0</v>
      </c>
      <c r="AL33" s="164"/>
      <c r="AM33" s="164"/>
      <c r="AN33" s="164"/>
      <c r="AO33" s="164"/>
      <c r="AR33" s="31"/>
      <c r="BE33" s="172"/>
    </row>
    <row r="34" spans="2:57" s="1" customFormat="1" ht="6.95" customHeight="1">
      <c r="B34" s="27"/>
      <c r="AR34" s="27"/>
      <c r="BE34" s="171"/>
    </row>
    <row r="35" spans="2:44" s="1" customFormat="1" ht="25.9" customHeight="1">
      <c r="B35" s="27"/>
      <c r="C35" s="32"/>
      <c r="D35" s="33" t="s">
        <v>48</v>
      </c>
      <c r="E35" s="34"/>
      <c r="F35" s="34"/>
      <c r="G35" s="34"/>
      <c r="H35" s="34"/>
      <c r="I35" s="34"/>
      <c r="J35" s="34"/>
      <c r="K35" s="34"/>
      <c r="L35" s="34"/>
      <c r="M35" s="34"/>
      <c r="N35" s="34"/>
      <c r="O35" s="34"/>
      <c r="P35" s="34"/>
      <c r="Q35" s="34"/>
      <c r="R35" s="34"/>
      <c r="S35" s="34"/>
      <c r="T35" s="35" t="s">
        <v>49</v>
      </c>
      <c r="U35" s="34"/>
      <c r="V35" s="34"/>
      <c r="W35" s="34"/>
      <c r="X35" s="166" t="s">
        <v>50</v>
      </c>
      <c r="Y35" s="167"/>
      <c r="Z35" s="167"/>
      <c r="AA35" s="167"/>
      <c r="AB35" s="167"/>
      <c r="AC35" s="34"/>
      <c r="AD35" s="34"/>
      <c r="AE35" s="34"/>
      <c r="AF35" s="34"/>
      <c r="AG35" s="34"/>
      <c r="AH35" s="34"/>
      <c r="AI35" s="34"/>
      <c r="AJ35" s="34"/>
      <c r="AK35" s="168">
        <f>SUM(AK26:AK33)</f>
        <v>0</v>
      </c>
      <c r="AL35" s="167"/>
      <c r="AM35" s="167"/>
      <c r="AN35" s="167"/>
      <c r="AO35" s="169"/>
      <c r="AP35" s="32"/>
      <c r="AQ35" s="32"/>
      <c r="AR35" s="27"/>
    </row>
    <row r="36" spans="2:44" s="1" customFormat="1" ht="6.95" customHeight="1">
      <c r="B36" s="27"/>
      <c r="AR36" s="27"/>
    </row>
    <row r="37" spans="2:44" s="1" customFormat="1" ht="14.45" customHeight="1">
      <c r="B37" s="27"/>
      <c r="AR37" s="27"/>
    </row>
    <row r="38" spans="2:44" ht="14.45" customHeight="1">
      <c r="B38" s="15"/>
      <c r="AR38" s="15"/>
    </row>
    <row r="39" spans="2:44" ht="14.45" customHeight="1">
      <c r="B39" s="15"/>
      <c r="AR39" s="15"/>
    </row>
    <row r="40" spans="2:44" ht="14.45" customHeight="1">
      <c r="B40" s="15"/>
      <c r="AR40" s="15"/>
    </row>
    <row r="41" spans="2:44" ht="14.45" customHeight="1">
      <c r="B41" s="15"/>
      <c r="AR41" s="15"/>
    </row>
    <row r="42" spans="2:44" ht="14.45" customHeight="1">
      <c r="B42" s="15"/>
      <c r="AR42" s="15"/>
    </row>
    <row r="43" spans="2:44" ht="14.45" customHeight="1">
      <c r="B43" s="15"/>
      <c r="AR43" s="15"/>
    </row>
    <row r="44" spans="2:44" ht="14.45" customHeight="1">
      <c r="B44" s="15"/>
      <c r="AR44" s="15"/>
    </row>
    <row r="45" spans="2:44" ht="14.45" customHeight="1">
      <c r="B45" s="15"/>
      <c r="AR45" s="15"/>
    </row>
    <row r="46" spans="2:44" ht="14.45" customHeight="1">
      <c r="B46" s="15"/>
      <c r="AR46" s="15"/>
    </row>
    <row r="47" spans="2:44" ht="14.45" customHeight="1">
      <c r="B47" s="15"/>
      <c r="AR47" s="15"/>
    </row>
    <row r="48" spans="2:44" ht="14.45" customHeight="1">
      <c r="B48" s="15"/>
      <c r="AR48" s="15"/>
    </row>
    <row r="49" spans="2:44" s="1" customFormat="1" ht="14.45" customHeight="1">
      <c r="B49" s="27"/>
      <c r="D49" s="36" t="s">
        <v>51</v>
      </c>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6" t="s">
        <v>52</v>
      </c>
      <c r="AI49" s="37"/>
      <c r="AJ49" s="37"/>
      <c r="AK49" s="37"/>
      <c r="AL49" s="37"/>
      <c r="AM49" s="37"/>
      <c r="AN49" s="37"/>
      <c r="AO49" s="37"/>
      <c r="AR49" s="27"/>
    </row>
    <row r="50" spans="2:44" ht="12">
      <c r="B50" s="15"/>
      <c r="AR50" s="15"/>
    </row>
    <row r="51" spans="2:44" ht="12">
      <c r="B51" s="15"/>
      <c r="AR51" s="15"/>
    </row>
    <row r="52" spans="2:44" ht="12">
      <c r="B52" s="15"/>
      <c r="AR52" s="15"/>
    </row>
    <row r="53" spans="2:44" ht="12">
      <c r="B53" s="15"/>
      <c r="AR53" s="15"/>
    </row>
    <row r="54" spans="2:44" ht="12">
      <c r="B54" s="15"/>
      <c r="AR54" s="15"/>
    </row>
    <row r="55" spans="2:44" ht="12">
      <c r="B55" s="15"/>
      <c r="AR55" s="15"/>
    </row>
    <row r="56" spans="2:44" ht="12">
      <c r="B56" s="15"/>
      <c r="AR56" s="15"/>
    </row>
    <row r="57" spans="2:44" ht="12">
      <c r="B57" s="15"/>
      <c r="AR57" s="15"/>
    </row>
    <row r="58" spans="2:44" ht="12">
      <c r="B58" s="15"/>
      <c r="AR58" s="15"/>
    </row>
    <row r="59" spans="2:44" ht="12">
      <c r="B59" s="15"/>
      <c r="AR59" s="15"/>
    </row>
    <row r="60" spans="2:44" s="1" customFormat="1" ht="12.75">
      <c r="B60" s="27"/>
      <c r="D60" s="38" t="s">
        <v>53</v>
      </c>
      <c r="E60" s="29"/>
      <c r="F60" s="29"/>
      <c r="G60" s="29"/>
      <c r="H60" s="29"/>
      <c r="I60" s="29"/>
      <c r="J60" s="29"/>
      <c r="K60" s="29"/>
      <c r="L60" s="29"/>
      <c r="M60" s="29"/>
      <c r="N60" s="29"/>
      <c r="O60" s="29"/>
      <c r="P60" s="29"/>
      <c r="Q60" s="29"/>
      <c r="R60" s="29"/>
      <c r="S60" s="29"/>
      <c r="T60" s="29"/>
      <c r="U60" s="29"/>
      <c r="V60" s="38" t="s">
        <v>54</v>
      </c>
      <c r="W60" s="29"/>
      <c r="X60" s="29"/>
      <c r="Y60" s="29"/>
      <c r="Z60" s="29"/>
      <c r="AA60" s="29"/>
      <c r="AB60" s="29"/>
      <c r="AC60" s="29"/>
      <c r="AD60" s="29"/>
      <c r="AE60" s="29"/>
      <c r="AF60" s="29"/>
      <c r="AG60" s="29"/>
      <c r="AH60" s="38" t="s">
        <v>53</v>
      </c>
      <c r="AI60" s="29"/>
      <c r="AJ60" s="29"/>
      <c r="AK60" s="29"/>
      <c r="AL60" s="29"/>
      <c r="AM60" s="38" t="s">
        <v>54</v>
      </c>
      <c r="AN60" s="29"/>
      <c r="AO60" s="29"/>
      <c r="AR60" s="27"/>
    </row>
    <row r="61" spans="2:44" ht="12">
      <c r="B61" s="15"/>
      <c r="AR61" s="15"/>
    </row>
    <row r="62" spans="2:44" ht="12">
      <c r="B62" s="15"/>
      <c r="AR62" s="15"/>
    </row>
    <row r="63" spans="2:44" ht="12">
      <c r="B63" s="15"/>
      <c r="AR63" s="15"/>
    </row>
    <row r="64" spans="2:44" s="1" customFormat="1" ht="12.75">
      <c r="B64" s="27"/>
      <c r="D64" s="36" t="s">
        <v>55</v>
      </c>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6" t="s">
        <v>56</v>
      </c>
      <c r="AI64" s="37"/>
      <c r="AJ64" s="37"/>
      <c r="AK64" s="37"/>
      <c r="AL64" s="37"/>
      <c r="AM64" s="37"/>
      <c r="AN64" s="37"/>
      <c r="AO64" s="37"/>
      <c r="AR64" s="27"/>
    </row>
    <row r="65" spans="2:44" ht="12">
      <c r="B65" s="15"/>
      <c r="AR65" s="15"/>
    </row>
    <row r="66" spans="2:44" ht="12">
      <c r="B66" s="15"/>
      <c r="AR66" s="15"/>
    </row>
    <row r="67" spans="2:44" ht="12">
      <c r="B67" s="15"/>
      <c r="AR67" s="15"/>
    </row>
    <row r="68" spans="2:44" ht="12">
      <c r="B68" s="15"/>
      <c r="AR68" s="15"/>
    </row>
    <row r="69" spans="2:44" ht="12">
      <c r="B69" s="15"/>
      <c r="AR69" s="15"/>
    </row>
    <row r="70" spans="2:44" ht="12">
      <c r="B70" s="15"/>
      <c r="AR70" s="15"/>
    </row>
    <row r="71" spans="2:44" ht="12">
      <c r="B71" s="15"/>
      <c r="AR71" s="15"/>
    </row>
    <row r="72" spans="2:44" ht="12">
      <c r="B72" s="15"/>
      <c r="AR72" s="15"/>
    </row>
    <row r="73" spans="2:44" ht="12">
      <c r="B73" s="15"/>
      <c r="AR73" s="15"/>
    </row>
    <row r="74" spans="2:44" ht="12">
      <c r="B74" s="15"/>
      <c r="AR74" s="15"/>
    </row>
    <row r="75" spans="2:44" s="1" customFormat="1" ht="12.75">
      <c r="B75" s="27"/>
      <c r="D75" s="38" t="s">
        <v>53</v>
      </c>
      <c r="E75" s="29"/>
      <c r="F75" s="29"/>
      <c r="G75" s="29"/>
      <c r="H75" s="29"/>
      <c r="I75" s="29"/>
      <c r="J75" s="29"/>
      <c r="K75" s="29"/>
      <c r="L75" s="29"/>
      <c r="M75" s="29"/>
      <c r="N75" s="29"/>
      <c r="O75" s="29"/>
      <c r="P75" s="29"/>
      <c r="Q75" s="29"/>
      <c r="R75" s="29"/>
      <c r="S75" s="29"/>
      <c r="T75" s="29"/>
      <c r="U75" s="29"/>
      <c r="V75" s="38" t="s">
        <v>54</v>
      </c>
      <c r="W75" s="29"/>
      <c r="X75" s="29"/>
      <c r="Y75" s="29"/>
      <c r="Z75" s="29"/>
      <c r="AA75" s="29"/>
      <c r="AB75" s="29"/>
      <c r="AC75" s="29"/>
      <c r="AD75" s="29"/>
      <c r="AE75" s="29"/>
      <c r="AF75" s="29"/>
      <c r="AG75" s="29"/>
      <c r="AH75" s="38" t="s">
        <v>53</v>
      </c>
      <c r="AI75" s="29"/>
      <c r="AJ75" s="29"/>
      <c r="AK75" s="29"/>
      <c r="AL75" s="29"/>
      <c r="AM75" s="38" t="s">
        <v>54</v>
      </c>
      <c r="AN75" s="29"/>
      <c r="AO75" s="29"/>
      <c r="AR75" s="27"/>
    </row>
    <row r="76" spans="2:44" s="1" customFormat="1" ht="12">
      <c r="B76" s="27"/>
      <c r="AR76" s="27"/>
    </row>
    <row r="77" spans="2:44" s="1" customFormat="1" ht="6.95" customHeight="1">
      <c r="B77" s="39"/>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27"/>
    </row>
    <row r="81" spans="2:44" s="1" customFormat="1" ht="6.95" customHeight="1">
      <c r="B81" s="41"/>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27"/>
    </row>
    <row r="82" spans="2:44" s="1" customFormat="1" ht="24.95" customHeight="1">
      <c r="B82" s="27"/>
      <c r="C82" s="16" t="s">
        <v>57</v>
      </c>
      <c r="AR82" s="27"/>
    </row>
    <row r="83" spans="2:44" s="1" customFormat="1" ht="6.95" customHeight="1">
      <c r="B83" s="27"/>
      <c r="AR83" s="27"/>
    </row>
    <row r="84" spans="2:44" s="3" customFormat="1" ht="12" customHeight="1">
      <c r="B84" s="43"/>
      <c r="C84" s="22" t="s">
        <v>13</v>
      </c>
      <c r="L84" s="3" t="str">
        <f>K5</f>
        <v>BRANDYS-2452022-TP</v>
      </c>
      <c r="AR84" s="43"/>
    </row>
    <row r="85" spans="2:44" s="4" customFormat="1" ht="36.95" customHeight="1">
      <c r="B85" s="44"/>
      <c r="C85" s="45" t="s">
        <v>16</v>
      </c>
      <c r="L85" s="154" t="str">
        <f>K6</f>
        <v>Odborné učebny G Brandýs – Gymnázium J.S. Machara</v>
      </c>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R85" s="44"/>
    </row>
    <row r="86" spans="2:44" s="1" customFormat="1" ht="6.95" customHeight="1">
      <c r="B86" s="27"/>
      <c r="AR86" s="27"/>
    </row>
    <row r="87" spans="2:44" s="1" customFormat="1" ht="12" customHeight="1">
      <c r="B87" s="27"/>
      <c r="C87" s="22" t="s">
        <v>20</v>
      </c>
      <c r="L87" s="46" t="str">
        <f>IF(K8="","",K8)</f>
        <v xml:space="preserve">Gymnázium J. S. Machara, Královická 668  </v>
      </c>
      <c r="AI87" s="22" t="s">
        <v>22</v>
      </c>
      <c r="AM87" s="156" t="str">
        <f>IF(AN8="","",AN8)</f>
        <v>15. 5. 2022</v>
      </c>
      <c r="AN87" s="156"/>
      <c r="AR87" s="27"/>
    </row>
    <row r="88" spans="2:44" s="1" customFormat="1" ht="6.95" customHeight="1">
      <c r="B88" s="27"/>
      <c r="AR88" s="27"/>
    </row>
    <row r="89" spans="2:56" s="1" customFormat="1" ht="25.7" customHeight="1">
      <c r="B89" s="27"/>
      <c r="C89" s="22" t="s">
        <v>24</v>
      </c>
      <c r="L89" s="3" t="str">
        <f>IF(E11="","",E11)</f>
        <v>Středočeský kraj, Praha 5, Zborovská 81/11</v>
      </c>
      <c r="AI89" s="22" t="s">
        <v>31</v>
      </c>
      <c r="AM89" s="157" t="str">
        <f>IF(E17="","",E17)</f>
        <v>Stebau s.r.o., Jižní 870, 500 03 Hradec Králové</v>
      </c>
      <c r="AN89" s="158"/>
      <c r="AO89" s="158"/>
      <c r="AP89" s="158"/>
      <c r="AR89" s="27"/>
      <c r="AS89" s="159" t="s">
        <v>58</v>
      </c>
      <c r="AT89" s="160"/>
      <c r="AU89" s="48"/>
      <c r="AV89" s="48"/>
      <c r="AW89" s="48"/>
      <c r="AX89" s="48"/>
      <c r="AY89" s="48"/>
      <c r="AZ89" s="48"/>
      <c r="BA89" s="48"/>
      <c r="BB89" s="48"/>
      <c r="BC89" s="48"/>
      <c r="BD89" s="49"/>
    </row>
    <row r="90" spans="2:56" s="1" customFormat="1" ht="15.2" customHeight="1">
      <c r="B90" s="27"/>
      <c r="C90" s="22" t="s">
        <v>29</v>
      </c>
      <c r="L90" s="3" t="str">
        <f>IF(E14="Vyplň údaj","",E14)</f>
        <v/>
      </c>
      <c r="AI90" s="22" t="s">
        <v>35</v>
      </c>
      <c r="AM90" s="157" t="str">
        <f>IF(E20="","",E20)</f>
        <v xml:space="preserve"> </v>
      </c>
      <c r="AN90" s="158"/>
      <c r="AO90" s="158"/>
      <c r="AP90" s="158"/>
      <c r="AR90" s="27"/>
      <c r="AS90" s="161"/>
      <c r="AT90" s="162"/>
      <c r="BD90" s="51"/>
    </row>
    <row r="91" spans="2:56" s="1" customFormat="1" ht="10.9" customHeight="1">
      <c r="B91" s="27"/>
      <c r="AR91" s="27"/>
      <c r="AS91" s="161"/>
      <c r="AT91" s="162"/>
      <c r="BD91" s="51"/>
    </row>
    <row r="92" spans="2:56" s="1" customFormat="1" ht="29.25" customHeight="1">
      <c r="B92" s="27"/>
      <c r="C92" s="149" t="s">
        <v>59</v>
      </c>
      <c r="D92" s="150"/>
      <c r="E92" s="150"/>
      <c r="F92" s="150"/>
      <c r="G92" s="150"/>
      <c r="H92" s="52"/>
      <c r="I92" s="151" t="s">
        <v>60</v>
      </c>
      <c r="J92" s="150"/>
      <c r="K92" s="150"/>
      <c r="L92" s="150"/>
      <c r="M92" s="150"/>
      <c r="N92" s="150"/>
      <c r="O92" s="150"/>
      <c r="P92" s="150"/>
      <c r="Q92" s="150"/>
      <c r="R92" s="150"/>
      <c r="S92" s="150"/>
      <c r="T92" s="150"/>
      <c r="U92" s="150"/>
      <c r="V92" s="150"/>
      <c r="W92" s="150"/>
      <c r="X92" s="150"/>
      <c r="Y92" s="150"/>
      <c r="Z92" s="150"/>
      <c r="AA92" s="150"/>
      <c r="AB92" s="150"/>
      <c r="AC92" s="150"/>
      <c r="AD92" s="150"/>
      <c r="AE92" s="150"/>
      <c r="AF92" s="150"/>
      <c r="AG92" s="152" t="s">
        <v>61</v>
      </c>
      <c r="AH92" s="150"/>
      <c r="AI92" s="150"/>
      <c r="AJ92" s="150"/>
      <c r="AK92" s="150"/>
      <c r="AL92" s="150"/>
      <c r="AM92" s="150"/>
      <c r="AN92" s="151" t="s">
        <v>62</v>
      </c>
      <c r="AO92" s="150"/>
      <c r="AP92" s="153"/>
      <c r="AQ92" s="53" t="s">
        <v>63</v>
      </c>
      <c r="AR92" s="27"/>
      <c r="AS92" s="54" t="s">
        <v>64</v>
      </c>
      <c r="AT92" s="55" t="s">
        <v>65</v>
      </c>
      <c r="AU92" s="55" t="s">
        <v>66</v>
      </c>
      <c r="AV92" s="55" t="s">
        <v>67</v>
      </c>
      <c r="AW92" s="55" t="s">
        <v>68</v>
      </c>
      <c r="AX92" s="55" t="s">
        <v>69</v>
      </c>
      <c r="AY92" s="55" t="s">
        <v>70</v>
      </c>
      <c r="AZ92" s="55" t="s">
        <v>71</v>
      </c>
      <c r="BA92" s="55" t="s">
        <v>72</v>
      </c>
      <c r="BB92" s="55" t="s">
        <v>73</v>
      </c>
      <c r="BC92" s="55" t="s">
        <v>74</v>
      </c>
      <c r="BD92" s="56" t="s">
        <v>75</v>
      </c>
    </row>
    <row r="93" spans="2:56" s="1" customFormat="1" ht="10.9" customHeight="1">
      <c r="B93" s="27"/>
      <c r="AR93" s="27"/>
      <c r="AS93" s="57"/>
      <c r="AT93" s="48"/>
      <c r="AU93" s="48"/>
      <c r="AV93" s="48"/>
      <c r="AW93" s="48"/>
      <c r="AX93" s="48"/>
      <c r="AY93" s="48"/>
      <c r="AZ93" s="48"/>
      <c r="BA93" s="48"/>
      <c r="BB93" s="48"/>
      <c r="BC93" s="48"/>
      <c r="BD93" s="49"/>
    </row>
    <row r="94" spans="2:90" s="5" customFormat="1" ht="32.45" customHeight="1">
      <c r="B94" s="58"/>
      <c r="C94" s="59" t="s">
        <v>76</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147">
        <f>ROUND(SUM(AG95:AG96),1)</f>
        <v>0</v>
      </c>
      <c r="AH94" s="147"/>
      <c r="AI94" s="147"/>
      <c r="AJ94" s="147"/>
      <c r="AK94" s="147"/>
      <c r="AL94" s="147"/>
      <c r="AM94" s="147"/>
      <c r="AN94" s="148">
        <f>SUM(AG94,AT94)</f>
        <v>0</v>
      </c>
      <c r="AO94" s="148"/>
      <c r="AP94" s="148"/>
      <c r="AQ94" s="62" t="s">
        <v>1</v>
      </c>
      <c r="AR94" s="58"/>
      <c r="AS94" s="63">
        <f>ROUND(SUM(AS95:AS96),1)</f>
        <v>0</v>
      </c>
      <c r="AT94" s="64">
        <f>ROUND(SUM(AV94:AW94),1)</f>
        <v>0</v>
      </c>
      <c r="AU94" s="65">
        <f>ROUND(SUM(AU95:AU96),5)</f>
        <v>0</v>
      </c>
      <c r="AV94" s="64">
        <f>ROUND(AZ94*L29,1)</f>
        <v>0</v>
      </c>
      <c r="AW94" s="64">
        <f>ROUND(BA94*L30,1)</f>
        <v>0</v>
      </c>
      <c r="AX94" s="64">
        <f>ROUND(BB94*L29,1)</f>
        <v>0</v>
      </c>
      <c r="AY94" s="64">
        <f>ROUND(BC94*L30,1)</f>
        <v>0</v>
      </c>
      <c r="AZ94" s="64">
        <f>ROUND(SUM(AZ95:AZ96),1)</f>
        <v>0</v>
      </c>
      <c r="BA94" s="64">
        <f>ROUND(SUM(BA95:BA96),1)</f>
        <v>0</v>
      </c>
      <c r="BB94" s="64">
        <f>ROUND(SUM(BB95:BB96),1)</f>
        <v>0</v>
      </c>
      <c r="BC94" s="64">
        <f>ROUND(SUM(BC95:BC96),1)</f>
        <v>0</v>
      </c>
      <c r="BD94" s="66">
        <f>ROUND(SUM(BD95:BD96),1)</f>
        <v>0</v>
      </c>
      <c r="BS94" s="67" t="s">
        <v>77</v>
      </c>
      <c r="BT94" s="67" t="s">
        <v>78</v>
      </c>
      <c r="BU94" s="68" t="s">
        <v>79</v>
      </c>
      <c r="BV94" s="67" t="s">
        <v>80</v>
      </c>
      <c r="BW94" s="67" t="s">
        <v>5</v>
      </c>
      <c r="BX94" s="67" t="s">
        <v>81</v>
      </c>
      <c r="CL94" s="67" t="s">
        <v>1</v>
      </c>
    </row>
    <row r="95" spans="1:91" s="6" customFormat="1" ht="16.5" customHeight="1">
      <c r="A95" s="69" t="s">
        <v>82</v>
      </c>
      <c r="B95" s="70"/>
      <c r="C95" s="71"/>
      <c r="D95" s="146" t="s">
        <v>83</v>
      </c>
      <c r="E95" s="146"/>
      <c r="F95" s="146"/>
      <c r="G95" s="146"/>
      <c r="H95" s="146"/>
      <c r="I95" s="72"/>
      <c r="J95" s="146" t="s">
        <v>84</v>
      </c>
      <c r="K95" s="146"/>
      <c r="L95" s="146"/>
      <c r="M95" s="146"/>
      <c r="N95" s="146"/>
      <c r="O95" s="146"/>
      <c r="P95" s="146"/>
      <c r="Q95" s="146"/>
      <c r="R95" s="146"/>
      <c r="S95" s="146"/>
      <c r="T95" s="146"/>
      <c r="U95" s="146"/>
      <c r="V95" s="146"/>
      <c r="W95" s="146"/>
      <c r="X95" s="146"/>
      <c r="Y95" s="146"/>
      <c r="Z95" s="146"/>
      <c r="AA95" s="146"/>
      <c r="AB95" s="146"/>
      <c r="AC95" s="146"/>
      <c r="AD95" s="146"/>
      <c r="AE95" s="146"/>
      <c r="AF95" s="146"/>
      <c r="AG95" s="144">
        <f>'P - Pomůcky'!J30</f>
        <v>0</v>
      </c>
      <c r="AH95" s="145"/>
      <c r="AI95" s="145"/>
      <c r="AJ95" s="145"/>
      <c r="AK95" s="145"/>
      <c r="AL95" s="145"/>
      <c r="AM95" s="145"/>
      <c r="AN95" s="144">
        <f>SUM(AG95,AT95)</f>
        <v>0</v>
      </c>
      <c r="AO95" s="145"/>
      <c r="AP95" s="145"/>
      <c r="AQ95" s="73" t="s">
        <v>85</v>
      </c>
      <c r="AR95" s="70"/>
      <c r="AS95" s="74">
        <v>0</v>
      </c>
      <c r="AT95" s="75">
        <f>ROUND(SUM(AV95:AW95),1)</f>
        <v>0</v>
      </c>
      <c r="AU95" s="76">
        <f>'P - Pomůcky'!P119</f>
        <v>0</v>
      </c>
      <c r="AV95" s="75">
        <f>'P - Pomůcky'!J33</f>
        <v>0</v>
      </c>
      <c r="AW95" s="75">
        <f>'P - Pomůcky'!J34</f>
        <v>0</v>
      </c>
      <c r="AX95" s="75">
        <f>'P - Pomůcky'!J35</f>
        <v>0</v>
      </c>
      <c r="AY95" s="75">
        <f>'P - Pomůcky'!J36</f>
        <v>0</v>
      </c>
      <c r="AZ95" s="75">
        <f>'P - Pomůcky'!F33</f>
        <v>0</v>
      </c>
      <c r="BA95" s="75">
        <f>'P - Pomůcky'!F34</f>
        <v>0</v>
      </c>
      <c r="BB95" s="75">
        <f>'P - Pomůcky'!F35</f>
        <v>0</v>
      </c>
      <c r="BC95" s="75">
        <f>'P - Pomůcky'!F36</f>
        <v>0</v>
      </c>
      <c r="BD95" s="77">
        <f>'P - Pomůcky'!F37</f>
        <v>0</v>
      </c>
      <c r="BT95" s="78" t="s">
        <v>86</v>
      </c>
      <c r="BV95" s="78" t="s">
        <v>80</v>
      </c>
      <c r="BW95" s="78" t="s">
        <v>87</v>
      </c>
      <c r="BX95" s="78" t="s">
        <v>5</v>
      </c>
      <c r="CL95" s="78" t="s">
        <v>1</v>
      </c>
      <c r="CM95" s="78" t="s">
        <v>88</v>
      </c>
    </row>
    <row r="96" spans="1:91" s="6" customFormat="1" ht="16.5" customHeight="1">
      <c r="A96" s="69" t="s">
        <v>82</v>
      </c>
      <c r="B96" s="70"/>
      <c r="C96" s="71"/>
      <c r="D96" s="146" t="s">
        <v>89</v>
      </c>
      <c r="E96" s="146"/>
      <c r="F96" s="146"/>
      <c r="G96" s="146"/>
      <c r="H96" s="146"/>
      <c r="I96" s="72"/>
      <c r="J96" s="146" t="s">
        <v>90</v>
      </c>
      <c r="K96" s="146"/>
      <c r="L96" s="146"/>
      <c r="M96" s="146"/>
      <c r="N96" s="146"/>
      <c r="O96" s="146"/>
      <c r="P96" s="146"/>
      <c r="Q96" s="146"/>
      <c r="R96" s="146"/>
      <c r="S96" s="146"/>
      <c r="T96" s="146"/>
      <c r="U96" s="146"/>
      <c r="V96" s="146"/>
      <c r="W96" s="146"/>
      <c r="X96" s="146"/>
      <c r="Y96" s="146"/>
      <c r="Z96" s="146"/>
      <c r="AA96" s="146"/>
      <c r="AB96" s="146"/>
      <c r="AC96" s="146"/>
      <c r="AD96" s="146"/>
      <c r="AE96" s="146"/>
      <c r="AF96" s="146"/>
      <c r="AG96" s="144">
        <f>'T - Technika'!J30</f>
        <v>0</v>
      </c>
      <c r="AH96" s="145"/>
      <c r="AI96" s="145"/>
      <c r="AJ96" s="145"/>
      <c r="AK96" s="145"/>
      <c r="AL96" s="145"/>
      <c r="AM96" s="145"/>
      <c r="AN96" s="144">
        <f>SUM(AG96,AT96)</f>
        <v>0</v>
      </c>
      <c r="AO96" s="145"/>
      <c r="AP96" s="145"/>
      <c r="AQ96" s="73" t="s">
        <v>85</v>
      </c>
      <c r="AR96" s="70"/>
      <c r="AS96" s="79">
        <v>0</v>
      </c>
      <c r="AT96" s="80">
        <f>ROUND(SUM(AV96:AW96),1)</f>
        <v>0</v>
      </c>
      <c r="AU96" s="81">
        <f>'T - Technika'!P118</f>
        <v>0</v>
      </c>
      <c r="AV96" s="80">
        <f>'T - Technika'!J33</f>
        <v>0</v>
      </c>
      <c r="AW96" s="80">
        <f>'T - Technika'!J34</f>
        <v>0</v>
      </c>
      <c r="AX96" s="80">
        <f>'T - Technika'!J35</f>
        <v>0</v>
      </c>
      <c r="AY96" s="80">
        <f>'T - Technika'!J36</f>
        <v>0</v>
      </c>
      <c r="AZ96" s="80">
        <f>'T - Technika'!F33</f>
        <v>0</v>
      </c>
      <c r="BA96" s="80">
        <f>'T - Technika'!F34</f>
        <v>0</v>
      </c>
      <c r="BB96" s="80">
        <f>'T - Technika'!F35</f>
        <v>0</v>
      </c>
      <c r="BC96" s="80">
        <f>'T - Technika'!F36</f>
        <v>0</v>
      </c>
      <c r="BD96" s="82">
        <f>'T - Technika'!F37</f>
        <v>0</v>
      </c>
      <c r="BT96" s="78" t="s">
        <v>86</v>
      </c>
      <c r="BV96" s="78" t="s">
        <v>80</v>
      </c>
      <c r="BW96" s="78" t="s">
        <v>91</v>
      </c>
      <c r="BX96" s="78" t="s">
        <v>5</v>
      </c>
      <c r="CL96" s="78" t="s">
        <v>1</v>
      </c>
      <c r="CM96" s="78" t="s">
        <v>88</v>
      </c>
    </row>
    <row r="97" spans="2:44" s="1" customFormat="1" ht="30" customHeight="1">
      <c r="B97" s="27"/>
      <c r="AR97" s="27"/>
    </row>
    <row r="98" spans="2:44" s="1" customFormat="1" ht="6.95" customHeight="1">
      <c r="B98" s="39"/>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27"/>
    </row>
  </sheetData>
  <sheetProtection algorithmName="SHA-512" hashValue="uV9QpV6NsGYSagFdmOQK4QYP1ilOweF4C/z2bCFSEu126w5qRuFO17jiAct99XrCasfaiE2SMd/4f2iWV8+JAQ==" saltValue="ekh4U51CXmG//zl7/EpkSE8G3K04GBKIJRAPdYFKhp8moFdbKoVTDVDV1hk6Uod4ChkWubLPdr7cpPCV1JVVvA==" spinCount="100000" sheet="1" objects="1" scenarios="1" formatColumns="0" formatRows="0"/>
  <mergeCells count="46">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L33:P33"/>
    <mergeCell ref="X35:AB35"/>
    <mergeCell ref="AK35:AO35"/>
    <mergeCell ref="AK31:AO31"/>
    <mergeCell ref="L31:P31"/>
    <mergeCell ref="W32:AE32"/>
    <mergeCell ref="AK32:AO32"/>
    <mergeCell ref="L32:P32"/>
    <mergeCell ref="AM87:AN87"/>
    <mergeCell ref="AM89:AP89"/>
    <mergeCell ref="AS89:AT91"/>
    <mergeCell ref="AM90:AP90"/>
    <mergeCell ref="W33:AE33"/>
    <mergeCell ref="AK33:AO33"/>
    <mergeCell ref="AR2:BE2"/>
    <mergeCell ref="AN96:AP96"/>
    <mergeCell ref="AG96:AM96"/>
    <mergeCell ref="D96:H96"/>
    <mergeCell ref="J96:AF96"/>
    <mergeCell ref="AG94:AM94"/>
    <mergeCell ref="AN94:AP94"/>
    <mergeCell ref="C92:G92"/>
    <mergeCell ref="I92:AF92"/>
    <mergeCell ref="AG92:AM92"/>
    <mergeCell ref="AN92:AP92"/>
    <mergeCell ref="AN95:AP95"/>
    <mergeCell ref="AG95:AM95"/>
    <mergeCell ref="D95:H95"/>
    <mergeCell ref="J95:AF95"/>
    <mergeCell ref="L85:AO85"/>
  </mergeCells>
  <hyperlinks>
    <hyperlink ref="A95" location="'P - Pomůcky'!C2" display="/"/>
    <hyperlink ref="A96" location="'T - Technika'!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226"/>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143"/>
      <c r="M2" s="143"/>
      <c r="N2" s="143"/>
      <c r="O2" s="143"/>
      <c r="P2" s="143"/>
      <c r="Q2" s="143"/>
      <c r="R2" s="143"/>
      <c r="S2" s="143"/>
      <c r="T2" s="143"/>
      <c r="U2" s="143"/>
      <c r="V2" s="143"/>
      <c r="AT2" s="12" t="s">
        <v>87</v>
      </c>
    </row>
    <row r="3" spans="2:46" ht="6.95" customHeight="1">
      <c r="B3" s="13"/>
      <c r="C3" s="14"/>
      <c r="D3" s="14"/>
      <c r="E3" s="14"/>
      <c r="F3" s="14"/>
      <c r="G3" s="14"/>
      <c r="H3" s="14"/>
      <c r="I3" s="14"/>
      <c r="J3" s="14"/>
      <c r="K3" s="14"/>
      <c r="L3" s="15"/>
      <c r="AT3" s="12" t="s">
        <v>88</v>
      </c>
    </row>
    <row r="4" spans="2:46" ht="24.95" customHeight="1">
      <c r="B4" s="15"/>
      <c r="D4" s="16" t="s">
        <v>92</v>
      </c>
      <c r="L4" s="15"/>
      <c r="M4" s="83" t="s">
        <v>10</v>
      </c>
      <c r="AT4" s="12" t="s">
        <v>4</v>
      </c>
    </row>
    <row r="5" spans="2:12" ht="6.95" customHeight="1">
      <c r="B5" s="15"/>
      <c r="L5" s="15"/>
    </row>
    <row r="6" spans="2:12" ht="12" customHeight="1">
      <c r="B6" s="15"/>
      <c r="D6" s="22" t="s">
        <v>16</v>
      </c>
      <c r="L6" s="15"/>
    </row>
    <row r="7" spans="2:12" ht="16.5" customHeight="1">
      <c r="B7" s="15"/>
      <c r="E7" s="182" t="str">
        <f>'Rekapitulace stavby'!K6</f>
        <v>Odborné učebny G Brandýs – Gymnázium J.S. Machara</v>
      </c>
      <c r="F7" s="183"/>
      <c r="G7" s="183"/>
      <c r="H7" s="183"/>
      <c r="L7" s="15"/>
    </row>
    <row r="8" spans="2:12" s="1" customFormat="1" ht="12" customHeight="1">
      <c r="B8" s="27"/>
      <c r="D8" s="22" t="s">
        <v>93</v>
      </c>
      <c r="L8" s="27"/>
    </row>
    <row r="9" spans="2:12" s="1" customFormat="1" ht="16.5" customHeight="1">
      <c r="B9" s="27"/>
      <c r="E9" s="154" t="s">
        <v>94</v>
      </c>
      <c r="F9" s="181"/>
      <c r="G9" s="181"/>
      <c r="H9" s="181"/>
      <c r="L9" s="27"/>
    </row>
    <row r="10" spans="2:12" s="1" customFormat="1" ht="12">
      <c r="B10" s="27"/>
      <c r="L10" s="27"/>
    </row>
    <row r="11" spans="2:12" s="1" customFormat="1" ht="12" customHeight="1">
      <c r="B11" s="27"/>
      <c r="D11" s="22" t="s">
        <v>18</v>
      </c>
      <c r="F11" s="20" t="s">
        <v>1</v>
      </c>
      <c r="I11" s="22" t="s">
        <v>19</v>
      </c>
      <c r="J11" s="20" t="s">
        <v>1</v>
      </c>
      <c r="L11" s="27"/>
    </row>
    <row r="12" spans="2:12" s="1" customFormat="1" ht="12" customHeight="1">
      <c r="B12" s="27"/>
      <c r="D12" s="22" t="s">
        <v>20</v>
      </c>
      <c r="F12" s="20" t="s">
        <v>21</v>
      </c>
      <c r="I12" s="22" t="s">
        <v>22</v>
      </c>
      <c r="J12" s="47" t="str">
        <f>'Rekapitulace stavby'!AN8</f>
        <v>15. 5. 2022</v>
      </c>
      <c r="L12" s="27"/>
    </row>
    <row r="13" spans="2:12" s="1" customFormat="1" ht="10.9" customHeight="1">
      <c r="B13" s="27"/>
      <c r="L13" s="27"/>
    </row>
    <row r="14" spans="2:12" s="1" customFormat="1" ht="12" customHeight="1">
      <c r="B14" s="27"/>
      <c r="D14" s="22" t="s">
        <v>24</v>
      </c>
      <c r="I14" s="22" t="s">
        <v>25</v>
      </c>
      <c r="J14" s="20" t="s">
        <v>26</v>
      </c>
      <c r="L14" s="27"/>
    </row>
    <row r="15" spans="2:12" s="1" customFormat="1" ht="18" customHeight="1">
      <c r="B15" s="27"/>
      <c r="E15" s="20" t="s">
        <v>27</v>
      </c>
      <c r="I15" s="22" t="s">
        <v>28</v>
      </c>
      <c r="J15" s="20" t="s">
        <v>1</v>
      </c>
      <c r="L15" s="27"/>
    </row>
    <row r="16" spans="2:12" s="1" customFormat="1" ht="6.95" customHeight="1">
      <c r="B16" s="27"/>
      <c r="L16" s="27"/>
    </row>
    <row r="17" spans="2:12" s="1" customFormat="1" ht="12" customHeight="1">
      <c r="B17" s="27"/>
      <c r="D17" s="22" t="s">
        <v>29</v>
      </c>
      <c r="I17" s="22" t="s">
        <v>25</v>
      </c>
      <c r="J17" s="23" t="str">
        <f>'Rekapitulace stavby'!AN13</f>
        <v>Vyplň údaj</v>
      </c>
      <c r="L17" s="27"/>
    </row>
    <row r="18" spans="2:12" s="1" customFormat="1" ht="18" customHeight="1">
      <c r="B18" s="27"/>
      <c r="E18" s="184" t="str">
        <f>'Rekapitulace stavby'!E14</f>
        <v>Vyplň údaj</v>
      </c>
      <c r="F18" s="173"/>
      <c r="G18" s="173"/>
      <c r="H18" s="173"/>
      <c r="I18" s="22" t="s">
        <v>28</v>
      </c>
      <c r="J18" s="23" t="str">
        <f>'Rekapitulace stavby'!AN14</f>
        <v>Vyplň údaj</v>
      </c>
      <c r="L18" s="27"/>
    </row>
    <row r="19" spans="2:12" s="1" customFormat="1" ht="6.95" customHeight="1">
      <c r="B19" s="27"/>
      <c r="L19" s="27"/>
    </row>
    <row r="20" spans="2:12" s="1" customFormat="1" ht="12" customHeight="1">
      <c r="B20" s="27"/>
      <c r="D20" s="22" t="s">
        <v>31</v>
      </c>
      <c r="I20" s="22" t="s">
        <v>25</v>
      </c>
      <c r="J20" s="20" t="s">
        <v>32</v>
      </c>
      <c r="L20" s="27"/>
    </row>
    <row r="21" spans="2:12" s="1" customFormat="1" ht="18" customHeight="1">
      <c r="B21" s="27"/>
      <c r="E21" s="20" t="s">
        <v>33</v>
      </c>
      <c r="I21" s="22" t="s">
        <v>28</v>
      </c>
      <c r="J21" s="20" t="s">
        <v>1</v>
      </c>
      <c r="L21" s="27"/>
    </row>
    <row r="22" spans="2:12" s="1" customFormat="1" ht="6.95" customHeight="1">
      <c r="B22" s="27"/>
      <c r="L22" s="27"/>
    </row>
    <row r="23" spans="2:12" s="1" customFormat="1" ht="12" customHeight="1">
      <c r="B23" s="27"/>
      <c r="D23" s="22" t="s">
        <v>35</v>
      </c>
      <c r="I23" s="22" t="s">
        <v>25</v>
      </c>
      <c r="J23" s="20" t="str">
        <f>IF('Rekapitulace stavby'!AN19="","",'Rekapitulace stavby'!AN19)</f>
        <v/>
      </c>
      <c r="L23" s="27"/>
    </row>
    <row r="24" spans="2:12" s="1" customFormat="1" ht="18" customHeight="1">
      <c r="B24" s="27"/>
      <c r="E24" s="20" t="str">
        <f>IF('Rekapitulace stavby'!E20="","",'Rekapitulace stavby'!E20)</f>
        <v xml:space="preserve"> </v>
      </c>
      <c r="I24" s="22" t="s">
        <v>28</v>
      </c>
      <c r="J24" s="20" t="str">
        <f>IF('Rekapitulace stavby'!AN20="","",'Rekapitulace stavby'!AN20)</f>
        <v/>
      </c>
      <c r="L24" s="27"/>
    </row>
    <row r="25" spans="2:12" s="1" customFormat="1" ht="6.95" customHeight="1">
      <c r="B25" s="27"/>
      <c r="L25" s="27"/>
    </row>
    <row r="26" spans="2:12" s="1" customFormat="1" ht="12" customHeight="1">
      <c r="B26" s="27"/>
      <c r="D26" s="22" t="s">
        <v>37</v>
      </c>
      <c r="L26" s="27"/>
    </row>
    <row r="27" spans="2:12" s="7" customFormat="1" ht="16.5" customHeight="1">
      <c r="B27" s="84"/>
      <c r="E27" s="177" t="s">
        <v>1</v>
      </c>
      <c r="F27" s="177"/>
      <c r="G27" s="177"/>
      <c r="H27" s="177"/>
      <c r="L27" s="84"/>
    </row>
    <row r="28" spans="2:12" s="1" customFormat="1" ht="6.95" customHeight="1">
      <c r="B28" s="27"/>
      <c r="L28" s="27"/>
    </row>
    <row r="29" spans="2:12" s="1" customFormat="1" ht="6.95" customHeight="1">
      <c r="B29" s="27"/>
      <c r="D29" s="48"/>
      <c r="E29" s="48"/>
      <c r="F29" s="48"/>
      <c r="G29" s="48"/>
      <c r="H29" s="48"/>
      <c r="I29" s="48"/>
      <c r="J29" s="48"/>
      <c r="K29" s="48"/>
      <c r="L29" s="27"/>
    </row>
    <row r="30" spans="2:12" s="1" customFormat="1" ht="25.35" customHeight="1">
      <c r="B30" s="27"/>
      <c r="D30" s="85" t="s">
        <v>38</v>
      </c>
      <c r="J30" s="61">
        <f>ROUND(J119,1)</f>
        <v>0</v>
      </c>
      <c r="L30" s="27"/>
    </row>
    <row r="31" spans="2:12" s="1" customFormat="1" ht="6.95" customHeight="1">
      <c r="B31" s="27"/>
      <c r="D31" s="48"/>
      <c r="E31" s="48"/>
      <c r="F31" s="48"/>
      <c r="G31" s="48"/>
      <c r="H31" s="48"/>
      <c r="I31" s="48"/>
      <c r="J31" s="48"/>
      <c r="K31" s="48"/>
      <c r="L31" s="27"/>
    </row>
    <row r="32" spans="2:12" s="1" customFormat="1" ht="14.45" customHeight="1">
      <c r="B32" s="27"/>
      <c r="F32" s="30" t="s">
        <v>40</v>
      </c>
      <c r="I32" s="30" t="s">
        <v>39</v>
      </c>
      <c r="J32" s="30" t="s">
        <v>41</v>
      </c>
      <c r="L32" s="27"/>
    </row>
    <row r="33" spans="2:12" s="1" customFormat="1" ht="14.45" customHeight="1">
      <c r="B33" s="27"/>
      <c r="D33" s="50" t="s">
        <v>42</v>
      </c>
      <c r="E33" s="22" t="s">
        <v>43</v>
      </c>
      <c r="F33" s="86">
        <f>ROUND((SUM(BE119:BE225)),1)</f>
        <v>0</v>
      </c>
      <c r="I33" s="87">
        <v>0.21</v>
      </c>
      <c r="J33" s="86">
        <f>ROUND(((SUM(BE119:BE225))*I33),1)</f>
        <v>0</v>
      </c>
      <c r="L33" s="27"/>
    </row>
    <row r="34" spans="2:12" s="1" customFormat="1" ht="14.45" customHeight="1">
      <c r="B34" s="27"/>
      <c r="E34" s="22" t="s">
        <v>44</v>
      </c>
      <c r="F34" s="86">
        <f>ROUND((SUM(BF119:BF225)),1)</f>
        <v>0</v>
      </c>
      <c r="I34" s="87">
        <v>0.15</v>
      </c>
      <c r="J34" s="86">
        <f>ROUND(((SUM(BF119:BF225))*I34),1)</f>
        <v>0</v>
      </c>
      <c r="L34" s="27"/>
    </row>
    <row r="35" spans="2:12" s="1" customFormat="1" ht="14.45" customHeight="1" hidden="1">
      <c r="B35" s="27"/>
      <c r="E35" s="22" t="s">
        <v>45</v>
      </c>
      <c r="F35" s="86">
        <f>ROUND((SUM(BG119:BG225)),1)</f>
        <v>0</v>
      </c>
      <c r="I35" s="87">
        <v>0.21</v>
      </c>
      <c r="J35" s="86">
        <f>0</f>
        <v>0</v>
      </c>
      <c r="L35" s="27"/>
    </row>
    <row r="36" spans="2:12" s="1" customFormat="1" ht="14.45" customHeight="1" hidden="1">
      <c r="B36" s="27"/>
      <c r="E36" s="22" t="s">
        <v>46</v>
      </c>
      <c r="F36" s="86">
        <f>ROUND((SUM(BH119:BH225)),1)</f>
        <v>0</v>
      </c>
      <c r="I36" s="87">
        <v>0.15</v>
      </c>
      <c r="J36" s="86">
        <f>0</f>
        <v>0</v>
      </c>
      <c r="L36" s="27"/>
    </row>
    <row r="37" spans="2:12" s="1" customFormat="1" ht="14.45" customHeight="1" hidden="1">
      <c r="B37" s="27"/>
      <c r="E37" s="22" t="s">
        <v>47</v>
      </c>
      <c r="F37" s="86">
        <f>ROUND((SUM(BI119:BI225)),1)</f>
        <v>0</v>
      </c>
      <c r="I37" s="87">
        <v>0</v>
      </c>
      <c r="J37" s="86">
        <f>0</f>
        <v>0</v>
      </c>
      <c r="L37" s="27"/>
    </row>
    <row r="38" spans="2:12" s="1" customFormat="1" ht="6.95" customHeight="1">
      <c r="B38" s="27"/>
      <c r="L38" s="27"/>
    </row>
    <row r="39" spans="2:12" s="1" customFormat="1" ht="25.35" customHeight="1">
      <c r="B39" s="27"/>
      <c r="C39" s="88"/>
      <c r="D39" s="89" t="s">
        <v>48</v>
      </c>
      <c r="E39" s="52"/>
      <c r="F39" s="52"/>
      <c r="G39" s="90" t="s">
        <v>49</v>
      </c>
      <c r="H39" s="91" t="s">
        <v>50</v>
      </c>
      <c r="I39" s="52"/>
      <c r="J39" s="92">
        <f>SUM(J30:J37)</f>
        <v>0</v>
      </c>
      <c r="K39" s="93"/>
      <c r="L39" s="27"/>
    </row>
    <row r="40" spans="2:12" s="1" customFormat="1" ht="14.45" customHeight="1">
      <c r="B40" s="27"/>
      <c r="L40" s="27"/>
    </row>
    <row r="41" spans="2:12" ht="14.45" customHeight="1">
      <c r="B41" s="15"/>
      <c r="L41" s="15"/>
    </row>
    <row r="42" spans="2:12" ht="14.45" customHeight="1">
      <c r="B42" s="15"/>
      <c r="L42" s="15"/>
    </row>
    <row r="43" spans="2:12" ht="14.45" customHeight="1">
      <c r="B43" s="15"/>
      <c r="L43" s="15"/>
    </row>
    <row r="44" spans="2:12" ht="14.45" customHeight="1">
      <c r="B44" s="15"/>
      <c r="L44" s="15"/>
    </row>
    <row r="45" spans="2:12" ht="14.45" customHeight="1">
      <c r="B45" s="15"/>
      <c r="L45" s="15"/>
    </row>
    <row r="46" spans="2:12" ht="14.45" customHeight="1">
      <c r="B46" s="15"/>
      <c r="L46" s="15"/>
    </row>
    <row r="47" spans="2:12" ht="14.45" customHeight="1">
      <c r="B47" s="15"/>
      <c r="L47" s="15"/>
    </row>
    <row r="48" spans="2:12" ht="14.45" customHeight="1">
      <c r="B48" s="15"/>
      <c r="L48" s="15"/>
    </row>
    <row r="49" spans="2:12" ht="14.45" customHeight="1">
      <c r="B49" s="15"/>
      <c r="L49" s="15"/>
    </row>
    <row r="50" spans="2:12" s="1" customFormat="1" ht="14.45" customHeight="1">
      <c r="B50" s="27"/>
      <c r="D50" s="36" t="s">
        <v>51</v>
      </c>
      <c r="E50" s="37"/>
      <c r="F50" s="37"/>
      <c r="G50" s="36" t="s">
        <v>52</v>
      </c>
      <c r="H50" s="37"/>
      <c r="I50" s="37"/>
      <c r="J50" s="37"/>
      <c r="K50" s="37"/>
      <c r="L50" s="27"/>
    </row>
    <row r="51" spans="2:12" ht="12">
      <c r="B51" s="15"/>
      <c r="L51" s="15"/>
    </row>
    <row r="52" spans="2:12" ht="12">
      <c r="B52" s="15"/>
      <c r="L52" s="15"/>
    </row>
    <row r="53" spans="2:12" ht="12">
      <c r="B53" s="15"/>
      <c r="L53" s="15"/>
    </row>
    <row r="54" spans="2:12" ht="12">
      <c r="B54" s="15"/>
      <c r="L54" s="15"/>
    </row>
    <row r="55" spans="2:12" ht="12">
      <c r="B55" s="15"/>
      <c r="L55" s="15"/>
    </row>
    <row r="56" spans="2:12" ht="12">
      <c r="B56" s="15"/>
      <c r="L56" s="15"/>
    </row>
    <row r="57" spans="2:12" ht="12">
      <c r="B57" s="15"/>
      <c r="L57" s="15"/>
    </row>
    <row r="58" spans="2:12" ht="12">
      <c r="B58" s="15"/>
      <c r="L58" s="15"/>
    </row>
    <row r="59" spans="2:12" ht="12">
      <c r="B59" s="15"/>
      <c r="L59" s="15"/>
    </row>
    <row r="60" spans="2:12" ht="12">
      <c r="B60" s="15"/>
      <c r="L60" s="15"/>
    </row>
    <row r="61" spans="2:12" s="1" customFormat="1" ht="12.75">
      <c r="B61" s="27"/>
      <c r="D61" s="38" t="s">
        <v>53</v>
      </c>
      <c r="E61" s="29"/>
      <c r="F61" s="94" t="s">
        <v>54</v>
      </c>
      <c r="G61" s="38" t="s">
        <v>53</v>
      </c>
      <c r="H61" s="29"/>
      <c r="I61" s="29"/>
      <c r="J61" s="95" t="s">
        <v>54</v>
      </c>
      <c r="K61" s="29"/>
      <c r="L61" s="27"/>
    </row>
    <row r="62" spans="2:12" ht="12">
      <c r="B62" s="15"/>
      <c r="L62" s="15"/>
    </row>
    <row r="63" spans="2:12" ht="12">
      <c r="B63" s="15"/>
      <c r="L63" s="15"/>
    </row>
    <row r="64" spans="2:12" ht="12">
      <c r="B64" s="15"/>
      <c r="L64" s="15"/>
    </row>
    <row r="65" spans="2:12" s="1" customFormat="1" ht="12.75">
      <c r="B65" s="27"/>
      <c r="D65" s="36" t="s">
        <v>55</v>
      </c>
      <c r="E65" s="37"/>
      <c r="F65" s="37"/>
      <c r="G65" s="36" t="s">
        <v>56</v>
      </c>
      <c r="H65" s="37"/>
      <c r="I65" s="37"/>
      <c r="J65" s="37"/>
      <c r="K65" s="37"/>
      <c r="L65" s="27"/>
    </row>
    <row r="66" spans="2:12" ht="12">
      <c r="B66" s="15"/>
      <c r="L66" s="15"/>
    </row>
    <row r="67" spans="2:12" ht="12">
      <c r="B67" s="15"/>
      <c r="L67" s="15"/>
    </row>
    <row r="68" spans="2:12" ht="12">
      <c r="B68" s="15"/>
      <c r="L68" s="15"/>
    </row>
    <row r="69" spans="2:12" ht="12">
      <c r="B69" s="15"/>
      <c r="L69" s="15"/>
    </row>
    <row r="70" spans="2:12" ht="12">
      <c r="B70" s="15"/>
      <c r="L70" s="15"/>
    </row>
    <row r="71" spans="2:12" ht="12">
      <c r="B71" s="15"/>
      <c r="L71" s="15"/>
    </row>
    <row r="72" spans="2:12" ht="12">
      <c r="B72" s="15"/>
      <c r="L72" s="15"/>
    </row>
    <row r="73" spans="2:12" ht="12">
      <c r="B73" s="15"/>
      <c r="L73" s="15"/>
    </row>
    <row r="74" spans="2:12" ht="12">
      <c r="B74" s="15"/>
      <c r="L74" s="15"/>
    </row>
    <row r="75" spans="2:12" ht="12">
      <c r="B75" s="15"/>
      <c r="L75" s="15"/>
    </row>
    <row r="76" spans="2:12" s="1" customFormat="1" ht="12.75">
      <c r="B76" s="27"/>
      <c r="D76" s="38" t="s">
        <v>53</v>
      </c>
      <c r="E76" s="29"/>
      <c r="F76" s="94" t="s">
        <v>54</v>
      </c>
      <c r="G76" s="38" t="s">
        <v>53</v>
      </c>
      <c r="H76" s="29"/>
      <c r="I76" s="29"/>
      <c r="J76" s="95" t="s">
        <v>54</v>
      </c>
      <c r="K76" s="29"/>
      <c r="L76" s="27"/>
    </row>
    <row r="77" spans="2:12" s="1" customFormat="1" ht="14.45" customHeight="1">
      <c r="B77" s="39"/>
      <c r="C77" s="40"/>
      <c r="D77" s="40"/>
      <c r="E77" s="40"/>
      <c r="F77" s="40"/>
      <c r="G77" s="40"/>
      <c r="H77" s="40"/>
      <c r="I77" s="40"/>
      <c r="J77" s="40"/>
      <c r="K77" s="40"/>
      <c r="L77" s="27"/>
    </row>
    <row r="81" spans="2:12" s="1" customFormat="1" ht="6.95" customHeight="1">
      <c r="B81" s="41"/>
      <c r="C81" s="42"/>
      <c r="D81" s="42"/>
      <c r="E81" s="42"/>
      <c r="F81" s="42"/>
      <c r="G81" s="42"/>
      <c r="H81" s="42"/>
      <c r="I81" s="42"/>
      <c r="J81" s="42"/>
      <c r="K81" s="42"/>
      <c r="L81" s="27"/>
    </row>
    <row r="82" spans="2:12" s="1" customFormat="1" ht="24.95" customHeight="1">
      <c r="B82" s="27"/>
      <c r="C82" s="16" t="s">
        <v>95</v>
      </c>
      <c r="L82" s="27"/>
    </row>
    <row r="83" spans="2:12" s="1" customFormat="1" ht="6.95" customHeight="1">
      <c r="B83" s="27"/>
      <c r="L83" s="27"/>
    </row>
    <row r="84" spans="2:12" s="1" customFormat="1" ht="12" customHeight="1">
      <c r="B84" s="27"/>
      <c r="C84" s="22" t="s">
        <v>16</v>
      </c>
      <c r="L84" s="27"/>
    </row>
    <row r="85" spans="2:12" s="1" customFormat="1" ht="16.5" customHeight="1">
      <c r="B85" s="27"/>
      <c r="E85" s="182" t="str">
        <f>E7</f>
        <v>Odborné učebny G Brandýs – Gymnázium J.S. Machara</v>
      </c>
      <c r="F85" s="183"/>
      <c r="G85" s="183"/>
      <c r="H85" s="183"/>
      <c r="L85" s="27"/>
    </row>
    <row r="86" spans="2:12" s="1" customFormat="1" ht="12" customHeight="1">
      <c r="B86" s="27"/>
      <c r="C86" s="22" t="s">
        <v>93</v>
      </c>
      <c r="L86" s="27"/>
    </row>
    <row r="87" spans="2:12" s="1" customFormat="1" ht="16.5" customHeight="1">
      <c r="B87" s="27"/>
      <c r="E87" s="154" t="str">
        <f>E9</f>
        <v>P - Pomůcky</v>
      </c>
      <c r="F87" s="181"/>
      <c r="G87" s="181"/>
      <c r="H87" s="181"/>
      <c r="L87" s="27"/>
    </row>
    <row r="88" spans="2:12" s="1" customFormat="1" ht="6.95" customHeight="1">
      <c r="B88" s="27"/>
      <c r="L88" s="27"/>
    </row>
    <row r="89" spans="2:12" s="1" customFormat="1" ht="12" customHeight="1">
      <c r="B89" s="27"/>
      <c r="C89" s="22" t="s">
        <v>20</v>
      </c>
      <c r="F89" s="20" t="str">
        <f>F12</f>
        <v xml:space="preserve">Gymnázium J. S. Machara, Královická 668  </v>
      </c>
      <c r="I89" s="22" t="s">
        <v>22</v>
      </c>
      <c r="J89" s="47" t="str">
        <f>IF(J12="","",J12)</f>
        <v>15. 5. 2022</v>
      </c>
      <c r="L89" s="27"/>
    </row>
    <row r="90" spans="2:12" s="1" customFormat="1" ht="6.95" customHeight="1">
      <c r="B90" s="27"/>
      <c r="L90" s="27"/>
    </row>
    <row r="91" spans="2:12" s="1" customFormat="1" ht="40.15" customHeight="1">
      <c r="B91" s="27"/>
      <c r="C91" s="22" t="s">
        <v>24</v>
      </c>
      <c r="F91" s="20" t="str">
        <f>E15</f>
        <v>Středočeský kraj, Praha 5, Zborovská 81/11</v>
      </c>
      <c r="I91" s="22" t="s">
        <v>31</v>
      </c>
      <c r="J91" s="25" t="str">
        <f>E21</f>
        <v>Stebau s.r.o., Jižní 870, 500 03 Hradec Králové</v>
      </c>
      <c r="L91" s="27"/>
    </row>
    <row r="92" spans="2:12" s="1" customFormat="1" ht="15.2" customHeight="1">
      <c r="B92" s="27"/>
      <c r="C92" s="22" t="s">
        <v>29</v>
      </c>
      <c r="F92" s="20" t="str">
        <f>IF(E18="","",E18)</f>
        <v>Vyplň údaj</v>
      </c>
      <c r="I92" s="22" t="s">
        <v>35</v>
      </c>
      <c r="J92" s="25" t="str">
        <f>E24</f>
        <v xml:space="preserve"> </v>
      </c>
      <c r="L92" s="27"/>
    </row>
    <row r="93" spans="2:12" s="1" customFormat="1" ht="10.35" customHeight="1">
      <c r="B93" s="27"/>
      <c r="L93" s="27"/>
    </row>
    <row r="94" spans="2:12" s="1" customFormat="1" ht="29.25" customHeight="1">
      <c r="B94" s="27"/>
      <c r="C94" s="96" t="s">
        <v>96</v>
      </c>
      <c r="D94" s="88"/>
      <c r="E94" s="88"/>
      <c r="F94" s="88"/>
      <c r="G94" s="88"/>
      <c r="H94" s="88"/>
      <c r="I94" s="88"/>
      <c r="J94" s="97" t="s">
        <v>97</v>
      </c>
      <c r="K94" s="88"/>
      <c r="L94" s="27"/>
    </row>
    <row r="95" spans="2:12" s="1" customFormat="1" ht="10.35" customHeight="1">
      <c r="B95" s="27"/>
      <c r="L95" s="27"/>
    </row>
    <row r="96" spans="2:47" s="1" customFormat="1" ht="22.9" customHeight="1">
      <c r="B96" s="27"/>
      <c r="C96" s="98" t="s">
        <v>98</v>
      </c>
      <c r="J96" s="61">
        <f>J119</f>
        <v>0</v>
      </c>
      <c r="L96" s="27"/>
      <c r="AU96" s="12" t="s">
        <v>99</v>
      </c>
    </row>
    <row r="97" spans="2:12" s="8" customFormat="1" ht="24.95" customHeight="1">
      <c r="B97" s="99"/>
      <c r="D97" s="100" t="s">
        <v>100</v>
      </c>
      <c r="E97" s="101"/>
      <c r="F97" s="101"/>
      <c r="G97" s="101"/>
      <c r="H97" s="101"/>
      <c r="I97" s="101"/>
      <c r="J97" s="102">
        <f>J120</f>
        <v>0</v>
      </c>
      <c r="L97" s="99"/>
    </row>
    <row r="98" spans="2:12" s="8" customFormat="1" ht="24.95" customHeight="1">
      <c r="B98" s="99"/>
      <c r="D98" s="100" t="s">
        <v>101</v>
      </c>
      <c r="E98" s="101"/>
      <c r="F98" s="101"/>
      <c r="G98" s="101"/>
      <c r="H98" s="101"/>
      <c r="I98" s="101"/>
      <c r="J98" s="102">
        <f>J182</f>
        <v>0</v>
      </c>
      <c r="L98" s="99"/>
    </row>
    <row r="99" spans="2:12" s="8" customFormat="1" ht="24.95" customHeight="1">
      <c r="B99" s="99"/>
      <c r="D99" s="100" t="s">
        <v>102</v>
      </c>
      <c r="E99" s="101"/>
      <c r="F99" s="101"/>
      <c r="G99" s="101"/>
      <c r="H99" s="101"/>
      <c r="I99" s="101"/>
      <c r="J99" s="102">
        <f>J187</f>
        <v>0</v>
      </c>
      <c r="L99" s="99"/>
    </row>
    <row r="100" spans="2:12" s="1" customFormat="1" ht="21.75" customHeight="1">
      <c r="B100" s="27"/>
      <c r="L100" s="27"/>
    </row>
    <row r="101" spans="2:12" s="1" customFormat="1" ht="6.95" customHeight="1">
      <c r="B101" s="39"/>
      <c r="C101" s="40"/>
      <c r="D101" s="40"/>
      <c r="E101" s="40"/>
      <c r="F101" s="40"/>
      <c r="G101" s="40"/>
      <c r="H101" s="40"/>
      <c r="I101" s="40"/>
      <c r="J101" s="40"/>
      <c r="K101" s="40"/>
      <c r="L101" s="27"/>
    </row>
    <row r="105" spans="2:12" s="1" customFormat="1" ht="6.95" customHeight="1">
      <c r="B105" s="41"/>
      <c r="C105" s="42"/>
      <c r="D105" s="42"/>
      <c r="E105" s="42"/>
      <c r="F105" s="42"/>
      <c r="G105" s="42"/>
      <c r="H105" s="42"/>
      <c r="I105" s="42"/>
      <c r="J105" s="42"/>
      <c r="K105" s="42"/>
      <c r="L105" s="27"/>
    </row>
    <row r="106" spans="2:12" s="1" customFormat="1" ht="24.95" customHeight="1">
      <c r="B106" s="27"/>
      <c r="C106" s="16" t="s">
        <v>103</v>
      </c>
      <c r="L106" s="27"/>
    </row>
    <row r="107" spans="2:12" s="1" customFormat="1" ht="6.95" customHeight="1">
      <c r="B107" s="27"/>
      <c r="L107" s="27"/>
    </row>
    <row r="108" spans="2:12" s="1" customFormat="1" ht="12" customHeight="1">
      <c r="B108" s="27"/>
      <c r="C108" s="22" t="s">
        <v>16</v>
      </c>
      <c r="L108" s="27"/>
    </row>
    <row r="109" spans="2:12" s="1" customFormat="1" ht="16.5" customHeight="1">
      <c r="B109" s="27"/>
      <c r="E109" s="182" t="str">
        <f>E7</f>
        <v>Odborné učebny G Brandýs – Gymnázium J.S. Machara</v>
      </c>
      <c r="F109" s="183"/>
      <c r="G109" s="183"/>
      <c r="H109" s="183"/>
      <c r="L109" s="27"/>
    </row>
    <row r="110" spans="2:12" s="1" customFormat="1" ht="12" customHeight="1">
      <c r="B110" s="27"/>
      <c r="C110" s="22" t="s">
        <v>93</v>
      </c>
      <c r="L110" s="27"/>
    </row>
    <row r="111" spans="2:12" s="1" customFormat="1" ht="16.5" customHeight="1">
      <c r="B111" s="27"/>
      <c r="E111" s="154" t="str">
        <f>E9</f>
        <v>P - Pomůcky</v>
      </c>
      <c r="F111" s="181"/>
      <c r="G111" s="181"/>
      <c r="H111" s="181"/>
      <c r="L111" s="27"/>
    </row>
    <row r="112" spans="2:12" s="1" customFormat="1" ht="6.95" customHeight="1">
      <c r="B112" s="27"/>
      <c r="L112" s="27"/>
    </row>
    <row r="113" spans="2:12" s="1" customFormat="1" ht="12" customHeight="1">
      <c r="B113" s="27"/>
      <c r="C113" s="22" t="s">
        <v>20</v>
      </c>
      <c r="F113" s="20" t="str">
        <f>F12</f>
        <v xml:space="preserve">Gymnázium J. S. Machara, Královická 668  </v>
      </c>
      <c r="I113" s="22" t="s">
        <v>22</v>
      </c>
      <c r="J113" s="47" t="str">
        <f>IF(J12="","",J12)</f>
        <v>15. 5. 2022</v>
      </c>
      <c r="L113" s="27"/>
    </row>
    <row r="114" spans="2:12" s="1" customFormat="1" ht="6.95" customHeight="1">
      <c r="B114" s="27"/>
      <c r="L114" s="27"/>
    </row>
    <row r="115" spans="2:12" s="1" customFormat="1" ht="40.15" customHeight="1">
      <c r="B115" s="27"/>
      <c r="C115" s="22" t="s">
        <v>24</v>
      </c>
      <c r="F115" s="20" t="str">
        <f>E15</f>
        <v>Středočeský kraj, Praha 5, Zborovská 81/11</v>
      </c>
      <c r="I115" s="22" t="s">
        <v>31</v>
      </c>
      <c r="J115" s="25" t="str">
        <f>E21</f>
        <v>Stebau s.r.o., Jižní 870, 500 03 Hradec Králové</v>
      </c>
      <c r="L115" s="27"/>
    </row>
    <row r="116" spans="2:12" s="1" customFormat="1" ht="15.2" customHeight="1">
      <c r="B116" s="27"/>
      <c r="C116" s="22" t="s">
        <v>29</v>
      </c>
      <c r="F116" s="20" t="str">
        <f>IF(E18="","",E18)</f>
        <v>Vyplň údaj</v>
      </c>
      <c r="I116" s="22" t="s">
        <v>35</v>
      </c>
      <c r="J116" s="25" t="str">
        <f>E24</f>
        <v xml:space="preserve"> </v>
      </c>
      <c r="L116" s="27"/>
    </row>
    <row r="117" spans="2:12" s="1" customFormat="1" ht="10.35" customHeight="1">
      <c r="B117" s="27"/>
      <c r="L117" s="27"/>
    </row>
    <row r="118" spans="2:20" s="9" customFormat="1" ht="29.25" customHeight="1">
      <c r="B118" s="103"/>
      <c r="C118" s="104" t="s">
        <v>104</v>
      </c>
      <c r="D118" s="105" t="s">
        <v>63</v>
      </c>
      <c r="E118" s="105" t="s">
        <v>59</v>
      </c>
      <c r="F118" s="105" t="s">
        <v>60</v>
      </c>
      <c r="G118" s="105" t="s">
        <v>105</v>
      </c>
      <c r="H118" s="105" t="s">
        <v>106</v>
      </c>
      <c r="I118" s="105" t="s">
        <v>107</v>
      </c>
      <c r="J118" s="106" t="s">
        <v>97</v>
      </c>
      <c r="K118" s="107" t="s">
        <v>108</v>
      </c>
      <c r="L118" s="103"/>
      <c r="M118" s="54" t="s">
        <v>1</v>
      </c>
      <c r="N118" s="55" t="s">
        <v>42</v>
      </c>
      <c r="O118" s="55" t="s">
        <v>109</v>
      </c>
      <c r="P118" s="55" t="s">
        <v>110</v>
      </c>
      <c r="Q118" s="55" t="s">
        <v>111</v>
      </c>
      <c r="R118" s="55" t="s">
        <v>112</v>
      </c>
      <c r="S118" s="55" t="s">
        <v>113</v>
      </c>
      <c r="T118" s="56" t="s">
        <v>114</v>
      </c>
    </row>
    <row r="119" spans="2:63" s="1" customFormat="1" ht="22.9" customHeight="1">
      <c r="B119" s="27"/>
      <c r="C119" s="59" t="s">
        <v>115</v>
      </c>
      <c r="J119" s="108">
        <f>BK119</f>
        <v>0</v>
      </c>
      <c r="L119" s="27"/>
      <c r="M119" s="57"/>
      <c r="N119" s="48"/>
      <c r="O119" s="48"/>
      <c r="P119" s="109">
        <f>P120+P182+P187</f>
        <v>0</v>
      </c>
      <c r="Q119" s="48"/>
      <c r="R119" s="109">
        <f>R120+R182+R187</f>
        <v>0</v>
      </c>
      <c r="S119" s="48"/>
      <c r="T119" s="110">
        <f>T120+T182+T187</f>
        <v>0</v>
      </c>
      <c r="AT119" s="12" t="s">
        <v>77</v>
      </c>
      <c r="AU119" s="12" t="s">
        <v>99</v>
      </c>
      <c r="BK119" s="111">
        <f>BK120+BK182+BK187</f>
        <v>0</v>
      </c>
    </row>
    <row r="120" spans="2:63" s="10" customFormat="1" ht="25.9" customHeight="1">
      <c r="B120" s="112"/>
      <c r="D120" s="113" t="s">
        <v>77</v>
      </c>
      <c r="E120" s="114" t="s">
        <v>86</v>
      </c>
      <c r="F120" s="114" t="s">
        <v>116</v>
      </c>
      <c r="I120" s="115"/>
      <c r="J120" s="116">
        <f>BK120</f>
        <v>0</v>
      </c>
      <c r="L120" s="112"/>
      <c r="M120" s="117"/>
      <c r="P120" s="118">
        <f>SUM(P121:P181)</f>
        <v>0</v>
      </c>
      <c r="R120" s="118">
        <f>SUM(R121:R181)</f>
        <v>0</v>
      </c>
      <c r="T120" s="119">
        <f>SUM(T121:T181)</f>
        <v>0</v>
      </c>
      <c r="AR120" s="113" t="s">
        <v>86</v>
      </c>
      <c r="AT120" s="120" t="s">
        <v>77</v>
      </c>
      <c r="AU120" s="120" t="s">
        <v>78</v>
      </c>
      <c r="AY120" s="113" t="s">
        <v>117</v>
      </c>
      <c r="BK120" s="121">
        <f>SUM(BK121:BK181)</f>
        <v>0</v>
      </c>
    </row>
    <row r="121" spans="2:65" s="1" customFormat="1" ht="16.5" customHeight="1">
      <c r="B121" s="27"/>
      <c r="C121" s="122" t="s">
        <v>86</v>
      </c>
      <c r="D121" s="122" t="s">
        <v>118</v>
      </c>
      <c r="E121" s="123" t="s">
        <v>119</v>
      </c>
      <c r="F121" s="124" t="s">
        <v>120</v>
      </c>
      <c r="G121" s="125" t="s">
        <v>121</v>
      </c>
      <c r="H121" s="126">
        <v>1</v>
      </c>
      <c r="I121" s="127"/>
      <c r="J121" s="128">
        <f>ROUND(I121*H121,1)</f>
        <v>0</v>
      </c>
      <c r="K121" s="129"/>
      <c r="L121" s="27"/>
      <c r="M121" s="130" t="s">
        <v>1</v>
      </c>
      <c r="N121" s="131" t="s">
        <v>43</v>
      </c>
      <c r="P121" s="132">
        <f>O121*H121</f>
        <v>0</v>
      </c>
      <c r="Q121" s="132">
        <v>0</v>
      </c>
      <c r="R121" s="132">
        <f>Q121*H121</f>
        <v>0</v>
      </c>
      <c r="S121" s="132">
        <v>0</v>
      </c>
      <c r="T121" s="133">
        <f>S121*H121</f>
        <v>0</v>
      </c>
      <c r="AR121" s="134" t="s">
        <v>122</v>
      </c>
      <c r="AT121" s="134" t="s">
        <v>118</v>
      </c>
      <c r="AU121" s="134" t="s">
        <v>86</v>
      </c>
      <c r="AY121" s="12" t="s">
        <v>117</v>
      </c>
      <c r="BE121" s="135">
        <f>IF(N121="základní",J121,0)</f>
        <v>0</v>
      </c>
      <c r="BF121" s="135">
        <f>IF(N121="snížená",J121,0)</f>
        <v>0</v>
      </c>
      <c r="BG121" s="135">
        <f>IF(N121="zákl. přenesená",J121,0)</f>
        <v>0</v>
      </c>
      <c r="BH121" s="135">
        <f>IF(N121="sníž. přenesená",J121,0)</f>
        <v>0</v>
      </c>
      <c r="BI121" s="135">
        <f>IF(N121="nulová",J121,0)</f>
        <v>0</v>
      </c>
      <c r="BJ121" s="12" t="s">
        <v>86</v>
      </c>
      <c r="BK121" s="135">
        <f>ROUND(I121*H121,1)</f>
        <v>0</v>
      </c>
      <c r="BL121" s="12" t="s">
        <v>122</v>
      </c>
      <c r="BM121" s="134" t="s">
        <v>88</v>
      </c>
    </row>
    <row r="122" spans="2:47" s="1" customFormat="1" ht="380.25">
      <c r="B122" s="27"/>
      <c r="D122" s="136" t="s">
        <v>83</v>
      </c>
      <c r="F122" s="137" t="s">
        <v>123</v>
      </c>
      <c r="I122" s="138"/>
      <c r="L122" s="27"/>
      <c r="M122" s="139"/>
      <c r="T122" s="51"/>
      <c r="AT122" s="12" t="s">
        <v>83</v>
      </c>
      <c r="AU122" s="12" t="s">
        <v>86</v>
      </c>
    </row>
    <row r="123" spans="2:65" s="1" customFormat="1" ht="16.5" customHeight="1">
      <c r="B123" s="27"/>
      <c r="C123" s="122" t="s">
        <v>88</v>
      </c>
      <c r="D123" s="122" t="s">
        <v>118</v>
      </c>
      <c r="E123" s="123" t="s">
        <v>124</v>
      </c>
      <c r="F123" s="124" t="s">
        <v>125</v>
      </c>
      <c r="G123" s="125" t="s">
        <v>126</v>
      </c>
      <c r="H123" s="126">
        <v>8</v>
      </c>
      <c r="I123" s="127"/>
      <c r="J123" s="128">
        <f>ROUND(I123*H123,1)</f>
        <v>0</v>
      </c>
      <c r="K123" s="129"/>
      <c r="L123" s="27"/>
      <c r="M123" s="130" t="s">
        <v>1</v>
      </c>
      <c r="N123" s="131" t="s">
        <v>43</v>
      </c>
      <c r="P123" s="132">
        <f>O123*H123</f>
        <v>0</v>
      </c>
      <c r="Q123" s="132">
        <v>0</v>
      </c>
      <c r="R123" s="132">
        <f>Q123*H123</f>
        <v>0</v>
      </c>
      <c r="S123" s="132">
        <v>0</v>
      </c>
      <c r="T123" s="133">
        <f>S123*H123</f>
        <v>0</v>
      </c>
      <c r="AR123" s="134" t="s">
        <v>122</v>
      </c>
      <c r="AT123" s="134" t="s">
        <v>118</v>
      </c>
      <c r="AU123" s="134" t="s">
        <v>86</v>
      </c>
      <c r="AY123" s="12" t="s">
        <v>117</v>
      </c>
      <c r="BE123" s="135">
        <f>IF(N123="základní",J123,0)</f>
        <v>0</v>
      </c>
      <c r="BF123" s="135">
        <f>IF(N123="snížená",J123,0)</f>
        <v>0</v>
      </c>
      <c r="BG123" s="135">
        <f>IF(N123="zákl. přenesená",J123,0)</f>
        <v>0</v>
      </c>
      <c r="BH123" s="135">
        <f>IF(N123="sníž. přenesená",J123,0)</f>
        <v>0</v>
      </c>
      <c r="BI123" s="135">
        <f>IF(N123="nulová",J123,0)</f>
        <v>0</v>
      </c>
      <c r="BJ123" s="12" t="s">
        <v>86</v>
      </c>
      <c r="BK123" s="135">
        <f>ROUND(I123*H123,1)</f>
        <v>0</v>
      </c>
      <c r="BL123" s="12" t="s">
        <v>122</v>
      </c>
      <c r="BM123" s="134" t="s">
        <v>122</v>
      </c>
    </row>
    <row r="124" spans="2:47" s="1" customFormat="1" ht="68.25">
      <c r="B124" s="27"/>
      <c r="D124" s="136" t="s">
        <v>83</v>
      </c>
      <c r="F124" s="137" t="s">
        <v>127</v>
      </c>
      <c r="I124" s="138"/>
      <c r="L124" s="27"/>
      <c r="M124" s="139"/>
      <c r="T124" s="51"/>
      <c r="AT124" s="12" t="s">
        <v>83</v>
      </c>
      <c r="AU124" s="12" t="s">
        <v>86</v>
      </c>
    </row>
    <row r="125" spans="2:65" s="1" customFormat="1" ht="16.5" customHeight="1">
      <c r="B125" s="27"/>
      <c r="C125" s="122" t="s">
        <v>128</v>
      </c>
      <c r="D125" s="122" t="s">
        <v>118</v>
      </c>
      <c r="E125" s="123" t="s">
        <v>129</v>
      </c>
      <c r="F125" s="124" t="s">
        <v>130</v>
      </c>
      <c r="G125" s="125" t="s">
        <v>126</v>
      </c>
      <c r="H125" s="126">
        <v>1</v>
      </c>
      <c r="I125" s="127"/>
      <c r="J125" s="128">
        <f>ROUND(I125*H125,1)</f>
        <v>0</v>
      </c>
      <c r="K125" s="129"/>
      <c r="L125" s="27"/>
      <c r="M125" s="130" t="s">
        <v>1</v>
      </c>
      <c r="N125" s="131" t="s">
        <v>43</v>
      </c>
      <c r="P125" s="132">
        <f>O125*H125</f>
        <v>0</v>
      </c>
      <c r="Q125" s="132">
        <v>0</v>
      </c>
      <c r="R125" s="132">
        <f>Q125*H125</f>
        <v>0</v>
      </c>
      <c r="S125" s="132">
        <v>0</v>
      </c>
      <c r="T125" s="133">
        <f>S125*H125</f>
        <v>0</v>
      </c>
      <c r="AR125" s="134" t="s">
        <v>122</v>
      </c>
      <c r="AT125" s="134" t="s">
        <v>118</v>
      </c>
      <c r="AU125" s="134" t="s">
        <v>86</v>
      </c>
      <c r="AY125" s="12" t="s">
        <v>117</v>
      </c>
      <c r="BE125" s="135">
        <f>IF(N125="základní",J125,0)</f>
        <v>0</v>
      </c>
      <c r="BF125" s="135">
        <f>IF(N125="snížená",J125,0)</f>
        <v>0</v>
      </c>
      <c r="BG125" s="135">
        <f>IF(N125="zákl. přenesená",J125,0)</f>
        <v>0</v>
      </c>
      <c r="BH125" s="135">
        <f>IF(N125="sníž. přenesená",J125,0)</f>
        <v>0</v>
      </c>
      <c r="BI125" s="135">
        <f>IF(N125="nulová",J125,0)</f>
        <v>0</v>
      </c>
      <c r="BJ125" s="12" t="s">
        <v>86</v>
      </c>
      <c r="BK125" s="135">
        <f>ROUND(I125*H125,1)</f>
        <v>0</v>
      </c>
      <c r="BL125" s="12" t="s">
        <v>122</v>
      </c>
      <c r="BM125" s="134" t="s">
        <v>131</v>
      </c>
    </row>
    <row r="126" spans="2:47" s="1" customFormat="1" ht="97.5">
      <c r="B126" s="27"/>
      <c r="D126" s="136" t="s">
        <v>83</v>
      </c>
      <c r="F126" s="137" t="s">
        <v>132</v>
      </c>
      <c r="I126" s="138"/>
      <c r="L126" s="27"/>
      <c r="M126" s="139"/>
      <c r="T126" s="51"/>
      <c r="AT126" s="12" t="s">
        <v>83</v>
      </c>
      <c r="AU126" s="12" t="s">
        <v>86</v>
      </c>
    </row>
    <row r="127" spans="2:65" s="1" customFormat="1" ht="16.5" customHeight="1">
      <c r="B127" s="27"/>
      <c r="C127" s="122" t="s">
        <v>122</v>
      </c>
      <c r="D127" s="122" t="s">
        <v>118</v>
      </c>
      <c r="E127" s="123" t="s">
        <v>133</v>
      </c>
      <c r="F127" s="124" t="s">
        <v>134</v>
      </c>
      <c r="G127" s="125" t="s">
        <v>121</v>
      </c>
      <c r="H127" s="126">
        <v>10</v>
      </c>
      <c r="I127" s="127"/>
      <c r="J127" s="128">
        <f>ROUND(I127*H127,1)</f>
        <v>0</v>
      </c>
      <c r="K127" s="129"/>
      <c r="L127" s="27"/>
      <c r="M127" s="130" t="s">
        <v>1</v>
      </c>
      <c r="N127" s="131" t="s">
        <v>43</v>
      </c>
      <c r="P127" s="132">
        <f>O127*H127</f>
        <v>0</v>
      </c>
      <c r="Q127" s="132">
        <v>0</v>
      </c>
      <c r="R127" s="132">
        <f>Q127*H127</f>
        <v>0</v>
      </c>
      <c r="S127" s="132">
        <v>0</v>
      </c>
      <c r="T127" s="133">
        <f>S127*H127</f>
        <v>0</v>
      </c>
      <c r="AR127" s="134" t="s">
        <v>122</v>
      </c>
      <c r="AT127" s="134" t="s">
        <v>118</v>
      </c>
      <c r="AU127" s="134" t="s">
        <v>86</v>
      </c>
      <c r="AY127" s="12" t="s">
        <v>117</v>
      </c>
      <c r="BE127" s="135">
        <f>IF(N127="základní",J127,0)</f>
        <v>0</v>
      </c>
      <c r="BF127" s="135">
        <f>IF(N127="snížená",J127,0)</f>
        <v>0</v>
      </c>
      <c r="BG127" s="135">
        <f>IF(N127="zákl. přenesená",J127,0)</f>
        <v>0</v>
      </c>
      <c r="BH127" s="135">
        <f>IF(N127="sníž. přenesená",J127,0)</f>
        <v>0</v>
      </c>
      <c r="BI127" s="135">
        <f>IF(N127="nulová",J127,0)</f>
        <v>0</v>
      </c>
      <c r="BJ127" s="12" t="s">
        <v>86</v>
      </c>
      <c r="BK127" s="135">
        <f>ROUND(I127*H127,1)</f>
        <v>0</v>
      </c>
      <c r="BL127" s="12" t="s">
        <v>122</v>
      </c>
      <c r="BM127" s="134" t="s">
        <v>135</v>
      </c>
    </row>
    <row r="128" spans="2:47" s="1" customFormat="1" ht="234">
      <c r="B128" s="27"/>
      <c r="D128" s="136" t="s">
        <v>83</v>
      </c>
      <c r="F128" s="137" t="s">
        <v>136</v>
      </c>
      <c r="I128" s="138"/>
      <c r="L128" s="27"/>
      <c r="M128" s="139"/>
      <c r="T128" s="51"/>
      <c r="AT128" s="12" t="s">
        <v>83</v>
      </c>
      <c r="AU128" s="12" t="s">
        <v>86</v>
      </c>
    </row>
    <row r="129" spans="2:65" s="1" customFormat="1" ht="16.5" customHeight="1">
      <c r="B129" s="27"/>
      <c r="C129" s="122" t="s">
        <v>137</v>
      </c>
      <c r="D129" s="122" t="s">
        <v>118</v>
      </c>
      <c r="E129" s="123" t="s">
        <v>138</v>
      </c>
      <c r="F129" s="124" t="s">
        <v>139</v>
      </c>
      <c r="G129" s="125" t="s">
        <v>126</v>
      </c>
      <c r="H129" s="126">
        <v>8</v>
      </c>
      <c r="I129" s="127"/>
      <c r="J129" s="128">
        <f>ROUND(I129*H129,1)</f>
        <v>0</v>
      </c>
      <c r="K129" s="129"/>
      <c r="L129" s="27"/>
      <c r="M129" s="130" t="s">
        <v>1</v>
      </c>
      <c r="N129" s="131" t="s">
        <v>43</v>
      </c>
      <c r="P129" s="132">
        <f>O129*H129</f>
        <v>0</v>
      </c>
      <c r="Q129" s="132">
        <v>0</v>
      </c>
      <c r="R129" s="132">
        <f>Q129*H129</f>
        <v>0</v>
      </c>
      <c r="S129" s="132">
        <v>0</v>
      </c>
      <c r="T129" s="133">
        <f>S129*H129</f>
        <v>0</v>
      </c>
      <c r="AR129" s="134" t="s">
        <v>122</v>
      </c>
      <c r="AT129" s="134" t="s">
        <v>118</v>
      </c>
      <c r="AU129" s="134" t="s">
        <v>86</v>
      </c>
      <c r="AY129" s="12" t="s">
        <v>117</v>
      </c>
      <c r="BE129" s="135">
        <f>IF(N129="základní",J129,0)</f>
        <v>0</v>
      </c>
      <c r="BF129" s="135">
        <f>IF(N129="snížená",J129,0)</f>
        <v>0</v>
      </c>
      <c r="BG129" s="135">
        <f>IF(N129="zákl. přenesená",J129,0)</f>
        <v>0</v>
      </c>
      <c r="BH129" s="135">
        <f>IF(N129="sníž. přenesená",J129,0)</f>
        <v>0</v>
      </c>
      <c r="BI129" s="135">
        <f>IF(N129="nulová",J129,0)</f>
        <v>0</v>
      </c>
      <c r="BJ129" s="12" t="s">
        <v>86</v>
      </c>
      <c r="BK129" s="135">
        <f>ROUND(I129*H129,1)</f>
        <v>0</v>
      </c>
      <c r="BL129" s="12" t="s">
        <v>122</v>
      </c>
      <c r="BM129" s="134" t="s">
        <v>140</v>
      </c>
    </row>
    <row r="130" spans="2:47" s="1" customFormat="1" ht="58.5">
      <c r="B130" s="27"/>
      <c r="D130" s="136" t="s">
        <v>83</v>
      </c>
      <c r="F130" s="137" t="s">
        <v>141</v>
      </c>
      <c r="I130" s="138"/>
      <c r="L130" s="27"/>
      <c r="M130" s="139"/>
      <c r="T130" s="51"/>
      <c r="AT130" s="12" t="s">
        <v>83</v>
      </c>
      <c r="AU130" s="12" t="s">
        <v>86</v>
      </c>
    </row>
    <row r="131" spans="2:65" s="1" customFormat="1" ht="16.5" customHeight="1">
      <c r="B131" s="27"/>
      <c r="C131" s="122" t="s">
        <v>131</v>
      </c>
      <c r="D131" s="122" t="s">
        <v>118</v>
      </c>
      <c r="E131" s="123" t="s">
        <v>142</v>
      </c>
      <c r="F131" s="124" t="s">
        <v>143</v>
      </c>
      <c r="G131" s="125" t="s">
        <v>126</v>
      </c>
      <c r="H131" s="126">
        <v>10</v>
      </c>
      <c r="I131" s="127"/>
      <c r="J131" s="128">
        <f>ROUND(I131*H131,1)</f>
        <v>0</v>
      </c>
      <c r="K131" s="129"/>
      <c r="L131" s="27"/>
      <c r="M131" s="130" t="s">
        <v>1</v>
      </c>
      <c r="N131" s="131" t="s">
        <v>43</v>
      </c>
      <c r="P131" s="132">
        <f>O131*H131</f>
        <v>0</v>
      </c>
      <c r="Q131" s="132">
        <v>0</v>
      </c>
      <c r="R131" s="132">
        <f>Q131*H131</f>
        <v>0</v>
      </c>
      <c r="S131" s="132">
        <v>0</v>
      </c>
      <c r="T131" s="133">
        <f>S131*H131</f>
        <v>0</v>
      </c>
      <c r="AR131" s="134" t="s">
        <v>122</v>
      </c>
      <c r="AT131" s="134" t="s">
        <v>118</v>
      </c>
      <c r="AU131" s="134" t="s">
        <v>86</v>
      </c>
      <c r="AY131" s="12" t="s">
        <v>117</v>
      </c>
      <c r="BE131" s="135">
        <f>IF(N131="základní",J131,0)</f>
        <v>0</v>
      </c>
      <c r="BF131" s="135">
        <f>IF(N131="snížená",J131,0)</f>
        <v>0</v>
      </c>
      <c r="BG131" s="135">
        <f>IF(N131="zákl. přenesená",J131,0)</f>
        <v>0</v>
      </c>
      <c r="BH131" s="135">
        <f>IF(N131="sníž. přenesená",J131,0)</f>
        <v>0</v>
      </c>
      <c r="BI131" s="135">
        <f>IF(N131="nulová",J131,0)</f>
        <v>0</v>
      </c>
      <c r="BJ131" s="12" t="s">
        <v>86</v>
      </c>
      <c r="BK131" s="135">
        <f>ROUND(I131*H131,1)</f>
        <v>0</v>
      </c>
      <c r="BL131" s="12" t="s">
        <v>122</v>
      </c>
      <c r="BM131" s="134" t="s">
        <v>144</v>
      </c>
    </row>
    <row r="132" spans="2:47" s="1" customFormat="1" ht="29.25">
      <c r="B132" s="27"/>
      <c r="D132" s="136" t="s">
        <v>83</v>
      </c>
      <c r="F132" s="137" t="s">
        <v>145</v>
      </c>
      <c r="I132" s="138"/>
      <c r="L132" s="27"/>
      <c r="M132" s="139"/>
      <c r="T132" s="51"/>
      <c r="AT132" s="12" t="s">
        <v>83</v>
      </c>
      <c r="AU132" s="12" t="s">
        <v>86</v>
      </c>
    </row>
    <row r="133" spans="2:65" s="1" customFormat="1" ht="16.5" customHeight="1">
      <c r="B133" s="27"/>
      <c r="C133" s="122" t="s">
        <v>146</v>
      </c>
      <c r="D133" s="122" t="s">
        <v>118</v>
      </c>
      <c r="E133" s="123" t="s">
        <v>147</v>
      </c>
      <c r="F133" s="124" t="s">
        <v>148</v>
      </c>
      <c r="G133" s="125" t="s">
        <v>126</v>
      </c>
      <c r="H133" s="126">
        <v>8</v>
      </c>
      <c r="I133" s="127"/>
      <c r="J133" s="128">
        <f>ROUND(I133*H133,1)</f>
        <v>0</v>
      </c>
      <c r="K133" s="129"/>
      <c r="L133" s="27"/>
      <c r="M133" s="130" t="s">
        <v>1</v>
      </c>
      <c r="N133" s="131" t="s">
        <v>43</v>
      </c>
      <c r="P133" s="132">
        <f>O133*H133</f>
        <v>0</v>
      </c>
      <c r="Q133" s="132">
        <v>0</v>
      </c>
      <c r="R133" s="132">
        <f>Q133*H133</f>
        <v>0</v>
      </c>
      <c r="S133" s="132">
        <v>0</v>
      </c>
      <c r="T133" s="133">
        <f>S133*H133</f>
        <v>0</v>
      </c>
      <c r="AR133" s="134" t="s">
        <v>122</v>
      </c>
      <c r="AT133" s="134" t="s">
        <v>118</v>
      </c>
      <c r="AU133" s="134" t="s">
        <v>86</v>
      </c>
      <c r="AY133" s="12" t="s">
        <v>117</v>
      </c>
      <c r="BE133" s="135">
        <f>IF(N133="základní",J133,0)</f>
        <v>0</v>
      </c>
      <c r="BF133" s="135">
        <f>IF(N133="snížená",J133,0)</f>
        <v>0</v>
      </c>
      <c r="BG133" s="135">
        <f>IF(N133="zákl. přenesená",J133,0)</f>
        <v>0</v>
      </c>
      <c r="BH133" s="135">
        <f>IF(N133="sníž. přenesená",J133,0)</f>
        <v>0</v>
      </c>
      <c r="BI133" s="135">
        <f>IF(N133="nulová",J133,0)</f>
        <v>0</v>
      </c>
      <c r="BJ133" s="12" t="s">
        <v>86</v>
      </c>
      <c r="BK133" s="135">
        <f>ROUND(I133*H133,1)</f>
        <v>0</v>
      </c>
      <c r="BL133" s="12" t="s">
        <v>122</v>
      </c>
      <c r="BM133" s="134" t="s">
        <v>149</v>
      </c>
    </row>
    <row r="134" spans="2:47" s="1" customFormat="1" ht="68.25">
      <c r="B134" s="27"/>
      <c r="D134" s="136" t="s">
        <v>83</v>
      </c>
      <c r="F134" s="137" t="s">
        <v>150</v>
      </c>
      <c r="I134" s="138"/>
      <c r="L134" s="27"/>
      <c r="M134" s="139"/>
      <c r="T134" s="51"/>
      <c r="AT134" s="12" t="s">
        <v>83</v>
      </c>
      <c r="AU134" s="12" t="s">
        <v>86</v>
      </c>
    </row>
    <row r="135" spans="2:65" s="1" customFormat="1" ht="16.5" customHeight="1">
      <c r="B135" s="27"/>
      <c r="C135" s="122" t="s">
        <v>135</v>
      </c>
      <c r="D135" s="122" t="s">
        <v>118</v>
      </c>
      <c r="E135" s="123" t="s">
        <v>151</v>
      </c>
      <c r="F135" s="124" t="s">
        <v>152</v>
      </c>
      <c r="G135" s="125" t="s">
        <v>126</v>
      </c>
      <c r="H135" s="126">
        <v>1</v>
      </c>
      <c r="I135" s="127"/>
      <c r="J135" s="128">
        <f>ROUND(I135*H135,1)</f>
        <v>0</v>
      </c>
      <c r="K135" s="129"/>
      <c r="L135" s="27"/>
      <c r="M135" s="130" t="s">
        <v>1</v>
      </c>
      <c r="N135" s="131" t="s">
        <v>43</v>
      </c>
      <c r="P135" s="132">
        <f>O135*H135</f>
        <v>0</v>
      </c>
      <c r="Q135" s="132">
        <v>0</v>
      </c>
      <c r="R135" s="132">
        <f>Q135*H135</f>
        <v>0</v>
      </c>
      <c r="S135" s="132">
        <v>0</v>
      </c>
      <c r="T135" s="133">
        <f>S135*H135</f>
        <v>0</v>
      </c>
      <c r="AR135" s="134" t="s">
        <v>122</v>
      </c>
      <c r="AT135" s="134" t="s">
        <v>118</v>
      </c>
      <c r="AU135" s="134" t="s">
        <v>86</v>
      </c>
      <c r="AY135" s="12" t="s">
        <v>117</v>
      </c>
      <c r="BE135" s="135">
        <f>IF(N135="základní",J135,0)</f>
        <v>0</v>
      </c>
      <c r="BF135" s="135">
        <f>IF(N135="snížená",J135,0)</f>
        <v>0</v>
      </c>
      <c r="BG135" s="135">
        <f>IF(N135="zákl. přenesená",J135,0)</f>
        <v>0</v>
      </c>
      <c r="BH135" s="135">
        <f>IF(N135="sníž. přenesená",J135,0)</f>
        <v>0</v>
      </c>
      <c r="BI135" s="135">
        <f>IF(N135="nulová",J135,0)</f>
        <v>0</v>
      </c>
      <c r="BJ135" s="12" t="s">
        <v>86</v>
      </c>
      <c r="BK135" s="135">
        <f>ROUND(I135*H135,1)</f>
        <v>0</v>
      </c>
      <c r="BL135" s="12" t="s">
        <v>122</v>
      </c>
      <c r="BM135" s="134" t="s">
        <v>153</v>
      </c>
    </row>
    <row r="136" spans="2:47" s="1" customFormat="1" ht="117">
      <c r="B136" s="27"/>
      <c r="D136" s="136" t="s">
        <v>83</v>
      </c>
      <c r="F136" s="137" t="s">
        <v>154</v>
      </c>
      <c r="I136" s="138"/>
      <c r="L136" s="27"/>
      <c r="M136" s="139"/>
      <c r="T136" s="51"/>
      <c r="AT136" s="12" t="s">
        <v>83</v>
      </c>
      <c r="AU136" s="12" t="s">
        <v>86</v>
      </c>
    </row>
    <row r="137" spans="2:65" s="1" customFormat="1" ht="16.5" customHeight="1">
      <c r="B137" s="27"/>
      <c r="C137" s="122" t="s">
        <v>155</v>
      </c>
      <c r="D137" s="122" t="s">
        <v>118</v>
      </c>
      <c r="E137" s="123" t="s">
        <v>156</v>
      </c>
      <c r="F137" s="124" t="s">
        <v>157</v>
      </c>
      <c r="G137" s="125" t="s">
        <v>126</v>
      </c>
      <c r="H137" s="126">
        <v>1</v>
      </c>
      <c r="I137" s="127"/>
      <c r="J137" s="128">
        <f>ROUND(I137*H137,1)</f>
        <v>0</v>
      </c>
      <c r="K137" s="129"/>
      <c r="L137" s="27"/>
      <c r="M137" s="130" t="s">
        <v>1</v>
      </c>
      <c r="N137" s="131" t="s">
        <v>43</v>
      </c>
      <c r="P137" s="132">
        <f>O137*H137</f>
        <v>0</v>
      </c>
      <c r="Q137" s="132">
        <v>0</v>
      </c>
      <c r="R137" s="132">
        <f>Q137*H137</f>
        <v>0</v>
      </c>
      <c r="S137" s="132">
        <v>0</v>
      </c>
      <c r="T137" s="133">
        <f>S137*H137</f>
        <v>0</v>
      </c>
      <c r="AR137" s="134" t="s">
        <v>122</v>
      </c>
      <c r="AT137" s="134" t="s">
        <v>118</v>
      </c>
      <c r="AU137" s="134" t="s">
        <v>86</v>
      </c>
      <c r="AY137" s="12" t="s">
        <v>117</v>
      </c>
      <c r="BE137" s="135">
        <f>IF(N137="základní",J137,0)</f>
        <v>0</v>
      </c>
      <c r="BF137" s="135">
        <f>IF(N137="snížená",J137,0)</f>
        <v>0</v>
      </c>
      <c r="BG137" s="135">
        <f>IF(N137="zákl. přenesená",J137,0)</f>
        <v>0</v>
      </c>
      <c r="BH137" s="135">
        <f>IF(N137="sníž. přenesená",J137,0)</f>
        <v>0</v>
      </c>
      <c r="BI137" s="135">
        <f>IF(N137="nulová",J137,0)</f>
        <v>0</v>
      </c>
      <c r="BJ137" s="12" t="s">
        <v>86</v>
      </c>
      <c r="BK137" s="135">
        <f>ROUND(I137*H137,1)</f>
        <v>0</v>
      </c>
      <c r="BL137" s="12" t="s">
        <v>122</v>
      </c>
      <c r="BM137" s="134" t="s">
        <v>158</v>
      </c>
    </row>
    <row r="138" spans="2:47" s="1" customFormat="1" ht="165.75">
      <c r="B138" s="27"/>
      <c r="D138" s="136" t="s">
        <v>83</v>
      </c>
      <c r="F138" s="137" t="s">
        <v>159</v>
      </c>
      <c r="I138" s="138"/>
      <c r="L138" s="27"/>
      <c r="M138" s="139"/>
      <c r="T138" s="51"/>
      <c r="AT138" s="12" t="s">
        <v>83</v>
      </c>
      <c r="AU138" s="12" t="s">
        <v>86</v>
      </c>
    </row>
    <row r="139" spans="2:65" s="1" customFormat="1" ht="16.5" customHeight="1">
      <c r="B139" s="27"/>
      <c r="C139" s="122" t="s">
        <v>140</v>
      </c>
      <c r="D139" s="122" t="s">
        <v>118</v>
      </c>
      <c r="E139" s="123" t="s">
        <v>160</v>
      </c>
      <c r="F139" s="124" t="s">
        <v>161</v>
      </c>
      <c r="G139" s="125" t="s">
        <v>126</v>
      </c>
      <c r="H139" s="126">
        <v>1</v>
      </c>
      <c r="I139" s="127"/>
      <c r="J139" s="128">
        <f>ROUND(I139*H139,1)</f>
        <v>0</v>
      </c>
      <c r="K139" s="129"/>
      <c r="L139" s="27"/>
      <c r="M139" s="130" t="s">
        <v>1</v>
      </c>
      <c r="N139" s="131" t="s">
        <v>43</v>
      </c>
      <c r="P139" s="132">
        <f>O139*H139</f>
        <v>0</v>
      </c>
      <c r="Q139" s="132">
        <v>0</v>
      </c>
      <c r="R139" s="132">
        <f>Q139*H139</f>
        <v>0</v>
      </c>
      <c r="S139" s="132">
        <v>0</v>
      </c>
      <c r="T139" s="133">
        <f>S139*H139</f>
        <v>0</v>
      </c>
      <c r="AR139" s="134" t="s">
        <v>122</v>
      </c>
      <c r="AT139" s="134" t="s">
        <v>118</v>
      </c>
      <c r="AU139" s="134" t="s">
        <v>86</v>
      </c>
      <c r="AY139" s="12" t="s">
        <v>117</v>
      </c>
      <c r="BE139" s="135">
        <f>IF(N139="základní",J139,0)</f>
        <v>0</v>
      </c>
      <c r="BF139" s="135">
        <f>IF(N139="snížená",J139,0)</f>
        <v>0</v>
      </c>
      <c r="BG139" s="135">
        <f>IF(N139="zákl. přenesená",J139,0)</f>
        <v>0</v>
      </c>
      <c r="BH139" s="135">
        <f>IF(N139="sníž. přenesená",J139,0)</f>
        <v>0</v>
      </c>
      <c r="BI139" s="135">
        <f>IF(N139="nulová",J139,0)</f>
        <v>0</v>
      </c>
      <c r="BJ139" s="12" t="s">
        <v>86</v>
      </c>
      <c r="BK139" s="135">
        <f>ROUND(I139*H139,1)</f>
        <v>0</v>
      </c>
      <c r="BL139" s="12" t="s">
        <v>122</v>
      </c>
      <c r="BM139" s="134" t="s">
        <v>162</v>
      </c>
    </row>
    <row r="140" spans="2:47" s="1" customFormat="1" ht="331.5">
      <c r="B140" s="27"/>
      <c r="D140" s="136" t="s">
        <v>83</v>
      </c>
      <c r="F140" s="137" t="s">
        <v>163</v>
      </c>
      <c r="I140" s="138"/>
      <c r="L140" s="27"/>
      <c r="M140" s="139"/>
      <c r="T140" s="51"/>
      <c r="AT140" s="12" t="s">
        <v>83</v>
      </c>
      <c r="AU140" s="12" t="s">
        <v>86</v>
      </c>
    </row>
    <row r="141" spans="2:65" s="1" customFormat="1" ht="16.5" customHeight="1">
      <c r="B141" s="27"/>
      <c r="C141" s="122" t="s">
        <v>164</v>
      </c>
      <c r="D141" s="122" t="s">
        <v>118</v>
      </c>
      <c r="E141" s="123" t="s">
        <v>165</v>
      </c>
      <c r="F141" s="124" t="s">
        <v>166</v>
      </c>
      <c r="G141" s="125" t="s">
        <v>126</v>
      </c>
      <c r="H141" s="126">
        <v>1</v>
      </c>
      <c r="I141" s="127"/>
      <c r="J141" s="128">
        <f>ROUND(I141*H141,1)</f>
        <v>0</v>
      </c>
      <c r="K141" s="129"/>
      <c r="L141" s="27"/>
      <c r="M141" s="130" t="s">
        <v>1</v>
      </c>
      <c r="N141" s="131" t="s">
        <v>43</v>
      </c>
      <c r="P141" s="132">
        <f>O141*H141</f>
        <v>0</v>
      </c>
      <c r="Q141" s="132">
        <v>0</v>
      </c>
      <c r="R141" s="132">
        <f>Q141*H141</f>
        <v>0</v>
      </c>
      <c r="S141" s="132">
        <v>0</v>
      </c>
      <c r="T141" s="133">
        <f>S141*H141</f>
        <v>0</v>
      </c>
      <c r="AR141" s="134" t="s">
        <v>122</v>
      </c>
      <c r="AT141" s="134" t="s">
        <v>118</v>
      </c>
      <c r="AU141" s="134" t="s">
        <v>86</v>
      </c>
      <c r="AY141" s="12" t="s">
        <v>117</v>
      </c>
      <c r="BE141" s="135">
        <f>IF(N141="základní",J141,0)</f>
        <v>0</v>
      </c>
      <c r="BF141" s="135">
        <f>IF(N141="snížená",J141,0)</f>
        <v>0</v>
      </c>
      <c r="BG141" s="135">
        <f>IF(N141="zákl. přenesená",J141,0)</f>
        <v>0</v>
      </c>
      <c r="BH141" s="135">
        <f>IF(N141="sníž. přenesená",J141,0)</f>
        <v>0</v>
      </c>
      <c r="BI141" s="135">
        <f>IF(N141="nulová",J141,0)</f>
        <v>0</v>
      </c>
      <c r="BJ141" s="12" t="s">
        <v>86</v>
      </c>
      <c r="BK141" s="135">
        <f>ROUND(I141*H141,1)</f>
        <v>0</v>
      </c>
      <c r="BL141" s="12" t="s">
        <v>122</v>
      </c>
      <c r="BM141" s="134" t="s">
        <v>167</v>
      </c>
    </row>
    <row r="142" spans="2:47" s="1" customFormat="1" ht="78">
      <c r="B142" s="27"/>
      <c r="D142" s="136" t="s">
        <v>83</v>
      </c>
      <c r="F142" s="137" t="s">
        <v>168</v>
      </c>
      <c r="I142" s="138"/>
      <c r="L142" s="27"/>
      <c r="M142" s="139"/>
      <c r="T142" s="51"/>
      <c r="AT142" s="12" t="s">
        <v>83</v>
      </c>
      <c r="AU142" s="12" t="s">
        <v>86</v>
      </c>
    </row>
    <row r="143" spans="2:65" s="1" customFormat="1" ht="16.5" customHeight="1">
      <c r="B143" s="27"/>
      <c r="C143" s="122" t="s">
        <v>144</v>
      </c>
      <c r="D143" s="122" t="s">
        <v>118</v>
      </c>
      <c r="E143" s="123" t="s">
        <v>169</v>
      </c>
      <c r="F143" s="124" t="s">
        <v>170</v>
      </c>
      <c r="G143" s="125" t="s">
        <v>126</v>
      </c>
      <c r="H143" s="126">
        <v>2</v>
      </c>
      <c r="I143" s="127"/>
      <c r="J143" s="128">
        <f>ROUND(I143*H143,1)</f>
        <v>0</v>
      </c>
      <c r="K143" s="129"/>
      <c r="L143" s="27"/>
      <c r="M143" s="130" t="s">
        <v>1</v>
      </c>
      <c r="N143" s="131" t="s">
        <v>43</v>
      </c>
      <c r="P143" s="132">
        <f>O143*H143</f>
        <v>0</v>
      </c>
      <c r="Q143" s="132">
        <v>0</v>
      </c>
      <c r="R143" s="132">
        <f>Q143*H143</f>
        <v>0</v>
      </c>
      <c r="S143" s="132">
        <v>0</v>
      </c>
      <c r="T143" s="133">
        <f>S143*H143</f>
        <v>0</v>
      </c>
      <c r="AR143" s="134" t="s">
        <v>122</v>
      </c>
      <c r="AT143" s="134" t="s">
        <v>118</v>
      </c>
      <c r="AU143" s="134" t="s">
        <v>86</v>
      </c>
      <c r="AY143" s="12" t="s">
        <v>117</v>
      </c>
      <c r="BE143" s="135">
        <f>IF(N143="základní",J143,0)</f>
        <v>0</v>
      </c>
      <c r="BF143" s="135">
        <f>IF(N143="snížená",J143,0)</f>
        <v>0</v>
      </c>
      <c r="BG143" s="135">
        <f>IF(N143="zákl. přenesená",J143,0)</f>
        <v>0</v>
      </c>
      <c r="BH143" s="135">
        <f>IF(N143="sníž. přenesená",J143,0)</f>
        <v>0</v>
      </c>
      <c r="BI143" s="135">
        <f>IF(N143="nulová",J143,0)</f>
        <v>0</v>
      </c>
      <c r="BJ143" s="12" t="s">
        <v>86</v>
      </c>
      <c r="BK143" s="135">
        <f>ROUND(I143*H143,1)</f>
        <v>0</v>
      </c>
      <c r="BL143" s="12" t="s">
        <v>122</v>
      </c>
      <c r="BM143" s="134" t="s">
        <v>171</v>
      </c>
    </row>
    <row r="144" spans="2:47" s="1" customFormat="1" ht="87.75">
      <c r="B144" s="27"/>
      <c r="D144" s="136" t="s">
        <v>83</v>
      </c>
      <c r="F144" s="137" t="s">
        <v>172</v>
      </c>
      <c r="I144" s="138"/>
      <c r="L144" s="27"/>
      <c r="M144" s="139"/>
      <c r="T144" s="51"/>
      <c r="AT144" s="12" t="s">
        <v>83</v>
      </c>
      <c r="AU144" s="12" t="s">
        <v>86</v>
      </c>
    </row>
    <row r="145" spans="2:65" s="1" customFormat="1" ht="16.5" customHeight="1">
      <c r="B145" s="27"/>
      <c r="C145" s="122" t="s">
        <v>173</v>
      </c>
      <c r="D145" s="122" t="s">
        <v>118</v>
      </c>
      <c r="E145" s="123" t="s">
        <v>174</v>
      </c>
      <c r="F145" s="124" t="s">
        <v>175</v>
      </c>
      <c r="G145" s="125" t="s">
        <v>126</v>
      </c>
      <c r="H145" s="126">
        <v>2</v>
      </c>
      <c r="I145" s="127"/>
      <c r="J145" s="128">
        <f>ROUND(I145*H145,1)</f>
        <v>0</v>
      </c>
      <c r="K145" s="129"/>
      <c r="L145" s="27"/>
      <c r="M145" s="130" t="s">
        <v>1</v>
      </c>
      <c r="N145" s="131" t="s">
        <v>43</v>
      </c>
      <c r="P145" s="132">
        <f>O145*H145</f>
        <v>0</v>
      </c>
      <c r="Q145" s="132">
        <v>0</v>
      </c>
      <c r="R145" s="132">
        <f>Q145*H145</f>
        <v>0</v>
      </c>
      <c r="S145" s="132">
        <v>0</v>
      </c>
      <c r="T145" s="133">
        <f>S145*H145</f>
        <v>0</v>
      </c>
      <c r="AR145" s="134" t="s">
        <v>122</v>
      </c>
      <c r="AT145" s="134" t="s">
        <v>118</v>
      </c>
      <c r="AU145" s="134" t="s">
        <v>86</v>
      </c>
      <c r="AY145" s="12" t="s">
        <v>117</v>
      </c>
      <c r="BE145" s="135">
        <f>IF(N145="základní",J145,0)</f>
        <v>0</v>
      </c>
      <c r="BF145" s="135">
        <f>IF(N145="snížená",J145,0)</f>
        <v>0</v>
      </c>
      <c r="BG145" s="135">
        <f>IF(N145="zákl. přenesená",J145,0)</f>
        <v>0</v>
      </c>
      <c r="BH145" s="135">
        <f>IF(N145="sníž. přenesená",J145,0)</f>
        <v>0</v>
      </c>
      <c r="BI145" s="135">
        <f>IF(N145="nulová",J145,0)</f>
        <v>0</v>
      </c>
      <c r="BJ145" s="12" t="s">
        <v>86</v>
      </c>
      <c r="BK145" s="135">
        <f>ROUND(I145*H145,1)</f>
        <v>0</v>
      </c>
      <c r="BL145" s="12" t="s">
        <v>122</v>
      </c>
      <c r="BM145" s="134" t="s">
        <v>176</v>
      </c>
    </row>
    <row r="146" spans="2:47" s="1" customFormat="1" ht="185.25">
      <c r="B146" s="27"/>
      <c r="D146" s="136" t="s">
        <v>83</v>
      </c>
      <c r="F146" s="137" t="s">
        <v>177</v>
      </c>
      <c r="I146" s="138"/>
      <c r="L146" s="27"/>
      <c r="M146" s="139"/>
      <c r="T146" s="51"/>
      <c r="AT146" s="12" t="s">
        <v>83</v>
      </c>
      <c r="AU146" s="12" t="s">
        <v>86</v>
      </c>
    </row>
    <row r="147" spans="2:65" s="1" customFormat="1" ht="16.5" customHeight="1">
      <c r="B147" s="27"/>
      <c r="C147" s="122" t="s">
        <v>149</v>
      </c>
      <c r="D147" s="122" t="s">
        <v>118</v>
      </c>
      <c r="E147" s="123" t="s">
        <v>178</v>
      </c>
      <c r="F147" s="124" t="s">
        <v>179</v>
      </c>
      <c r="G147" s="125" t="s">
        <v>126</v>
      </c>
      <c r="H147" s="126">
        <v>2</v>
      </c>
      <c r="I147" s="127"/>
      <c r="J147" s="128">
        <f>ROUND(I147*H147,1)</f>
        <v>0</v>
      </c>
      <c r="K147" s="129"/>
      <c r="L147" s="27"/>
      <c r="M147" s="130" t="s">
        <v>1</v>
      </c>
      <c r="N147" s="131" t="s">
        <v>43</v>
      </c>
      <c r="P147" s="132">
        <f>O147*H147</f>
        <v>0</v>
      </c>
      <c r="Q147" s="132">
        <v>0</v>
      </c>
      <c r="R147" s="132">
        <f>Q147*H147</f>
        <v>0</v>
      </c>
      <c r="S147" s="132">
        <v>0</v>
      </c>
      <c r="T147" s="133">
        <f>S147*H147</f>
        <v>0</v>
      </c>
      <c r="AR147" s="134" t="s">
        <v>122</v>
      </c>
      <c r="AT147" s="134" t="s">
        <v>118</v>
      </c>
      <c r="AU147" s="134" t="s">
        <v>86</v>
      </c>
      <c r="AY147" s="12" t="s">
        <v>117</v>
      </c>
      <c r="BE147" s="135">
        <f>IF(N147="základní",J147,0)</f>
        <v>0</v>
      </c>
      <c r="BF147" s="135">
        <f>IF(N147="snížená",J147,0)</f>
        <v>0</v>
      </c>
      <c r="BG147" s="135">
        <f>IF(N147="zákl. přenesená",J147,0)</f>
        <v>0</v>
      </c>
      <c r="BH147" s="135">
        <f>IF(N147="sníž. přenesená",J147,0)</f>
        <v>0</v>
      </c>
      <c r="BI147" s="135">
        <f>IF(N147="nulová",J147,0)</f>
        <v>0</v>
      </c>
      <c r="BJ147" s="12" t="s">
        <v>86</v>
      </c>
      <c r="BK147" s="135">
        <f>ROUND(I147*H147,1)</f>
        <v>0</v>
      </c>
      <c r="BL147" s="12" t="s">
        <v>122</v>
      </c>
      <c r="BM147" s="134" t="s">
        <v>180</v>
      </c>
    </row>
    <row r="148" spans="2:47" s="1" customFormat="1" ht="165.75">
      <c r="B148" s="27"/>
      <c r="D148" s="136" t="s">
        <v>83</v>
      </c>
      <c r="F148" s="137" t="s">
        <v>181</v>
      </c>
      <c r="I148" s="138"/>
      <c r="L148" s="27"/>
      <c r="M148" s="139"/>
      <c r="T148" s="51"/>
      <c r="AT148" s="12" t="s">
        <v>83</v>
      </c>
      <c r="AU148" s="12" t="s">
        <v>86</v>
      </c>
    </row>
    <row r="149" spans="2:65" s="1" customFormat="1" ht="16.5" customHeight="1">
      <c r="B149" s="27"/>
      <c r="C149" s="122" t="s">
        <v>8</v>
      </c>
      <c r="D149" s="122" t="s">
        <v>118</v>
      </c>
      <c r="E149" s="123" t="s">
        <v>182</v>
      </c>
      <c r="F149" s="124" t="s">
        <v>183</v>
      </c>
      <c r="G149" s="125" t="s">
        <v>126</v>
      </c>
      <c r="H149" s="126">
        <v>2</v>
      </c>
      <c r="I149" s="127"/>
      <c r="J149" s="128">
        <f>ROUND(I149*H149,1)</f>
        <v>0</v>
      </c>
      <c r="K149" s="129"/>
      <c r="L149" s="27"/>
      <c r="M149" s="130" t="s">
        <v>1</v>
      </c>
      <c r="N149" s="131" t="s">
        <v>43</v>
      </c>
      <c r="P149" s="132">
        <f>O149*H149</f>
        <v>0</v>
      </c>
      <c r="Q149" s="132">
        <v>0</v>
      </c>
      <c r="R149" s="132">
        <f>Q149*H149</f>
        <v>0</v>
      </c>
      <c r="S149" s="132">
        <v>0</v>
      </c>
      <c r="T149" s="133">
        <f>S149*H149</f>
        <v>0</v>
      </c>
      <c r="AR149" s="134" t="s">
        <v>122</v>
      </c>
      <c r="AT149" s="134" t="s">
        <v>118</v>
      </c>
      <c r="AU149" s="134" t="s">
        <v>86</v>
      </c>
      <c r="AY149" s="12" t="s">
        <v>117</v>
      </c>
      <c r="BE149" s="135">
        <f>IF(N149="základní",J149,0)</f>
        <v>0</v>
      </c>
      <c r="BF149" s="135">
        <f>IF(N149="snížená",J149,0)</f>
        <v>0</v>
      </c>
      <c r="BG149" s="135">
        <f>IF(N149="zákl. přenesená",J149,0)</f>
        <v>0</v>
      </c>
      <c r="BH149" s="135">
        <f>IF(N149="sníž. přenesená",J149,0)</f>
        <v>0</v>
      </c>
      <c r="BI149" s="135">
        <f>IF(N149="nulová",J149,0)</f>
        <v>0</v>
      </c>
      <c r="BJ149" s="12" t="s">
        <v>86</v>
      </c>
      <c r="BK149" s="135">
        <f>ROUND(I149*H149,1)</f>
        <v>0</v>
      </c>
      <c r="BL149" s="12" t="s">
        <v>122</v>
      </c>
      <c r="BM149" s="134" t="s">
        <v>184</v>
      </c>
    </row>
    <row r="150" spans="2:47" s="1" customFormat="1" ht="78">
      <c r="B150" s="27"/>
      <c r="D150" s="136" t="s">
        <v>83</v>
      </c>
      <c r="F150" s="137" t="s">
        <v>185</v>
      </c>
      <c r="I150" s="138"/>
      <c r="L150" s="27"/>
      <c r="M150" s="139"/>
      <c r="T150" s="51"/>
      <c r="AT150" s="12" t="s">
        <v>83</v>
      </c>
      <c r="AU150" s="12" t="s">
        <v>86</v>
      </c>
    </row>
    <row r="151" spans="2:65" s="1" customFormat="1" ht="16.5" customHeight="1">
      <c r="B151" s="27"/>
      <c r="C151" s="122" t="s">
        <v>153</v>
      </c>
      <c r="D151" s="122" t="s">
        <v>118</v>
      </c>
      <c r="E151" s="123" t="s">
        <v>186</v>
      </c>
      <c r="F151" s="124" t="s">
        <v>187</v>
      </c>
      <c r="G151" s="125" t="s">
        <v>126</v>
      </c>
      <c r="H151" s="126">
        <v>1</v>
      </c>
      <c r="I151" s="127"/>
      <c r="J151" s="128">
        <f>ROUND(I151*H151,1)</f>
        <v>0</v>
      </c>
      <c r="K151" s="129"/>
      <c r="L151" s="27"/>
      <c r="M151" s="130" t="s">
        <v>1</v>
      </c>
      <c r="N151" s="131" t="s">
        <v>43</v>
      </c>
      <c r="P151" s="132">
        <f>O151*H151</f>
        <v>0</v>
      </c>
      <c r="Q151" s="132">
        <v>0</v>
      </c>
      <c r="R151" s="132">
        <f>Q151*H151</f>
        <v>0</v>
      </c>
      <c r="S151" s="132">
        <v>0</v>
      </c>
      <c r="T151" s="133">
        <f>S151*H151</f>
        <v>0</v>
      </c>
      <c r="AR151" s="134" t="s">
        <v>122</v>
      </c>
      <c r="AT151" s="134" t="s">
        <v>118</v>
      </c>
      <c r="AU151" s="134" t="s">
        <v>86</v>
      </c>
      <c r="AY151" s="12" t="s">
        <v>117</v>
      </c>
      <c r="BE151" s="135">
        <f>IF(N151="základní",J151,0)</f>
        <v>0</v>
      </c>
      <c r="BF151" s="135">
        <f>IF(N151="snížená",J151,0)</f>
        <v>0</v>
      </c>
      <c r="BG151" s="135">
        <f>IF(N151="zákl. přenesená",J151,0)</f>
        <v>0</v>
      </c>
      <c r="BH151" s="135">
        <f>IF(N151="sníž. přenesená",J151,0)</f>
        <v>0</v>
      </c>
      <c r="BI151" s="135">
        <f>IF(N151="nulová",J151,0)</f>
        <v>0</v>
      </c>
      <c r="BJ151" s="12" t="s">
        <v>86</v>
      </c>
      <c r="BK151" s="135">
        <f>ROUND(I151*H151,1)</f>
        <v>0</v>
      </c>
      <c r="BL151" s="12" t="s">
        <v>122</v>
      </c>
      <c r="BM151" s="134" t="s">
        <v>188</v>
      </c>
    </row>
    <row r="152" spans="2:47" s="1" customFormat="1" ht="126.75">
      <c r="B152" s="27"/>
      <c r="D152" s="136" t="s">
        <v>83</v>
      </c>
      <c r="F152" s="137" t="s">
        <v>189</v>
      </c>
      <c r="I152" s="138"/>
      <c r="L152" s="27"/>
      <c r="M152" s="139"/>
      <c r="T152" s="51"/>
      <c r="AT152" s="12" t="s">
        <v>83</v>
      </c>
      <c r="AU152" s="12" t="s">
        <v>86</v>
      </c>
    </row>
    <row r="153" spans="2:65" s="1" customFormat="1" ht="16.5" customHeight="1">
      <c r="B153" s="27"/>
      <c r="C153" s="122" t="s">
        <v>190</v>
      </c>
      <c r="D153" s="122" t="s">
        <v>118</v>
      </c>
      <c r="E153" s="123" t="s">
        <v>191</v>
      </c>
      <c r="F153" s="124" t="s">
        <v>192</v>
      </c>
      <c r="G153" s="125" t="s">
        <v>126</v>
      </c>
      <c r="H153" s="126">
        <v>8</v>
      </c>
      <c r="I153" s="127"/>
      <c r="J153" s="128">
        <f>ROUND(I153*H153,1)</f>
        <v>0</v>
      </c>
      <c r="K153" s="129"/>
      <c r="L153" s="27"/>
      <c r="M153" s="130" t="s">
        <v>1</v>
      </c>
      <c r="N153" s="131" t="s">
        <v>43</v>
      </c>
      <c r="P153" s="132">
        <f>O153*H153</f>
        <v>0</v>
      </c>
      <c r="Q153" s="132">
        <v>0</v>
      </c>
      <c r="R153" s="132">
        <f>Q153*H153</f>
        <v>0</v>
      </c>
      <c r="S153" s="132">
        <v>0</v>
      </c>
      <c r="T153" s="133">
        <f>S153*H153</f>
        <v>0</v>
      </c>
      <c r="AR153" s="134" t="s">
        <v>122</v>
      </c>
      <c r="AT153" s="134" t="s">
        <v>118</v>
      </c>
      <c r="AU153" s="134" t="s">
        <v>86</v>
      </c>
      <c r="AY153" s="12" t="s">
        <v>117</v>
      </c>
      <c r="BE153" s="135">
        <f>IF(N153="základní",J153,0)</f>
        <v>0</v>
      </c>
      <c r="BF153" s="135">
        <f>IF(N153="snížená",J153,0)</f>
        <v>0</v>
      </c>
      <c r="BG153" s="135">
        <f>IF(N153="zákl. přenesená",J153,0)</f>
        <v>0</v>
      </c>
      <c r="BH153" s="135">
        <f>IF(N153="sníž. přenesená",J153,0)</f>
        <v>0</v>
      </c>
      <c r="BI153" s="135">
        <f>IF(N153="nulová",J153,0)</f>
        <v>0</v>
      </c>
      <c r="BJ153" s="12" t="s">
        <v>86</v>
      </c>
      <c r="BK153" s="135">
        <f>ROUND(I153*H153,1)</f>
        <v>0</v>
      </c>
      <c r="BL153" s="12" t="s">
        <v>122</v>
      </c>
      <c r="BM153" s="134" t="s">
        <v>193</v>
      </c>
    </row>
    <row r="154" spans="2:47" s="1" customFormat="1" ht="68.25">
      <c r="B154" s="27"/>
      <c r="D154" s="136" t="s">
        <v>83</v>
      </c>
      <c r="F154" s="137" t="s">
        <v>194</v>
      </c>
      <c r="I154" s="138"/>
      <c r="L154" s="27"/>
      <c r="M154" s="139"/>
      <c r="T154" s="51"/>
      <c r="AT154" s="12" t="s">
        <v>83</v>
      </c>
      <c r="AU154" s="12" t="s">
        <v>86</v>
      </c>
    </row>
    <row r="155" spans="2:65" s="1" customFormat="1" ht="16.5" customHeight="1">
      <c r="B155" s="27"/>
      <c r="C155" s="122" t="s">
        <v>158</v>
      </c>
      <c r="D155" s="122" t="s">
        <v>118</v>
      </c>
      <c r="E155" s="123" t="s">
        <v>195</v>
      </c>
      <c r="F155" s="124" t="s">
        <v>196</v>
      </c>
      <c r="G155" s="125" t="s">
        <v>126</v>
      </c>
      <c r="H155" s="126">
        <v>10</v>
      </c>
      <c r="I155" s="127"/>
      <c r="J155" s="128">
        <f>ROUND(I155*H155,1)</f>
        <v>0</v>
      </c>
      <c r="K155" s="129"/>
      <c r="L155" s="27"/>
      <c r="M155" s="130" t="s">
        <v>1</v>
      </c>
      <c r="N155" s="131" t="s">
        <v>43</v>
      </c>
      <c r="P155" s="132">
        <f>O155*H155</f>
        <v>0</v>
      </c>
      <c r="Q155" s="132">
        <v>0</v>
      </c>
      <c r="R155" s="132">
        <f>Q155*H155</f>
        <v>0</v>
      </c>
      <c r="S155" s="132">
        <v>0</v>
      </c>
      <c r="T155" s="133">
        <f>S155*H155</f>
        <v>0</v>
      </c>
      <c r="AR155" s="134" t="s">
        <v>122</v>
      </c>
      <c r="AT155" s="134" t="s">
        <v>118</v>
      </c>
      <c r="AU155" s="134" t="s">
        <v>86</v>
      </c>
      <c r="AY155" s="12" t="s">
        <v>117</v>
      </c>
      <c r="BE155" s="135">
        <f>IF(N155="základní",J155,0)</f>
        <v>0</v>
      </c>
      <c r="BF155" s="135">
        <f>IF(N155="snížená",J155,0)</f>
        <v>0</v>
      </c>
      <c r="BG155" s="135">
        <f>IF(N155="zákl. přenesená",J155,0)</f>
        <v>0</v>
      </c>
      <c r="BH155" s="135">
        <f>IF(N155="sníž. přenesená",J155,0)</f>
        <v>0</v>
      </c>
      <c r="BI155" s="135">
        <f>IF(N155="nulová",J155,0)</f>
        <v>0</v>
      </c>
      <c r="BJ155" s="12" t="s">
        <v>86</v>
      </c>
      <c r="BK155" s="135">
        <f>ROUND(I155*H155,1)</f>
        <v>0</v>
      </c>
      <c r="BL155" s="12" t="s">
        <v>122</v>
      </c>
      <c r="BM155" s="134" t="s">
        <v>197</v>
      </c>
    </row>
    <row r="156" spans="2:47" s="1" customFormat="1" ht="48.75">
      <c r="B156" s="27"/>
      <c r="D156" s="136" t="s">
        <v>83</v>
      </c>
      <c r="F156" s="137" t="s">
        <v>198</v>
      </c>
      <c r="I156" s="138"/>
      <c r="L156" s="27"/>
      <c r="M156" s="139"/>
      <c r="T156" s="51"/>
      <c r="AT156" s="12" t="s">
        <v>83</v>
      </c>
      <c r="AU156" s="12" t="s">
        <v>86</v>
      </c>
    </row>
    <row r="157" spans="2:65" s="1" customFormat="1" ht="16.5" customHeight="1">
      <c r="B157" s="27"/>
      <c r="C157" s="122" t="s">
        <v>199</v>
      </c>
      <c r="D157" s="122" t="s">
        <v>118</v>
      </c>
      <c r="E157" s="123" t="s">
        <v>200</v>
      </c>
      <c r="F157" s="124" t="s">
        <v>201</v>
      </c>
      <c r="G157" s="125" t="s">
        <v>126</v>
      </c>
      <c r="H157" s="126">
        <v>10</v>
      </c>
      <c r="I157" s="127"/>
      <c r="J157" s="128">
        <f>ROUND(I157*H157,1)</f>
        <v>0</v>
      </c>
      <c r="K157" s="129"/>
      <c r="L157" s="27"/>
      <c r="M157" s="130" t="s">
        <v>1</v>
      </c>
      <c r="N157" s="131" t="s">
        <v>43</v>
      </c>
      <c r="P157" s="132">
        <f>O157*H157</f>
        <v>0</v>
      </c>
      <c r="Q157" s="132">
        <v>0</v>
      </c>
      <c r="R157" s="132">
        <f>Q157*H157</f>
        <v>0</v>
      </c>
      <c r="S157" s="132">
        <v>0</v>
      </c>
      <c r="T157" s="133">
        <f>S157*H157</f>
        <v>0</v>
      </c>
      <c r="AR157" s="134" t="s">
        <v>122</v>
      </c>
      <c r="AT157" s="134" t="s">
        <v>118</v>
      </c>
      <c r="AU157" s="134" t="s">
        <v>86</v>
      </c>
      <c r="AY157" s="12" t="s">
        <v>117</v>
      </c>
      <c r="BE157" s="135">
        <f>IF(N157="základní",J157,0)</f>
        <v>0</v>
      </c>
      <c r="BF157" s="135">
        <f>IF(N157="snížená",J157,0)</f>
        <v>0</v>
      </c>
      <c r="BG157" s="135">
        <f>IF(N157="zákl. přenesená",J157,0)</f>
        <v>0</v>
      </c>
      <c r="BH157" s="135">
        <f>IF(N157="sníž. přenesená",J157,0)</f>
        <v>0</v>
      </c>
      <c r="BI157" s="135">
        <f>IF(N157="nulová",J157,0)</f>
        <v>0</v>
      </c>
      <c r="BJ157" s="12" t="s">
        <v>86</v>
      </c>
      <c r="BK157" s="135">
        <f>ROUND(I157*H157,1)</f>
        <v>0</v>
      </c>
      <c r="BL157" s="12" t="s">
        <v>122</v>
      </c>
      <c r="BM157" s="134" t="s">
        <v>202</v>
      </c>
    </row>
    <row r="158" spans="2:47" s="1" customFormat="1" ht="39">
      <c r="B158" s="27"/>
      <c r="D158" s="136" t="s">
        <v>83</v>
      </c>
      <c r="F158" s="137" t="s">
        <v>203</v>
      </c>
      <c r="I158" s="138"/>
      <c r="L158" s="27"/>
      <c r="M158" s="139"/>
      <c r="T158" s="51"/>
      <c r="AT158" s="12" t="s">
        <v>83</v>
      </c>
      <c r="AU158" s="12" t="s">
        <v>86</v>
      </c>
    </row>
    <row r="159" spans="2:65" s="1" customFormat="1" ht="16.5" customHeight="1">
      <c r="B159" s="27"/>
      <c r="C159" s="122" t="s">
        <v>162</v>
      </c>
      <c r="D159" s="122" t="s">
        <v>118</v>
      </c>
      <c r="E159" s="123" t="s">
        <v>204</v>
      </c>
      <c r="F159" s="124" t="s">
        <v>205</v>
      </c>
      <c r="G159" s="125" t="s">
        <v>126</v>
      </c>
      <c r="H159" s="126">
        <v>10</v>
      </c>
      <c r="I159" s="127"/>
      <c r="J159" s="128">
        <f>ROUND(I159*H159,1)</f>
        <v>0</v>
      </c>
      <c r="K159" s="129"/>
      <c r="L159" s="27"/>
      <c r="M159" s="130" t="s">
        <v>1</v>
      </c>
      <c r="N159" s="131" t="s">
        <v>43</v>
      </c>
      <c r="P159" s="132">
        <f>O159*H159</f>
        <v>0</v>
      </c>
      <c r="Q159" s="132">
        <v>0</v>
      </c>
      <c r="R159" s="132">
        <f>Q159*H159</f>
        <v>0</v>
      </c>
      <c r="S159" s="132">
        <v>0</v>
      </c>
      <c r="T159" s="133">
        <f>S159*H159</f>
        <v>0</v>
      </c>
      <c r="AR159" s="134" t="s">
        <v>122</v>
      </c>
      <c r="AT159" s="134" t="s">
        <v>118</v>
      </c>
      <c r="AU159" s="134" t="s">
        <v>86</v>
      </c>
      <c r="AY159" s="12" t="s">
        <v>117</v>
      </c>
      <c r="BE159" s="135">
        <f>IF(N159="základní",J159,0)</f>
        <v>0</v>
      </c>
      <c r="BF159" s="135">
        <f>IF(N159="snížená",J159,0)</f>
        <v>0</v>
      </c>
      <c r="BG159" s="135">
        <f>IF(N159="zákl. přenesená",J159,0)</f>
        <v>0</v>
      </c>
      <c r="BH159" s="135">
        <f>IF(N159="sníž. přenesená",J159,0)</f>
        <v>0</v>
      </c>
      <c r="BI159" s="135">
        <f>IF(N159="nulová",J159,0)</f>
        <v>0</v>
      </c>
      <c r="BJ159" s="12" t="s">
        <v>86</v>
      </c>
      <c r="BK159" s="135">
        <f>ROUND(I159*H159,1)</f>
        <v>0</v>
      </c>
      <c r="BL159" s="12" t="s">
        <v>122</v>
      </c>
      <c r="BM159" s="134" t="s">
        <v>206</v>
      </c>
    </row>
    <row r="160" spans="2:47" s="1" customFormat="1" ht="39">
      <c r="B160" s="27"/>
      <c r="D160" s="136" t="s">
        <v>83</v>
      </c>
      <c r="F160" s="137" t="s">
        <v>207</v>
      </c>
      <c r="I160" s="138"/>
      <c r="L160" s="27"/>
      <c r="M160" s="139"/>
      <c r="T160" s="51"/>
      <c r="AT160" s="12" t="s">
        <v>83</v>
      </c>
      <c r="AU160" s="12" t="s">
        <v>86</v>
      </c>
    </row>
    <row r="161" spans="2:65" s="1" customFormat="1" ht="16.5" customHeight="1">
      <c r="B161" s="27"/>
      <c r="C161" s="122" t="s">
        <v>7</v>
      </c>
      <c r="D161" s="122" t="s">
        <v>118</v>
      </c>
      <c r="E161" s="123" t="s">
        <v>208</v>
      </c>
      <c r="F161" s="124" t="s">
        <v>209</v>
      </c>
      <c r="G161" s="125" t="s">
        <v>126</v>
      </c>
      <c r="H161" s="126">
        <v>10</v>
      </c>
      <c r="I161" s="127"/>
      <c r="J161" s="128">
        <f>ROUND(I161*H161,1)</f>
        <v>0</v>
      </c>
      <c r="K161" s="129"/>
      <c r="L161" s="27"/>
      <c r="M161" s="130" t="s">
        <v>1</v>
      </c>
      <c r="N161" s="131" t="s">
        <v>43</v>
      </c>
      <c r="P161" s="132">
        <f>O161*H161</f>
        <v>0</v>
      </c>
      <c r="Q161" s="132">
        <v>0</v>
      </c>
      <c r="R161" s="132">
        <f>Q161*H161</f>
        <v>0</v>
      </c>
      <c r="S161" s="132">
        <v>0</v>
      </c>
      <c r="T161" s="133">
        <f>S161*H161</f>
        <v>0</v>
      </c>
      <c r="AR161" s="134" t="s">
        <v>122</v>
      </c>
      <c r="AT161" s="134" t="s">
        <v>118</v>
      </c>
      <c r="AU161" s="134" t="s">
        <v>86</v>
      </c>
      <c r="AY161" s="12" t="s">
        <v>117</v>
      </c>
      <c r="BE161" s="135">
        <f>IF(N161="základní",J161,0)</f>
        <v>0</v>
      </c>
      <c r="BF161" s="135">
        <f>IF(N161="snížená",J161,0)</f>
        <v>0</v>
      </c>
      <c r="BG161" s="135">
        <f>IF(N161="zákl. přenesená",J161,0)</f>
        <v>0</v>
      </c>
      <c r="BH161" s="135">
        <f>IF(N161="sníž. přenesená",J161,0)</f>
        <v>0</v>
      </c>
      <c r="BI161" s="135">
        <f>IF(N161="nulová",J161,0)</f>
        <v>0</v>
      </c>
      <c r="BJ161" s="12" t="s">
        <v>86</v>
      </c>
      <c r="BK161" s="135">
        <f>ROUND(I161*H161,1)</f>
        <v>0</v>
      </c>
      <c r="BL161" s="12" t="s">
        <v>122</v>
      </c>
      <c r="BM161" s="134" t="s">
        <v>210</v>
      </c>
    </row>
    <row r="162" spans="2:47" s="1" customFormat="1" ht="29.25">
      <c r="B162" s="27"/>
      <c r="D162" s="136" t="s">
        <v>83</v>
      </c>
      <c r="F162" s="137" t="s">
        <v>211</v>
      </c>
      <c r="I162" s="138"/>
      <c r="L162" s="27"/>
      <c r="M162" s="139"/>
      <c r="T162" s="51"/>
      <c r="AT162" s="12" t="s">
        <v>83</v>
      </c>
      <c r="AU162" s="12" t="s">
        <v>86</v>
      </c>
    </row>
    <row r="163" spans="2:65" s="1" customFormat="1" ht="16.5" customHeight="1">
      <c r="B163" s="27"/>
      <c r="C163" s="122" t="s">
        <v>167</v>
      </c>
      <c r="D163" s="122" t="s">
        <v>118</v>
      </c>
      <c r="E163" s="123" t="s">
        <v>212</v>
      </c>
      <c r="F163" s="124" t="s">
        <v>213</v>
      </c>
      <c r="G163" s="125" t="s">
        <v>126</v>
      </c>
      <c r="H163" s="126">
        <v>10</v>
      </c>
      <c r="I163" s="127"/>
      <c r="J163" s="128">
        <f>ROUND(I163*H163,1)</f>
        <v>0</v>
      </c>
      <c r="K163" s="129"/>
      <c r="L163" s="27"/>
      <c r="M163" s="130" t="s">
        <v>1</v>
      </c>
      <c r="N163" s="131" t="s">
        <v>43</v>
      </c>
      <c r="P163" s="132">
        <f>O163*H163</f>
        <v>0</v>
      </c>
      <c r="Q163" s="132">
        <v>0</v>
      </c>
      <c r="R163" s="132">
        <f>Q163*H163</f>
        <v>0</v>
      </c>
      <c r="S163" s="132">
        <v>0</v>
      </c>
      <c r="T163" s="133">
        <f>S163*H163</f>
        <v>0</v>
      </c>
      <c r="AR163" s="134" t="s">
        <v>122</v>
      </c>
      <c r="AT163" s="134" t="s">
        <v>118</v>
      </c>
      <c r="AU163" s="134" t="s">
        <v>86</v>
      </c>
      <c r="AY163" s="12" t="s">
        <v>117</v>
      </c>
      <c r="BE163" s="135">
        <f>IF(N163="základní",J163,0)</f>
        <v>0</v>
      </c>
      <c r="BF163" s="135">
        <f>IF(N163="snížená",J163,0)</f>
        <v>0</v>
      </c>
      <c r="BG163" s="135">
        <f>IF(N163="zákl. přenesená",J163,0)</f>
        <v>0</v>
      </c>
      <c r="BH163" s="135">
        <f>IF(N163="sníž. přenesená",J163,0)</f>
        <v>0</v>
      </c>
      <c r="BI163" s="135">
        <f>IF(N163="nulová",J163,0)</f>
        <v>0</v>
      </c>
      <c r="BJ163" s="12" t="s">
        <v>86</v>
      </c>
      <c r="BK163" s="135">
        <f>ROUND(I163*H163,1)</f>
        <v>0</v>
      </c>
      <c r="BL163" s="12" t="s">
        <v>122</v>
      </c>
      <c r="BM163" s="134" t="s">
        <v>214</v>
      </c>
    </row>
    <row r="164" spans="2:47" s="1" customFormat="1" ht="39">
      <c r="B164" s="27"/>
      <c r="D164" s="136" t="s">
        <v>83</v>
      </c>
      <c r="F164" s="137" t="s">
        <v>215</v>
      </c>
      <c r="I164" s="138"/>
      <c r="L164" s="27"/>
      <c r="M164" s="139"/>
      <c r="T164" s="51"/>
      <c r="AT164" s="12" t="s">
        <v>83</v>
      </c>
      <c r="AU164" s="12" t="s">
        <v>86</v>
      </c>
    </row>
    <row r="165" spans="2:65" s="1" customFormat="1" ht="16.5" customHeight="1">
      <c r="B165" s="27"/>
      <c r="C165" s="122" t="s">
        <v>216</v>
      </c>
      <c r="D165" s="122" t="s">
        <v>118</v>
      </c>
      <c r="E165" s="123" t="s">
        <v>217</v>
      </c>
      <c r="F165" s="124" t="s">
        <v>218</v>
      </c>
      <c r="G165" s="125" t="s">
        <v>126</v>
      </c>
      <c r="H165" s="126">
        <v>10</v>
      </c>
      <c r="I165" s="127"/>
      <c r="J165" s="128">
        <f>ROUND(I165*H165,1)</f>
        <v>0</v>
      </c>
      <c r="K165" s="129"/>
      <c r="L165" s="27"/>
      <c r="M165" s="130" t="s">
        <v>1</v>
      </c>
      <c r="N165" s="131" t="s">
        <v>43</v>
      </c>
      <c r="P165" s="132">
        <f>O165*H165</f>
        <v>0</v>
      </c>
      <c r="Q165" s="132">
        <v>0</v>
      </c>
      <c r="R165" s="132">
        <f>Q165*H165</f>
        <v>0</v>
      </c>
      <c r="S165" s="132">
        <v>0</v>
      </c>
      <c r="T165" s="133">
        <f>S165*H165</f>
        <v>0</v>
      </c>
      <c r="AR165" s="134" t="s">
        <v>122</v>
      </c>
      <c r="AT165" s="134" t="s">
        <v>118</v>
      </c>
      <c r="AU165" s="134" t="s">
        <v>86</v>
      </c>
      <c r="AY165" s="12" t="s">
        <v>117</v>
      </c>
      <c r="BE165" s="135">
        <f>IF(N165="základní",J165,0)</f>
        <v>0</v>
      </c>
      <c r="BF165" s="135">
        <f>IF(N165="snížená",J165,0)</f>
        <v>0</v>
      </c>
      <c r="BG165" s="135">
        <f>IF(N165="zákl. přenesená",J165,0)</f>
        <v>0</v>
      </c>
      <c r="BH165" s="135">
        <f>IF(N165="sníž. přenesená",J165,0)</f>
        <v>0</v>
      </c>
      <c r="BI165" s="135">
        <f>IF(N165="nulová",J165,0)</f>
        <v>0</v>
      </c>
      <c r="BJ165" s="12" t="s">
        <v>86</v>
      </c>
      <c r="BK165" s="135">
        <f>ROUND(I165*H165,1)</f>
        <v>0</v>
      </c>
      <c r="BL165" s="12" t="s">
        <v>122</v>
      </c>
      <c r="BM165" s="134" t="s">
        <v>219</v>
      </c>
    </row>
    <row r="166" spans="2:47" s="1" customFormat="1" ht="97.5">
      <c r="B166" s="27"/>
      <c r="D166" s="136" t="s">
        <v>83</v>
      </c>
      <c r="F166" s="137" t="s">
        <v>220</v>
      </c>
      <c r="I166" s="138"/>
      <c r="L166" s="27"/>
      <c r="M166" s="139"/>
      <c r="T166" s="51"/>
      <c r="AT166" s="12" t="s">
        <v>83</v>
      </c>
      <c r="AU166" s="12" t="s">
        <v>86</v>
      </c>
    </row>
    <row r="167" spans="2:65" s="1" customFormat="1" ht="16.5" customHeight="1">
      <c r="B167" s="27"/>
      <c r="C167" s="122" t="s">
        <v>171</v>
      </c>
      <c r="D167" s="122" t="s">
        <v>118</v>
      </c>
      <c r="E167" s="123" t="s">
        <v>221</v>
      </c>
      <c r="F167" s="124" t="s">
        <v>222</v>
      </c>
      <c r="G167" s="125" t="s">
        <v>126</v>
      </c>
      <c r="H167" s="126">
        <v>25</v>
      </c>
      <c r="I167" s="127"/>
      <c r="J167" s="128">
        <f>ROUND(I167*H167,1)</f>
        <v>0</v>
      </c>
      <c r="K167" s="129"/>
      <c r="L167" s="27"/>
      <c r="M167" s="130" t="s">
        <v>1</v>
      </c>
      <c r="N167" s="131" t="s">
        <v>43</v>
      </c>
      <c r="P167" s="132">
        <f>O167*H167</f>
        <v>0</v>
      </c>
      <c r="Q167" s="132">
        <v>0</v>
      </c>
      <c r="R167" s="132">
        <f>Q167*H167</f>
        <v>0</v>
      </c>
      <c r="S167" s="132">
        <v>0</v>
      </c>
      <c r="T167" s="133">
        <f>S167*H167</f>
        <v>0</v>
      </c>
      <c r="AR167" s="134" t="s">
        <v>122</v>
      </c>
      <c r="AT167" s="134" t="s">
        <v>118</v>
      </c>
      <c r="AU167" s="134" t="s">
        <v>86</v>
      </c>
      <c r="AY167" s="12" t="s">
        <v>117</v>
      </c>
      <c r="BE167" s="135">
        <f>IF(N167="základní",J167,0)</f>
        <v>0</v>
      </c>
      <c r="BF167" s="135">
        <f>IF(N167="snížená",J167,0)</f>
        <v>0</v>
      </c>
      <c r="BG167" s="135">
        <f>IF(N167="zákl. přenesená",J167,0)</f>
        <v>0</v>
      </c>
      <c r="BH167" s="135">
        <f>IF(N167="sníž. přenesená",J167,0)</f>
        <v>0</v>
      </c>
      <c r="BI167" s="135">
        <f>IF(N167="nulová",J167,0)</f>
        <v>0</v>
      </c>
      <c r="BJ167" s="12" t="s">
        <v>86</v>
      </c>
      <c r="BK167" s="135">
        <f>ROUND(I167*H167,1)</f>
        <v>0</v>
      </c>
      <c r="BL167" s="12" t="s">
        <v>122</v>
      </c>
      <c r="BM167" s="134" t="s">
        <v>223</v>
      </c>
    </row>
    <row r="168" spans="2:65" s="1" customFormat="1" ht="16.5" customHeight="1">
      <c r="B168" s="27"/>
      <c r="C168" s="122" t="s">
        <v>224</v>
      </c>
      <c r="D168" s="122" t="s">
        <v>118</v>
      </c>
      <c r="E168" s="123" t="s">
        <v>225</v>
      </c>
      <c r="F168" s="124" t="s">
        <v>226</v>
      </c>
      <c r="G168" s="125" t="s">
        <v>121</v>
      </c>
      <c r="H168" s="126">
        <v>10</v>
      </c>
      <c r="I168" s="127"/>
      <c r="J168" s="128">
        <f>ROUND(I168*H168,1)</f>
        <v>0</v>
      </c>
      <c r="K168" s="129"/>
      <c r="L168" s="27"/>
      <c r="M168" s="130" t="s">
        <v>1</v>
      </c>
      <c r="N168" s="131" t="s">
        <v>43</v>
      </c>
      <c r="P168" s="132">
        <f>O168*H168</f>
        <v>0</v>
      </c>
      <c r="Q168" s="132">
        <v>0</v>
      </c>
      <c r="R168" s="132">
        <f>Q168*H168</f>
        <v>0</v>
      </c>
      <c r="S168" s="132">
        <v>0</v>
      </c>
      <c r="T168" s="133">
        <f>S168*H168</f>
        <v>0</v>
      </c>
      <c r="AR168" s="134" t="s">
        <v>122</v>
      </c>
      <c r="AT168" s="134" t="s">
        <v>118</v>
      </c>
      <c r="AU168" s="134" t="s">
        <v>86</v>
      </c>
      <c r="AY168" s="12" t="s">
        <v>117</v>
      </c>
      <c r="BE168" s="135">
        <f>IF(N168="základní",J168,0)</f>
        <v>0</v>
      </c>
      <c r="BF168" s="135">
        <f>IF(N168="snížená",J168,0)</f>
        <v>0</v>
      </c>
      <c r="BG168" s="135">
        <f>IF(N168="zákl. přenesená",J168,0)</f>
        <v>0</v>
      </c>
      <c r="BH168" s="135">
        <f>IF(N168="sníž. přenesená",J168,0)</f>
        <v>0</v>
      </c>
      <c r="BI168" s="135">
        <f>IF(N168="nulová",J168,0)</f>
        <v>0</v>
      </c>
      <c r="BJ168" s="12" t="s">
        <v>86</v>
      </c>
      <c r="BK168" s="135">
        <f>ROUND(I168*H168,1)</f>
        <v>0</v>
      </c>
      <c r="BL168" s="12" t="s">
        <v>122</v>
      </c>
      <c r="BM168" s="134" t="s">
        <v>227</v>
      </c>
    </row>
    <row r="169" spans="2:47" s="1" customFormat="1" ht="136.5">
      <c r="B169" s="27"/>
      <c r="D169" s="136" t="s">
        <v>83</v>
      </c>
      <c r="F169" s="137" t="s">
        <v>228</v>
      </c>
      <c r="I169" s="138"/>
      <c r="L169" s="27"/>
      <c r="M169" s="139"/>
      <c r="T169" s="51"/>
      <c r="AT169" s="12" t="s">
        <v>83</v>
      </c>
      <c r="AU169" s="12" t="s">
        <v>86</v>
      </c>
    </row>
    <row r="170" spans="2:65" s="1" customFormat="1" ht="16.5" customHeight="1">
      <c r="B170" s="27"/>
      <c r="C170" s="122" t="s">
        <v>176</v>
      </c>
      <c r="D170" s="122" t="s">
        <v>118</v>
      </c>
      <c r="E170" s="123" t="s">
        <v>229</v>
      </c>
      <c r="F170" s="124" t="s">
        <v>230</v>
      </c>
      <c r="G170" s="125" t="s">
        <v>121</v>
      </c>
      <c r="H170" s="126">
        <v>10</v>
      </c>
      <c r="I170" s="127"/>
      <c r="J170" s="128">
        <f>ROUND(I170*H170,1)</f>
        <v>0</v>
      </c>
      <c r="K170" s="129"/>
      <c r="L170" s="27"/>
      <c r="M170" s="130" t="s">
        <v>1</v>
      </c>
      <c r="N170" s="131" t="s">
        <v>43</v>
      </c>
      <c r="P170" s="132">
        <f>O170*H170</f>
        <v>0</v>
      </c>
      <c r="Q170" s="132">
        <v>0</v>
      </c>
      <c r="R170" s="132">
        <f>Q170*H170</f>
        <v>0</v>
      </c>
      <c r="S170" s="132">
        <v>0</v>
      </c>
      <c r="T170" s="133">
        <f>S170*H170</f>
        <v>0</v>
      </c>
      <c r="AR170" s="134" t="s">
        <v>122</v>
      </c>
      <c r="AT170" s="134" t="s">
        <v>118</v>
      </c>
      <c r="AU170" s="134" t="s">
        <v>86</v>
      </c>
      <c r="AY170" s="12" t="s">
        <v>117</v>
      </c>
      <c r="BE170" s="135">
        <f>IF(N170="základní",J170,0)</f>
        <v>0</v>
      </c>
      <c r="BF170" s="135">
        <f>IF(N170="snížená",J170,0)</f>
        <v>0</v>
      </c>
      <c r="BG170" s="135">
        <f>IF(N170="zákl. přenesená",J170,0)</f>
        <v>0</v>
      </c>
      <c r="BH170" s="135">
        <f>IF(N170="sníž. přenesená",J170,0)</f>
        <v>0</v>
      </c>
      <c r="BI170" s="135">
        <f>IF(N170="nulová",J170,0)</f>
        <v>0</v>
      </c>
      <c r="BJ170" s="12" t="s">
        <v>86</v>
      </c>
      <c r="BK170" s="135">
        <f>ROUND(I170*H170,1)</f>
        <v>0</v>
      </c>
      <c r="BL170" s="12" t="s">
        <v>122</v>
      </c>
      <c r="BM170" s="134" t="s">
        <v>231</v>
      </c>
    </row>
    <row r="171" spans="2:47" s="1" customFormat="1" ht="136.5">
      <c r="B171" s="27"/>
      <c r="D171" s="136" t="s">
        <v>83</v>
      </c>
      <c r="F171" s="137" t="s">
        <v>232</v>
      </c>
      <c r="I171" s="138"/>
      <c r="L171" s="27"/>
      <c r="M171" s="139"/>
      <c r="T171" s="51"/>
      <c r="AT171" s="12" t="s">
        <v>83</v>
      </c>
      <c r="AU171" s="12" t="s">
        <v>86</v>
      </c>
    </row>
    <row r="172" spans="2:65" s="1" customFormat="1" ht="16.5" customHeight="1">
      <c r="B172" s="27"/>
      <c r="C172" s="122" t="s">
        <v>233</v>
      </c>
      <c r="D172" s="122" t="s">
        <v>118</v>
      </c>
      <c r="E172" s="123" t="s">
        <v>234</v>
      </c>
      <c r="F172" s="124" t="s">
        <v>235</v>
      </c>
      <c r="G172" s="125" t="s">
        <v>126</v>
      </c>
      <c r="H172" s="126">
        <v>10</v>
      </c>
      <c r="I172" s="127"/>
      <c r="J172" s="128">
        <f>ROUND(I172*H172,1)</f>
        <v>0</v>
      </c>
      <c r="K172" s="129"/>
      <c r="L172" s="27"/>
      <c r="M172" s="130" t="s">
        <v>1</v>
      </c>
      <c r="N172" s="131" t="s">
        <v>43</v>
      </c>
      <c r="P172" s="132">
        <f>O172*H172</f>
        <v>0</v>
      </c>
      <c r="Q172" s="132">
        <v>0</v>
      </c>
      <c r="R172" s="132">
        <f>Q172*H172</f>
        <v>0</v>
      </c>
      <c r="S172" s="132">
        <v>0</v>
      </c>
      <c r="T172" s="133">
        <f>S172*H172</f>
        <v>0</v>
      </c>
      <c r="AR172" s="134" t="s">
        <v>122</v>
      </c>
      <c r="AT172" s="134" t="s">
        <v>118</v>
      </c>
      <c r="AU172" s="134" t="s">
        <v>86</v>
      </c>
      <c r="AY172" s="12" t="s">
        <v>117</v>
      </c>
      <c r="BE172" s="135">
        <f>IF(N172="základní",J172,0)</f>
        <v>0</v>
      </c>
      <c r="BF172" s="135">
        <f>IF(N172="snížená",J172,0)</f>
        <v>0</v>
      </c>
      <c r="BG172" s="135">
        <f>IF(N172="zákl. přenesená",J172,0)</f>
        <v>0</v>
      </c>
      <c r="BH172" s="135">
        <f>IF(N172="sníž. přenesená",J172,0)</f>
        <v>0</v>
      </c>
      <c r="BI172" s="135">
        <f>IF(N172="nulová",J172,0)</f>
        <v>0</v>
      </c>
      <c r="BJ172" s="12" t="s">
        <v>86</v>
      </c>
      <c r="BK172" s="135">
        <f>ROUND(I172*H172,1)</f>
        <v>0</v>
      </c>
      <c r="BL172" s="12" t="s">
        <v>122</v>
      </c>
      <c r="BM172" s="134" t="s">
        <v>236</v>
      </c>
    </row>
    <row r="173" spans="2:47" s="1" customFormat="1" ht="29.25">
      <c r="B173" s="27"/>
      <c r="D173" s="136" t="s">
        <v>83</v>
      </c>
      <c r="F173" s="137" t="s">
        <v>237</v>
      </c>
      <c r="I173" s="138"/>
      <c r="L173" s="27"/>
      <c r="M173" s="139"/>
      <c r="T173" s="51"/>
      <c r="AT173" s="12" t="s">
        <v>83</v>
      </c>
      <c r="AU173" s="12" t="s">
        <v>86</v>
      </c>
    </row>
    <row r="174" spans="2:65" s="1" customFormat="1" ht="16.5" customHeight="1">
      <c r="B174" s="27"/>
      <c r="C174" s="122" t="s">
        <v>180</v>
      </c>
      <c r="D174" s="122" t="s">
        <v>118</v>
      </c>
      <c r="E174" s="123" t="s">
        <v>238</v>
      </c>
      <c r="F174" s="124" t="s">
        <v>239</v>
      </c>
      <c r="G174" s="125" t="s">
        <v>121</v>
      </c>
      <c r="H174" s="126">
        <v>10</v>
      </c>
      <c r="I174" s="127"/>
      <c r="J174" s="128">
        <f>ROUND(I174*H174,1)</f>
        <v>0</v>
      </c>
      <c r="K174" s="129"/>
      <c r="L174" s="27"/>
      <c r="M174" s="130" t="s">
        <v>1</v>
      </c>
      <c r="N174" s="131" t="s">
        <v>43</v>
      </c>
      <c r="P174" s="132">
        <f>O174*H174</f>
        <v>0</v>
      </c>
      <c r="Q174" s="132">
        <v>0</v>
      </c>
      <c r="R174" s="132">
        <f>Q174*H174</f>
        <v>0</v>
      </c>
      <c r="S174" s="132">
        <v>0</v>
      </c>
      <c r="T174" s="133">
        <f>S174*H174</f>
        <v>0</v>
      </c>
      <c r="AR174" s="134" t="s">
        <v>122</v>
      </c>
      <c r="AT174" s="134" t="s">
        <v>118</v>
      </c>
      <c r="AU174" s="134" t="s">
        <v>86</v>
      </c>
      <c r="AY174" s="12" t="s">
        <v>117</v>
      </c>
      <c r="BE174" s="135">
        <f>IF(N174="základní",J174,0)</f>
        <v>0</v>
      </c>
      <c r="BF174" s="135">
        <f>IF(N174="snížená",J174,0)</f>
        <v>0</v>
      </c>
      <c r="BG174" s="135">
        <f>IF(N174="zákl. přenesená",J174,0)</f>
        <v>0</v>
      </c>
      <c r="BH174" s="135">
        <f>IF(N174="sníž. přenesená",J174,0)</f>
        <v>0</v>
      </c>
      <c r="BI174" s="135">
        <f>IF(N174="nulová",J174,0)</f>
        <v>0</v>
      </c>
      <c r="BJ174" s="12" t="s">
        <v>86</v>
      </c>
      <c r="BK174" s="135">
        <f>ROUND(I174*H174,1)</f>
        <v>0</v>
      </c>
      <c r="BL174" s="12" t="s">
        <v>122</v>
      </c>
      <c r="BM174" s="134" t="s">
        <v>240</v>
      </c>
    </row>
    <row r="175" spans="2:47" s="1" customFormat="1" ht="87.75">
      <c r="B175" s="27"/>
      <c r="D175" s="136" t="s">
        <v>83</v>
      </c>
      <c r="F175" s="137" t="s">
        <v>241</v>
      </c>
      <c r="I175" s="138"/>
      <c r="L175" s="27"/>
      <c r="M175" s="139"/>
      <c r="T175" s="51"/>
      <c r="AT175" s="12" t="s">
        <v>83</v>
      </c>
      <c r="AU175" s="12" t="s">
        <v>86</v>
      </c>
    </row>
    <row r="176" spans="2:65" s="1" customFormat="1" ht="16.5" customHeight="1">
      <c r="B176" s="27"/>
      <c r="C176" s="122" t="s">
        <v>242</v>
      </c>
      <c r="D176" s="122" t="s">
        <v>118</v>
      </c>
      <c r="E176" s="123" t="s">
        <v>243</v>
      </c>
      <c r="F176" s="124" t="s">
        <v>244</v>
      </c>
      <c r="G176" s="125" t="s">
        <v>126</v>
      </c>
      <c r="H176" s="126">
        <v>1</v>
      </c>
      <c r="I176" s="127"/>
      <c r="J176" s="128">
        <f>ROUND(I176*H176,1)</f>
        <v>0</v>
      </c>
      <c r="K176" s="129"/>
      <c r="L176" s="27"/>
      <c r="M176" s="130" t="s">
        <v>1</v>
      </c>
      <c r="N176" s="131" t="s">
        <v>43</v>
      </c>
      <c r="P176" s="132">
        <f>O176*H176</f>
        <v>0</v>
      </c>
      <c r="Q176" s="132">
        <v>0</v>
      </c>
      <c r="R176" s="132">
        <f>Q176*H176</f>
        <v>0</v>
      </c>
      <c r="S176" s="132">
        <v>0</v>
      </c>
      <c r="T176" s="133">
        <f>S176*H176</f>
        <v>0</v>
      </c>
      <c r="AR176" s="134" t="s">
        <v>122</v>
      </c>
      <c r="AT176" s="134" t="s">
        <v>118</v>
      </c>
      <c r="AU176" s="134" t="s">
        <v>86</v>
      </c>
      <c r="AY176" s="12" t="s">
        <v>117</v>
      </c>
      <c r="BE176" s="135">
        <f>IF(N176="základní",J176,0)</f>
        <v>0</v>
      </c>
      <c r="BF176" s="135">
        <f>IF(N176="snížená",J176,0)</f>
        <v>0</v>
      </c>
      <c r="BG176" s="135">
        <f>IF(N176="zákl. přenesená",J176,0)</f>
        <v>0</v>
      </c>
      <c r="BH176" s="135">
        <f>IF(N176="sníž. přenesená",J176,0)</f>
        <v>0</v>
      </c>
      <c r="BI176" s="135">
        <f>IF(N176="nulová",J176,0)</f>
        <v>0</v>
      </c>
      <c r="BJ176" s="12" t="s">
        <v>86</v>
      </c>
      <c r="BK176" s="135">
        <f>ROUND(I176*H176,1)</f>
        <v>0</v>
      </c>
      <c r="BL176" s="12" t="s">
        <v>122</v>
      </c>
      <c r="BM176" s="134" t="s">
        <v>245</v>
      </c>
    </row>
    <row r="177" spans="2:47" s="1" customFormat="1" ht="97.5">
      <c r="B177" s="27"/>
      <c r="D177" s="136" t="s">
        <v>83</v>
      </c>
      <c r="F177" s="137" t="s">
        <v>246</v>
      </c>
      <c r="I177" s="138"/>
      <c r="L177" s="27"/>
      <c r="M177" s="139"/>
      <c r="T177" s="51"/>
      <c r="AT177" s="12" t="s">
        <v>83</v>
      </c>
      <c r="AU177" s="12" t="s">
        <v>86</v>
      </c>
    </row>
    <row r="178" spans="2:65" s="1" customFormat="1" ht="16.5" customHeight="1">
      <c r="B178" s="27"/>
      <c r="C178" s="122" t="s">
        <v>184</v>
      </c>
      <c r="D178" s="122" t="s">
        <v>118</v>
      </c>
      <c r="E178" s="123" t="s">
        <v>247</v>
      </c>
      <c r="F178" s="124" t="s">
        <v>248</v>
      </c>
      <c r="G178" s="125" t="s">
        <v>126</v>
      </c>
      <c r="H178" s="126">
        <v>1</v>
      </c>
      <c r="I178" s="127"/>
      <c r="J178" s="128">
        <f>ROUND(I178*H178,1)</f>
        <v>0</v>
      </c>
      <c r="K178" s="129"/>
      <c r="L178" s="27"/>
      <c r="M178" s="130" t="s">
        <v>1</v>
      </c>
      <c r="N178" s="131" t="s">
        <v>43</v>
      </c>
      <c r="P178" s="132">
        <f>O178*H178</f>
        <v>0</v>
      </c>
      <c r="Q178" s="132">
        <v>0</v>
      </c>
      <c r="R178" s="132">
        <f>Q178*H178</f>
        <v>0</v>
      </c>
      <c r="S178" s="132">
        <v>0</v>
      </c>
      <c r="T178" s="133">
        <f>S178*H178</f>
        <v>0</v>
      </c>
      <c r="AR178" s="134" t="s">
        <v>122</v>
      </c>
      <c r="AT178" s="134" t="s">
        <v>118</v>
      </c>
      <c r="AU178" s="134" t="s">
        <v>86</v>
      </c>
      <c r="AY178" s="12" t="s">
        <v>117</v>
      </c>
      <c r="BE178" s="135">
        <f>IF(N178="základní",J178,0)</f>
        <v>0</v>
      </c>
      <c r="BF178" s="135">
        <f>IF(N178="snížená",J178,0)</f>
        <v>0</v>
      </c>
      <c r="BG178" s="135">
        <f>IF(N178="zákl. přenesená",J178,0)</f>
        <v>0</v>
      </c>
      <c r="BH178" s="135">
        <f>IF(N178="sníž. přenesená",J178,0)</f>
        <v>0</v>
      </c>
      <c r="BI178" s="135">
        <f>IF(N178="nulová",J178,0)</f>
        <v>0</v>
      </c>
      <c r="BJ178" s="12" t="s">
        <v>86</v>
      </c>
      <c r="BK178" s="135">
        <f>ROUND(I178*H178,1)</f>
        <v>0</v>
      </c>
      <c r="BL178" s="12" t="s">
        <v>122</v>
      </c>
      <c r="BM178" s="134" t="s">
        <v>249</v>
      </c>
    </row>
    <row r="179" spans="2:47" s="1" customFormat="1" ht="68.25">
      <c r="B179" s="27"/>
      <c r="D179" s="136" t="s">
        <v>83</v>
      </c>
      <c r="F179" s="137" t="s">
        <v>250</v>
      </c>
      <c r="I179" s="138"/>
      <c r="L179" s="27"/>
      <c r="M179" s="139"/>
      <c r="T179" s="51"/>
      <c r="AT179" s="12" t="s">
        <v>83</v>
      </c>
      <c r="AU179" s="12" t="s">
        <v>86</v>
      </c>
    </row>
    <row r="180" spans="2:65" s="1" customFormat="1" ht="16.5" customHeight="1">
      <c r="B180" s="27"/>
      <c r="C180" s="122" t="s">
        <v>251</v>
      </c>
      <c r="D180" s="122" t="s">
        <v>118</v>
      </c>
      <c r="E180" s="123" t="s">
        <v>252</v>
      </c>
      <c r="F180" s="124" t="s">
        <v>253</v>
      </c>
      <c r="G180" s="125" t="s">
        <v>126</v>
      </c>
      <c r="H180" s="126">
        <v>1</v>
      </c>
      <c r="I180" s="127"/>
      <c r="J180" s="128">
        <f>ROUND(I180*H180,1)</f>
        <v>0</v>
      </c>
      <c r="K180" s="129"/>
      <c r="L180" s="27"/>
      <c r="M180" s="130" t="s">
        <v>1</v>
      </c>
      <c r="N180" s="131" t="s">
        <v>43</v>
      </c>
      <c r="P180" s="132">
        <f>O180*H180</f>
        <v>0</v>
      </c>
      <c r="Q180" s="132">
        <v>0</v>
      </c>
      <c r="R180" s="132">
        <f>Q180*H180</f>
        <v>0</v>
      </c>
      <c r="S180" s="132">
        <v>0</v>
      </c>
      <c r="T180" s="133">
        <f>S180*H180</f>
        <v>0</v>
      </c>
      <c r="AR180" s="134" t="s">
        <v>122</v>
      </c>
      <c r="AT180" s="134" t="s">
        <v>118</v>
      </c>
      <c r="AU180" s="134" t="s">
        <v>86</v>
      </c>
      <c r="AY180" s="12" t="s">
        <v>117</v>
      </c>
      <c r="BE180" s="135">
        <f>IF(N180="základní",J180,0)</f>
        <v>0</v>
      </c>
      <c r="BF180" s="135">
        <f>IF(N180="snížená",J180,0)</f>
        <v>0</v>
      </c>
      <c r="BG180" s="135">
        <f>IF(N180="zákl. přenesená",J180,0)</f>
        <v>0</v>
      </c>
      <c r="BH180" s="135">
        <f>IF(N180="sníž. přenesená",J180,0)</f>
        <v>0</v>
      </c>
      <c r="BI180" s="135">
        <f>IF(N180="nulová",J180,0)</f>
        <v>0</v>
      </c>
      <c r="BJ180" s="12" t="s">
        <v>86</v>
      </c>
      <c r="BK180" s="135">
        <f>ROUND(I180*H180,1)</f>
        <v>0</v>
      </c>
      <c r="BL180" s="12" t="s">
        <v>122</v>
      </c>
      <c r="BM180" s="134" t="s">
        <v>254</v>
      </c>
    </row>
    <row r="181" spans="2:47" s="1" customFormat="1" ht="87.75">
      <c r="B181" s="27"/>
      <c r="D181" s="136" t="s">
        <v>83</v>
      </c>
      <c r="F181" s="137" t="s">
        <v>255</v>
      </c>
      <c r="I181" s="138"/>
      <c r="L181" s="27"/>
      <c r="M181" s="139"/>
      <c r="T181" s="51"/>
      <c r="AT181" s="12" t="s">
        <v>83</v>
      </c>
      <c r="AU181" s="12" t="s">
        <v>86</v>
      </c>
    </row>
    <row r="182" spans="2:63" s="10" customFormat="1" ht="25.9" customHeight="1">
      <c r="B182" s="112"/>
      <c r="D182" s="113" t="s">
        <v>77</v>
      </c>
      <c r="E182" s="114" t="s">
        <v>88</v>
      </c>
      <c r="F182" s="114" t="s">
        <v>256</v>
      </c>
      <c r="I182" s="115"/>
      <c r="J182" s="116">
        <f>BK182</f>
        <v>0</v>
      </c>
      <c r="L182" s="112"/>
      <c r="M182" s="117"/>
      <c r="P182" s="118">
        <f>SUM(P183:P186)</f>
        <v>0</v>
      </c>
      <c r="R182" s="118">
        <f>SUM(R183:R186)</f>
        <v>0</v>
      </c>
      <c r="T182" s="119">
        <f>SUM(T183:T186)</f>
        <v>0</v>
      </c>
      <c r="AR182" s="113" t="s">
        <v>86</v>
      </c>
      <c r="AT182" s="120" t="s">
        <v>77</v>
      </c>
      <c r="AU182" s="120" t="s">
        <v>78</v>
      </c>
      <c r="AY182" s="113" t="s">
        <v>117</v>
      </c>
      <c r="BK182" s="121">
        <f>SUM(BK183:BK186)</f>
        <v>0</v>
      </c>
    </row>
    <row r="183" spans="2:65" s="1" customFormat="1" ht="16.5" customHeight="1">
      <c r="B183" s="27"/>
      <c r="C183" s="122" t="s">
        <v>188</v>
      </c>
      <c r="D183" s="122" t="s">
        <v>118</v>
      </c>
      <c r="E183" s="123" t="s">
        <v>257</v>
      </c>
      <c r="F183" s="124" t="s">
        <v>258</v>
      </c>
      <c r="G183" s="125" t="s">
        <v>126</v>
      </c>
      <c r="H183" s="126">
        <v>1</v>
      </c>
      <c r="I183" s="127"/>
      <c r="J183" s="128">
        <f>ROUND(I183*H183,1)</f>
        <v>0</v>
      </c>
      <c r="K183" s="129"/>
      <c r="L183" s="27"/>
      <c r="M183" s="130" t="s">
        <v>1</v>
      </c>
      <c r="N183" s="131" t="s">
        <v>43</v>
      </c>
      <c r="P183" s="132">
        <f>O183*H183</f>
        <v>0</v>
      </c>
      <c r="Q183" s="132">
        <v>0</v>
      </c>
      <c r="R183" s="132">
        <f>Q183*H183</f>
        <v>0</v>
      </c>
      <c r="S183" s="132">
        <v>0</v>
      </c>
      <c r="T183" s="133">
        <f>S183*H183</f>
        <v>0</v>
      </c>
      <c r="AR183" s="134" t="s">
        <v>122</v>
      </c>
      <c r="AT183" s="134" t="s">
        <v>118</v>
      </c>
      <c r="AU183" s="134" t="s">
        <v>86</v>
      </c>
      <c r="AY183" s="12" t="s">
        <v>117</v>
      </c>
      <c r="BE183" s="135">
        <f>IF(N183="základní",J183,0)</f>
        <v>0</v>
      </c>
      <c r="BF183" s="135">
        <f>IF(N183="snížená",J183,0)</f>
        <v>0</v>
      </c>
      <c r="BG183" s="135">
        <f>IF(N183="zákl. přenesená",J183,0)</f>
        <v>0</v>
      </c>
      <c r="BH183" s="135">
        <f>IF(N183="sníž. přenesená",J183,0)</f>
        <v>0</v>
      </c>
      <c r="BI183" s="135">
        <f>IF(N183="nulová",J183,0)</f>
        <v>0</v>
      </c>
      <c r="BJ183" s="12" t="s">
        <v>86</v>
      </c>
      <c r="BK183" s="135">
        <f>ROUND(I183*H183,1)</f>
        <v>0</v>
      </c>
      <c r="BL183" s="12" t="s">
        <v>122</v>
      </c>
      <c r="BM183" s="134" t="s">
        <v>259</v>
      </c>
    </row>
    <row r="184" spans="2:47" s="1" customFormat="1" ht="107.25">
      <c r="B184" s="27"/>
      <c r="D184" s="136" t="s">
        <v>83</v>
      </c>
      <c r="F184" s="137" t="s">
        <v>260</v>
      </c>
      <c r="I184" s="138"/>
      <c r="L184" s="27"/>
      <c r="M184" s="139"/>
      <c r="T184" s="51"/>
      <c r="AT184" s="12" t="s">
        <v>83</v>
      </c>
      <c r="AU184" s="12" t="s">
        <v>86</v>
      </c>
    </row>
    <row r="185" spans="2:65" s="1" customFormat="1" ht="16.5" customHeight="1">
      <c r="B185" s="27"/>
      <c r="C185" s="122" t="s">
        <v>261</v>
      </c>
      <c r="D185" s="122" t="s">
        <v>118</v>
      </c>
      <c r="E185" s="123" t="s">
        <v>262</v>
      </c>
      <c r="F185" s="124" t="s">
        <v>263</v>
      </c>
      <c r="G185" s="125" t="s">
        <v>126</v>
      </c>
      <c r="H185" s="126">
        <v>1</v>
      </c>
      <c r="I185" s="127"/>
      <c r="J185" s="128">
        <f>ROUND(I185*H185,1)</f>
        <v>0</v>
      </c>
      <c r="K185" s="129"/>
      <c r="L185" s="27"/>
      <c r="M185" s="130" t="s">
        <v>1</v>
      </c>
      <c r="N185" s="131" t="s">
        <v>43</v>
      </c>
      <c r="P185" s="132">
        <f>O185*H185</f>
        <v>0</v>
      </c>
      <c r="Q185" s="132">
        <v>0</v>
      </c>
      <c r="R185" s="132">
        <f>Q185*H185</f>
        <v>0</v>
      </c>
      <c r="S185" s="132">
        <v>0</v>
      </c>
      <c r="T185" s="133">
        <f>S185*H185</f>
        <v>0</v>
      </c>
      <c r="AR185" s="134" t="s">
        <v>122</v>
      </c>
      <c r="AT185" s="134" t="s">
        <v>118</v>
      </c>
      <c r="AU185" s="134" t="s">
        <v>86</v>
      </c>
      <c r="AY185" s="12" t="s">
        <v>117</v>
      </c>
      <c r="BE185" s="135">
        <f>IF(N185="základní",J185,0)</f>
        <v>0</v>
      </c>
      <c r="BF185" s="135">
        <f>IF(N185="snížená",J185,0)</f>
        <v>0</v>
      </c>
      <c r="BG185" s="135">
        <f>IF(N185="zákl. přenesená",J185,0)</f>
        <v>0</v>
      </c>
      <c r="BH185" s="135">
        <f>IF(N185="sníž. přenesená",J185,0)</f>
        <v>0</v>
      </c>
      <c r="BI185" s="135">
        <f>IF(N185="nulová",J185,0)</f>
        <v>0</v>
      </c>
      <c r="BJ185" s="12" t="s">
        <v>86</v>
      </c>
      <c r="BK185" s="135">
        <f>ROUND(I185*H185,1)</f>
        <v>0</v>
      </c>
      <c r="BL185" s="12" t="s">
        <v>122</v>
      </c>
      <c r="BM185" s="134" t="s">
        <v>264</v>
      </c>
    </row>
    <row r="186" spans="2:47" s="1" customFormat="1" ht="107.25">
      <c r="B186" s="27"/>
      <c r="D186" s="136" t="s">
        <v>83</v>
      </c>
      <c r="F186" s="137" t="s">
        <v>265</v>
      </c>
      <c r="I186" s="138"/>
      <c r="L186" s="27"/>
      <c r="M186" s="139"/>
      <c r="T186" s="51"/>
      <c r="AT186" s="12" t="s">
        <v>83</v>
      </c>
      <c r="AU186" s="12" t="s">
        <v>86</v>
      </c>
    </row>
    <row r="187" spans="2:63" s="10" customFormat="1" ht="25.9" customHeight="1">
      <c r="B187" s="112"/>
      <c r="D187" s="113" t="s">
        <v>77</v>
      </c>
      <c r="E187" s="114" t="s">
        <v>128</v>
      </c>
      <c r="F187" s="114" t="s">
        <v>266</v>
      </c>
      <c r="I187" s="115"/>
      <c r="J187" s="116">
        <f>BK187</f>
        <v>0</v>
      </c>
      <c r="L187" s="112"/>
      <c r="M187" s="117"/>
      <c r="P187" s="118">
        <f>SUM(P188:P225)</f>
        <v>0</v>
      </c>
      <c r="R187" s="118">
        <f>SUM(R188:R225)</f>
        <v>0</v>
      </c>
      <c r="T187" s="119">
        <f>SUM(T188:T225)</f>
        <v>0</v>
      </c>
      <c r="AR187" s="113" t="s">
        <v>86</v>
      </c>
      <c r="AT187" s="120" t="s">
        <v>77</v>
      </c>
      <c r="AU187" s="120" t="s">
        <v>78</v>
      </c>
      <c r="AY187" s="113" t="s">
        <v>117</v>
      </c>
      <c r="BK187" s="121">
        <f>SUM(BK188:BK225)</f>
        <v>0</v>
      </c>
    </row>
    <row r="188" spans="2:65" s="1" customFormat="1" ht="16.5" customHeight="1">
      <c r="B188" s="27"/>
      <c r="C188" s="122" t="s">
        <v>193</v>
      </c>
      <c r="D188" s="122" t="s">
        <v>118</v>
      </c>
      <c r="E188" s="123" t="s">
        <v>267</v>
      </c>
      <c r="F188" s="124" t="s">
        <v>268</v>
      </c>
      <c r="G188" s="125" t="s">
        <v>126</v>
      </c>
      <c r="H188" s="126">
        <v>1</v>
      </c>
      <c r="I188" s="127"/>
      <c r="J188" s="128">
        <f>ROUND(I188*H188,1)</f>
        <v>0</v>
      </c>
      <c r="K188" s="129"/>
      <c r="L188" s="27"/>
      <c r="M188" s="130" t="s">
        <v>1</v>
      </c>
      <c r="N188" s="131" t="s">
        <v>43</v>
      </c>
      <c r="P188" s="132">
        <f>O188*H188</f>
        <v>0</v>
      </c>
      <c r="Q188" s="132">
        <v>0</v>
      </c>
      <c r="R188" s="132">
        <f>Q188*H188</f>
        <v>0</v>
      </c>
      <c r="S188" s="132">
        <v>0</v>
      </c>
      <c r="T188" s="133">
        <f>S188*H188</f>
        <v>0</v>
      </c>
      <c r="AR188" s="134" t="s">
        <v>122</v>
      </c>
      <c r="AT188" s="134" t="s">
        <v>118</v>
      </c>
      <c r="AU188" s="134" t="s">
        <v>86</v>
      </c>
      <c r="AY188" s="12" t="s">
        <v>117</v>
      </c>
      <c r="BE188" s="135">
        <f>IF(N188="základní",J188,0)</f>
        <v>0</v>
      </c>
      <c r="BF188" s="135">
        <f>IF(N188="snížená",J188,0)</f>
        <v>0</v>
      </c>
      <c r="BG188" s="135">
        <f>IF(N188="zákl. přenesená",J188,0)</f>
        <v>0</v>
      </c>
      <c r="BH188" s="135">
        <f>IF(N188="sníž. přenesená",J188,0)</f>
        <v>0</v>
      </c>
      <c r="BI188" s="135">
        <f>IF(N188="nulová",J188,0)</f>
        <v>0</v>
      </c>
      <c r="BJ188" s="12" t="s">
        <v>86</v>
      </c>
      <c r="BK188" s="135">
        <f>ROUND(I188*H188,1)</f>
        <v>0</v>
      </c>
      <c r="BL188" s="12" t="s">
        <v>122</v>
      </c>
      <c r="BM188" s="134" t="s">
        <v>269</v>
      </c>
    </row>
    <row r="189" spans="2:47" s="1" customFormat="1" ht="126.75">
      <c r="B189" s="27"/>
      <c r="D189" s="136" t="s">
        <v>83</v>
      </c>
      <c r="F189" s="137" t="s">
        <v>270</v>
      </c>
      <c r="I189" s="138"/>
      <c r="L189" s="27"/>
      <c r="M189" s="139"/>
      <c r="T189" s="51"/>
      <c r="AT189" s="12" t="s">
        <v>83</v>
      </c>
      <c r="AU189" s="12" t="s">
        <v>86</v>
      </c>
    </row>
    <row r="190" spans="2:65" s="1" customFormat="1" ht="16.5" customHeight="1">
      <c r="B190" s="27"/>
      <c r="C190" s="122" t="s">
        <v>271</v>
      </c>
      <c r="D190" s="122" t="s">
        <v>118</v>
      </c>
      <c r="E190" s="123" t="s">
        <v>272</v>
      </c>
      <c r="F190" s="124" t="s">
        <v>273</v>
      </c>
      <c r="G190" s="125" t="s">
        <v>126</v>
      </c>
      <c r="H190" s="126">
        <v>1</v>
      </c>
      <c r="I190" s="127"/>
      <c r="J190" s="128">
        <f>ROUND(I190*H190,1)</f>
        <v>0</v>
      </c>
      <c r="K190" s="129"/>
      <c r="L190" s="27"/>
      <c r="M190" s="130" t="s">
        <v>1</v>
      </c>
      <c r="N190" s="131" t="s">
        <v>43</v>
      </c>
      <c r="P190" s="132">
        <f>O190*H190</f>
        <v>0</v>
      </c>
      <c r="Q190" s="132">
        <v>0</v>
      </c>
      <c r="R190" s="132">
        <f>Q190*H190</f>
        <v>0</v>
      </c>
      <c r="S190" s="132">
        <v>0</v>
      </c>
      <c r="T190" s="133">
        <f>S190*H190</f>
        <v>0</v>
      </c>
      <c r="AR190" s="134" t="s">
        <v>122</v>
      </c>
      <c r="AT190" s="134" t="s">
        <v>118</v>
      </c>
      <c r="AU190" s="134" t="s">
        <v>86</v>
      </c>
      <c r="AY190" s="12" t="s">
        <v>117</v>
      </c>
      <c r="BE190" s="135">
        <f>IF(N190="základní",J190,0)</f>
        <v>0</v>
      </c>
      <c r="BF190" s="135">
        <f>IF(N190="snížená",J190,0)</f>
        <v>0</v>
      </c>
      <c r="BG190" s="135">
        <f>IF(N190="zákl. přenesená",J190,0)</f>
        <v>0</v>
      </c>
      <c r="BH190" s="135">
        <f>IF(N190="sníž. přenesená",J190,0)</f>
        <v>0</v>
      </c>
      <c r="BI190" s="135">
        <f>IF(N190="nulová",J190,0)</f>
        <v>0</v>
      </c>
      <c r="BJ190" s="12" t="s">
        <v>86</v>
      </c>
      <c r="BK190" s="135">
        <f>ROUND(I190*H190,1)</f>
        <v>0</v>
      </c>
      <c r="BL190" s="12" t="s">
        <v>122</v>
      </c>
      <c r="BM190" s="134" t="s">
        <v>274</v>
      </c>
    </row>
    <row r="191" spans="2:47" s="1" customFormat="1" ht="195">
      <c r="B191" s="27"/>
      <c r="D191" s="136" t="s">
        <v>83</v>
      </c>
      <c r="F191" s="137" t="s">
        <v>275</v>
      </c>
      <c r="I191" s="138"/>
      <c r="L191" s="27"/>
      <c r="M191" s="139"/>
      <c r="T191" s="51"/>
      <c r="AT191" s="12" t="s">
        <v>83</v>
      </c>
      <c r="AU191" s="12" t="s">
        <v>86</v>
      </c>
    </row>
    <row r="192" spans="2:65" s="1" customFormat="1" ht="21.75" customHeight="1">
      <c r="B192" s="27"/>
      <c r="C192" s="122" t="s">
        <v>197</v>
      </c>
      <c r="D192" s="122" t="s">
        <v>118</v>
      </c>
      <c r="E192" s="123" t="s">
        <v>276</v>
      </c>
      <c r="F192" s="124" t="s">
        <v>277</v>
      </c>
      <c r="G192" s="125" t="s">
        <v>126</v>
      </c>
      <c r="H192" s="126">
        <v>1</v>
      </c>
      <c r="I192" s="127"/>
      <c r="J192" s="128">
        <f>ROUND(I192*H192,1)</f>
        <v>0</v>
      </c>
      <c r="K192" s="129"/>
      <c r="L192" s="27"/>
      <c r="M192" s="130" t="s">
        <v>1</v>
      </c>
      <c r="N192" s="131" t="s">
        <v>43</v>
      </c>
      <c r="P192" s="132">
        <f>O192*H192</f>
        <v>0</v>
      </c>
      <c r="Q192" s="132">
        <v>0</v>
      </c>
      <c r="R192" s="132">
        <f>Q192*H192</f>
        <v>0</v>
      </c>
      <c r="S192" s="132">
        <v>0</v>
      </c>
      <c r="T192" s="133">
        <f>S192*H192</f>
        <v>0</v>
      </c>
      <c r="AR192" s="134" t="s">
        <v>122</v>
      </c>
      <c r="AT192" s="134" t="s">
        <v>118</v>
      </c>
      <c r="AU192" s="134" t="s">
        <v>86</v>
      </c>
      <c r="AY192" s="12" t="s">
        <v>117</v>
      </c>
      <c r="BE192" s="135">
        <f>IF(N192="základní",J192,0)</f>
        <v>0</v>
      </c>
      <c r="BF192" s="135">
        <f>IF(N192="snížená",J192,0)</f>
        <v>0</v>
      </c>
      <c r="BG192" s="135">
        <f>IF(N192="zákl. přenesená",J192,0)</f>
        <v>0</v>
      </c>
      <c r="BH192" s="135">
        <f>IF(N192="sníž. přenesená",J192,0)</f>
        <v>0</v>
      </c>
      <c r="BI192" s="135">
        <f>IF(N192="nulová",J192,0)</f>
        <v>0</v>
      </c>
      <c r="BJ192" s="12" t="s">
        <v>86</v>
      </c>
      <c r="BK192" s="135">
        <f>ROUND(I192*H192,1)</f>
        <v>0</v>
      </c>
      <c r="BL192" s="12" t="s">
        <v>122</v>
      </c>
      <c r="BM192" s="134" t="s">
        <v>278</v>
      </c>
    </row>
    <row r="193" spans="2:47" s="1" customFormat="1" ht="117">
      <c r="B193" s="27"/>
      <c r="D193" s="136" t="s">
        <v>83</v>
      </c>
      <c r="F193" s="137" t="s">
        <v>279</v>
      </c>
      <c r="I193" s="138"/>
      <c r="L193" s="27"/>
      <c r="M193" s="139"/>
      <c r="T193" s="51"/>
      <c r="AT193" s="12" t="s">
        <v>83</v>
      </c>
      <c r="AU193" s="12" t="s">
        <v>86</v>
      </c>
    </row>
    <row r="194" spans="2:65" s="1" customFormat="1" ht="16.5" customHeight="1">
      <c r="B194" s="27"/>
      <c r="C194" s="122" t="s">
        <v>280</v>
      </c>
      <c r="D194" s="122" t="s">
        <v>118</v>
      </c>
      <c r="E194" s="123" t="s">
        <v>281</v>
      </c>
      <c r="F194" s="124" t="s">
        <v>282</v>
      </c>
      <c r="G194" s="125" t="s">
        <v>126</v>
      </c>
      <c r="H194" s="126">
        <v>2</v>
      </c>
      <c r="I194" s="127"/>
      <c r="J194" s="128">
        <f>ROUND(I194*H194,1)</f>
        <v>0</v>
      </c>
      <c r="K194" s="129"/>
      <c r="L194" s="27"/>
      <c r="M194" s="130" t="s">
        <v>1</v>
      </c>
      <c r="N194" s="131" t="s">
        <v>43</v>
      </c>
      <c r="P194" s="132">
        <f>O194*H194</f>
        <v>0</v>
      </c>
      <c r="Q194" s="132">
        <v>0</v>
      </c>
      <c r="R194" s="132">
        <f>Q194*H194</f>
        <v>0</v>
      </c>
      <c r="S194" s="132">
        <v>0</v>
      </c>
      <c r="T194" s="133">
        <f>S194*H194</f>
        <v>0</v>
      </c>
      <c r="AR194" s="134" t="s">
        <v>122</v>
      </c>
      <c r="AT194" s="134" t="s">
        <v>118</v>
      </c>
      <c r="AU194" s="134" t="s">
        <v>86</v>
      </c>
      <c r="AY194" s="12" t="s">
        <v>117</v>
      </c>
      <c r="BE194" s="135">
        <f>IF(N194="základní",J194,0)</f>
        <v>0</v>
      </c>
      <c r="BF194" s="135">
        <f>IF(N194="snížená",J194,0)</f>
        <v>0</v>
      </c>
      <c r="BG194" s="135">
        <f>IF(N194="zákl. přenesená",J194,0)</f>
        <v>0</v>
      </c>
      <c r="BH194" s="135">
        <f>IF(N194="sníž. přenesená",J194,0)</f>
        <v>0</v>
      </c>
      <c r="BI194" s="135">
        <f>IF(N194="nulová",J194,0)</f>
        <v>0</v>
      </c>
      <c r="BJ194" s="12" t="s">
        <v>86</v>
      </c>
      <c r="BK194" s="135">
        <f>ROUND(I194*H194,1)</f>
        <v>0</v>
      </c>
      <c r="BL194" s="12" t="s">
        <v>122</v>
      </c>
      <c r="BM194" s="134" t="s">
        <v>283</v>
      </c>
    </row>
    <row r="195" spans="2:47" s="1" customFormat="1" ht="146.25">
      <c r="B195" s="27"/>
      <c r="D195" s="136" t="s">
        <v>83</v>
      </c>
      <c r="F195" s="137" t="s">
        <v>284</v>
      </c>
      <c r="I195" s="138"/>
      <c r="L195" s="27"/>
      <c r="M195" s="139"/>
      <c r="T195" s="51"/>
      <c r="AT195" s="12" t="s">
        <v>83</v>
      </c>
      <c r="AU195" s="12" t="s">
        <v>86</v>
      </c>
    </row>
    <row r="196" spans="2:65" s="1" customFormat="1" ht="16.5" customHeight="1">
      <c r="B196" s="27"/>
      <c r="C196" s="122" t="s">
        <v>202</v>
      </c>
      <c r="D196" s="122" t="s">
        <v>118</v>
      </c>
      <c r="E196" s="123" t="s">
        <v>285</v>
      </c>
      <c r="F196" s="124" t="s">
        <v>286</v>
      </c>
      <c r="G196" s="125" t="s">
        <v>126</v>
      </c>
      <c r="H196" s="126">
        <v>2</v>
      </c>
      <c r="I196" s="127"/>
      <c r="J196" s="128">
        <f>ROUND(I196*H196,1)</f>
        <v>0</v>
      </c>
      <c r="K196" s="129"/>
      <c r="L196" s="27"/>
      <c r="M196" s="130" t="s">
        <v>1</v>
      </c>
      <c r="N196" s="131" t="s">
        <v>43</v>
      </c>
      <c r="P196" s="132">
        <f>O196*H196</f>
        <v>0</v>
      </c>
      <c r="Q196" s="132">
        <v>0</v>
      </c>
      <c r="R196" s="132">
        <f>Q196*H196</f>
        <v>0</v>
      </c>
      <c r="S196" s="132">
        <v>0</v>
      </c>
      <c r="T196" s="133">
        <f>S196*H196</f>
        <v>0</v>
      </c>
      <c r="AR196" s="134" t="s">
        <v>122</v>
      </c>
      <c r="AT196" s="134" t="s">
        <v>118</v>
      </c>
      <c r="AU196" s="134" t="s">
        <v>86</v>
      </c>
      <c r="AY196" s="12" t="s">
        <v>117</v>
      </c>
      <c r="BE196" s="135">
        <f>IF(N196="základní",J196,0)</f>
        <v>0</v>
      </c>
      <c r="BF196" s="135">
        <f>IF(N196="snížená",J196,0)</f>
        <v>0</v>
      </c>
      <c r="BG196" s="135">
        <f>IF(N196="zákl. přenesená",J196,0)</f>
        <v>0</v>
      </c>
      <c r="BH196" s="135">
        <f>IF(N196="sníž. přenesená",J196,0)</f>
        <v>0</v>
      </c>
      <c r="BI196" s="135">
        <f>IF(N196="nulová",J196,0)</f>
        <v>0</v>
      </c>
      <c r="BJ196" s="12" t="s">
        <v>86</v>
      </c>
      <c r="BK196" s="135">
        <f>ROUND(I196*H196,1)</f>
        <v>0</v>
      </c>
      <c r="BL196" s="12" t="s">
        <v>122</v>
      </c>
      <c r="BM196" s="134" t="s">
        <v>287</v>
      </c>
    </row>
    <row r="197" spans="2:47" s="1" customFormat="1" ht="58.5">
      <c r="B197" s="27"/>
      <c r="D197" s="136" t="s">
        <v>83</v>
      </c>
      <c r="F197" s="137" t="s">
        <v>288</v>
      </c>
      <c r="I197" s="138"/>
      <c r="L197" s="27"/>
      <c r="M197" s="139"/>
      <c r="T197" s="51"/>
      <c r="AT197" s="12" t="s">
        <v>83</v>
      </c>
      <c r="AU197" s="12" t="s">
        <v>86</v>
      </c>
    </row>
    <row r="198" spans="2:65" s="1" customFormat="1" ht="16.5" customHeight="1">
      <c r="B198" s="27"/>
      <c r="C198" s="122" t="s">
        <v>289</v>
      </c>
      <c r="D198" s="122" t="s">
        <v>118</v>
      </c>
      <c r="E198" s="123" t="s">
        <v>290</v>
      </c>
      <c r="F198" s="124" t="s">
        <v>291</v>
      </c>
      <c r="G198" s="125" t="s">
        <v>126</v>
      </c>
      <c r="H198" s="126">
        <v>2</v>
      </c>
      <c r="I198" s="127"/>
      <c r="J198" s="128">
        <f>ROUND(I198*H198,1)</f>
        <v>0</v>
      </c>
      <c r="K198" s="129"/>
      <c r="L198" s="27"/>
      <c r="M198" s="130" t="s">
        <v>1</v>
      </c>
      <c r="N198" s="131" t="s">
        <v>43</v>
      </c>
      <c r="P198" s="132">
        <f>O198*H198</f>
        <v>0</v>
      </c>
      <c r="Q198" s="132">
        <v>0</v>
      </c>
      <c r="R198" s="132">
        <f>Q198*H198</f>
        <v>0</v>
      </c>
      <c r="S198" s="132">
        <v>0</v>
      </c>
      <c r="T198" s="133">
        <f>S198*H198</f>
        <v>0</v>
      </c>
      <c r="AR198" s="134" t="s">
        <v>122</v>
      </c>
      <c r="AT198" s="134" t="s">
        <v>118</v>
      </c>
      <c r="AU198" s="134" t="s">
        <v>86</v>
      </c>
      <c r="AY198" s="12" t="s">
        <v>117</v>
      </c>
      <c r="BE198" s="135">
        <f>IF(N198="základní",J198,0)</f>
        <v>0</v>
      </c>
      <c r="BF198" s="135">
        <f>IF(N198="snížená",J198,0)</f>
        <v>0</v>
      </c>
      <c r="BG198" s="135">
        <f>IF(N198="zákl. přenesená",J198,0)</f>
        <v>0</v>
      </c>
      <c r="BH198" s="135">
        <f>IF(N198="sníž. přenesená",J198,0)</f>
        <v>0</v>
      </c>
      <c r="BI198" s="135">
        <f>IF(N198="nulová",J198,0)</f>
        <v>0</v>
      </c>
      <c r="BJ198" s="12" t="s">
        <v>86</v>
      </c>
      <c r="BK198" s="135">
        <f>ROUND(I198*H198,1)</f>
        <v>0</v>
      </c>
      <c r="BL198" s="12" t="s">
        <v>122</v>
      </c>
      <c r="BM198" s="134" t="s">
        <v>292</v>
      </c>
    </row>
    <row r="199" spans="2:47" s="1" customFormat="1" ht="68.25">
      <c r="B199" s="27"/>
      <c r="D199" s="136" t="s">
        <v>83</v>
      </c>
      <c r="F199" s="137" t="s">
        <v>293</v>
      </c>
      <c r="I199" s="138"/>
      <c r="L199" s="27"/>
      <c r="M199" s="139"/>
      <c r="T199" s="51"/>
      <c r="AT199" s="12" t="s">
        <v>83</v>
      </c>
      <c r="AU199" s="12" t="s">
        <v>86</v>
      </c>
    </row>
    <row r="200" spans="2:65" s="1" customFormat="1" ht="16.5" customHeight="1">
      <c r="B200" s="27"/>
      <c r="C200" s="122" t="s">
        <v>206</v>
      </c>
      <c r="D200" s="122" t="s">
        <v>118</v>
      </c>
      <c r="E200" s="123" t="s">
        <v>294</v>
      </c>
      <c r="F200" s="124" t="s">
        <v>295</v>
      </c>
      <c r="G200" s="125" t="s">
        <v>126</v>
      </c>
      <c r="H200" s="126">
        <v>2</v>
      </c>
      <c r="I200" s="127"/>
      <c r="J200" s="128">
        <f>ROUND(I200*H200,1)</f>
        <v>0</v>
      </c>
      <c r="K200" s="129"/>
      <c r="L200" s="27"/>
      <c r="M200" s="130" t="s">
        <v>1</v>
      </c>
      <c r="N200" s="131" t="s">
        <v>43</v>
      </c>
      <c r="P200" s="132">
        <f>O200*H200</f>
        <v>0</v>
      </c>
      <c r="Q200" s="132">
        <v>0</v>
      </c>
      <c r="R200" s="132">
        <f>Q200*H200</f>
        <v>0</v>
      </c>
      <c r="S200" s="132">
        <v>0</v>
      </c>
      <c r="T200" s="133">
        <f>S200*H200</f>
        <v>0</v>
      </c>
      <c r="AR200" s="134" t="s">
        <v>122</v>
      </c>
      <c r="AT200" s="134" t="s">
        <v>118</v>
      </c>
      <c r="AU200" s="134" t="s">
        <v>86</v>
      </c>
      <c r="AY200" s="12" t="s">
        <v>117</v>
      </c>
      <c r="BE200" s="135">
        <f>IF(N200="základní",J200,0)</f>
        <v>0</v>
      </c>
      <c r="BF200" s="135">
        <f>IF(N200="snížená",J200,0)</f>
        <v>0</v>
      </c>
      <c r="BG200" s="135">
        <f>IF(N200="zákl. přenesená",J200,0)</f>
        <v>0</v>
      </c>
      <c r="BH200" s="135">
        <f>IF(N200="sníž. přenesená",J200,0)</f>
        <v>0</v>
      </c>
      <c r="BI200" s="135">
        <f>IF(N200="nulová",J200,0)</f>
        <v>0</v>
      </c>
      <c r="BJ200" s="12" t="s">
        <v>86</v>
      </c>
      <c r="BK200" s="135">
        <f>ROUND(I200*H200,1)</f>
        <v>0</v>
      </c>
      <c r="BL200" s="12" t="s">
        <v>122</v>
      </c>
      <c r="BM200" s="134" t="s">
        <v>296</v>
      </c>
    </row>
    <row r="201" spans="2:47" s="1" customFormat="1" ht="29.25">
      <c r="B201" s="27"/>
      <c r="D201" s="136" t="s">
        <v>83</v>
      </c>
      <c r="F201" s="137" t="s">
        <v>297</v>
      </c>
      <c r="I201" s="138"/>
      <c r="L201" s="27"/>
      <c r="M201" s="139"/>
      <c r="T201" s="51"/>
      <c r="AT201" s="12" t="s">
        <v>83</v>
      </c>
      <c r="AU201" s="12" t="s">
        <v>86</v>
      </c>
    </row>
    <row r="202" spans="2:65" s="1" customFormat="1" ht="16.5" customHeight="1">
      <c r="B202" s="27"/>
      <c r="C202" s="122" t="s">
        <v>298</v>
      </c>
      <c r="D202" s="122" t="s">
        <v>118</v>
      </c>
      <c r="E202" s="123" t="s">
        <v>299</v>
      </c>
      <c r="F202" s="124" t="s">
        <v>300</v>
      </c>
      <c r="G202" s="125" t="s">
        <v>126</v>
      </c>
      <c r="H202" s="126">
        <v>1</v>
      </c>
      <c r="I202" s="127"/>
      <c r="J202" s="128">
        <f>ROUND(I202*H202,1)</f>
        <v>0</v>
      </c>
      <c r="K202" s="129"/>
      <c r="L202" s="27"/>
      <c r="M202" s="130" t="s">
        <v>1</v>
      </c>
      <c r="N202" s="131" t="s">
        <v>43</v>
      </c>
      <c r="P202" s="132">
        <f>O202*H202</f>
        <v>0</v>
      </c>
      <c r="Q202" s="132">
        <v>0</v>
      </c>
      <c r="R202" s="132">
        <f>Q202*H202</f>
        <v>0</v>
      </c>
      <c r="S202" s="132">
        <v>0</v>
      </c>
      <c r="T202" s="133">
        <f>S202*H202</f>
        <v>0</v>
      </c>
      <c r="AR202" s="134" t="s">
        <v>122</v>
      </c>
      <c r="AT202" s="134" t="s">
        <v>118</v>
      </c>
      <c r="AU202" s="134" t="s">
        <v>86</v>
      </c>
      <c r="AY202" s="12" t="s">
        <v>117</v>
      </c>
      <c r="BE202" s="135">
        <f>IF(N202="základní",J202,0)</f>
        <v>0</v>
      </c>
      <c r="BF202" s="135">
        <f>IF(N202="snížená",J202,0)</f>
        <v>0</v>
      </c>
      <c r="BG202" s="135">
        <f>IF(N202="zákl. přenesená",J202,0)</f>
        <v>0</v>
      </c>
      <c r="BH202" s="135">
        <f>IF(N202="sníž. přenesená",J202,0)</f>
        <v>0</v>
      </c>
      <c r="BI202" s="135">
        <f>IF(N202="nulová",J202,0)</f>
        <v>0</v>
      </c>
      <c r="BJ202" s="12" t="s">
        <v>86</v>
      </c>
      <c r="BK202" s="135">
        <f>ROUND(I202*H202,1)</f>
        <v>0</v>
      </c>
      <c r="BL202" s="12" t="s">
        <v>122</v>
      </c>
      <c r="BM202" s="134" t="s">
        <v>301</v>
      </c>
    </row>
    <row r="203" spans="2:47" s="1" customFormat="1" ht="48.75">
      <c r="B203" s="27"/>
      <c r="D203" s="136" t="s">
        <v>83</v>
      </c>
      <c r="F203" s="137" t="s">
        <v>302</v>
      </c>
      <c r="I203" s="138"/>
      <c r="L203" s="27"/>
      <c r="M203" s="139"/>
      <c r="T203" s="51"/>
      <c r="AT203" s="12" t="s">
        <v>83</v>
      </c>
      <c r="AU203" s="12" t="s">
        <v>86</v>
      </c>
    </row>
    <row r="204" spans="2:65" s="1" customFormat="1" ht="16.5" customHeight="1">
      <c r="B204" s="27"/>
      <c r="C204" s="122" t="s">
        <v>210</v>
      </c>
      <c r="D204" s="122" t="s">
        <v>118</v>
      </c>
      <c r="E204" s="123" t="s">
        <v>303</v>
      </c>
      <c r="F204" s="124" t="s">
        <v>304</v>
      </c>
      <c r="G204" s="125" t="s">
        <v>126</v>
      </c>
      <c r="H204" s="126">
        <v>1</v>
      </c>
      <c r="I204" s="127"/>
      <c r="J204" s="128">
        <f>ROUND(I204*H204,1)</f>
        <v>0</v>
      </c>
      <c r="K204" s="129"/>
      <c r="L204" s="27"/>
      <c r="M204" s="130" t="s">
        <v>1</v>
      </c>
      <c r="N204" s="131" t="s">
        <v>43</v>
      </c>
      <c r="P204" s="132">
        <f>O204*H204</f>
        <v>0</v>
      </c>
      <c r="Q204" s="132">
        <v>0</v>
      </c>
      <c r="R204" s="132">
        <f>Q204*H204</f>
        <v>0</v>
      </c>
      <c r="S204" s="132">
        <v>0</v>
      </c>
      <c r="T204" s="133">
        <f>S204*H204</f>
        <v>0</v>
      </c>
      <c r="AR204" s="134" t="s">
        <v>122</v>
      </c>
      <c r="AT204" s="134" t="s">
        <v>118</v>
      </c>
      <c r="AU204" s="134" t="s">
        <v>86</v>
      </c>
      <c r="AY204" s="12" t="s">
        <v>117</v>
      </c>
      <c r="BE204" s="135">
        <f>IF(N204="základní",J204,0)</f>
        <v>0</v>
      </c>
      <c r="BF204" s="135">
        <f>IF(N204="snížená",J204,0)</f>
        <v>0</v>
      </c>
      <c r="BG204" s="135">
        <f>IF(N204="zákl. přenesená",J204,0)</f>
        <v>0</v>
      </c>
      <c r="BH204" s="135">
        <f>IF(N204="sníž. přenesená",J204,0)</f>
        <v>0</v>
      </c>
      <c r="BI204" s="135">
        <f>IF(N204="nulová",J204,0)</f>
        <v>0</v>
      </c>
      <c r="BJ204" s="12" t="s">
        <v>86</v>
      </c>
      <c r="BK204" s="135">
        <f>ROUND(I204*H204,1)</f>
        <v>0</v>
      </c>
      <c r="BL204" s="12" t="s">
        <v>122</v>
      </c>
      <c r="BM204" s="134" t="s">
        <v>305</v>
      </c>
    </row>
    <row r="205" spans="2:47" s="1" customFormat="1" ht="68.25">
      <c r="B205" s="27"/>
      <c r="D205" s="136" t="s">
        <v>83</v>
      </c>
      <c r="F205" s="137" t="s">
        <v>306</v>
      </c>
      <c r="I205" s="138"/>
      <c r="L205" s="27"/>
      <c r="M205" s="139"/>
      <c r="T205" s="51"/>
      <c r="AT205" s="12" t="s">
        <v>83</v>
      </c>
      <c r="AU205" s="12" t="s">
        <v>86</v>
      </c>
    </row>
    <row r="206" spans="2:65" s="1" customFormat="1" ht="16.5" customHeight="1">
      <c r="B206" s="27"/>
      <c r="C206" s="122" t="s">
        <v>307</v>
      </c>
      <c r="D206" s="122" t="s">
        <v>118</v>
      </c>
      <c r="E206" s="123" t="s">
        <v>308</v>
      </c>
      <c r="F206" s="124" t="s">
        <v>309</v>
      </c>
      <c r="G206" s="125" t="s">
        <v>126</v>
      </c>
      <c r="H206" s="126">
        <v>1</v>
      </c>
      <c r="I206" s="127"/>
      <c r="J206" s="128">
        <f aca="true" t="shared" si="0" ref="J206:J212">ROUND(I206*H206,1)</f>
        <v>0</v>
      </c>
      <c r="K206" s="129"/>
      <c r="L206" s="27"/>
      <c r="M206" s="130" t="s">
        <v>1</v>
      </c>
      <c r="N206" s="131" t="s">
        <v>43</v>
      </c>
      <c r="P206" s="132">
        <f aca="true" t="shared" si="1" ref="P206:P212">O206*H206</f>
        <v>0</v>
      </c>
      <c r="Q206" s="132">
        <v>0</v>
      </c>
      <c r="R206" s="132">
        <f aca="true" t="shared" si="2" ref="R206:R212">Q206*H206</f>
        <v>0</v>
      </c>
      <c r="S206" s="132">
        <v>0</v>
      </c>
      <c r="T206" s="133">
        <f aca="true" t="shared" si="3" ref="T206:T212">S206*H206</f>
        <v>0</v>
      </c>
      <c r="AR206" s="134" t="s">
        <v>122</v>
      </c>
      <c r="AT206" s="134" t="s">
        <v>118</v>
      </c>
      <c r="AU206" s="134" t="s">
        <v>86</v>
      </c>
      <c r="AY206" s="12" t="s">
        <v>117</v>
      </c>
      <c r="BE206" s="135">
        <f aca="true" t="shared" si="4" ref="BE206:BE212">IF(N206="základní",J206,0)</f>
        <v>0</v>
      </c>
      <c r="BF206" s="135">
        <f aca="true" t="shared" si="5" ref="BF206:BF212">IF(N206="snížená",J206,0)</f>
        <v>0</v>
      </c>
      <c r="BG206" s="135">
        <f aca="true" t="shared" si="6" ref="BG206:BG212">IF(N206="zákl. přenesená",J206,0)</f>
        <v>0</v>
      </c>
      <c r="BH206" s="135">
        <f aca="true" t="shared" si="7" ref="BH206:BH212">IF(N206="sníž. přenesená",J206,0)</f>
        <v>0</v>
      </c>
      <c r="BI206" s="135">
        <f aca="true" t="shared" si="8" ref="BI206:BI212">IF(N206="nulová",J206,0)</f>
        <v>0</v>
      </c>
      <c r="BJ206" s="12" t="s">
        <v>86</v>
      </c>
      <c r="BK206" s="135">
        <f aca="true" t="shared" si="9" ref="BK206:BK212">ROUND(I206*H206,1)</f>
        <v>0</v>
      </c>
      <c r="BL206" s="12" t="s">
        <v>122</v>
      </c>
      <c r="BM206" s="134" t="s">
        <v>310</v>
      </c>
    </row>
    <row r="207" spans="2:65" s="1" customFormat="1" ht="16.5" customHeight="1">
      <c r="B207" s="27"/>
      <c r="C207" s="122" t="s">
        <v>214</v>
      </c>
      <c r="D207" s="122" t="s">
        <v>118</v>
      </c>
      <c r="E207" s="123" t="s">
        <v>311</v>
      </c>
      <c r="F207" s="124" t="s">
        <v>312</v>
      </c>
      <c r="G207" s="125" t="s">
        <v>126</v>
      </c>
      <c r="H207" s="126">
        <v>10</v>
      </c>
      <c r="I207" s="127"/>
      <c r="J207" s="128">
        <f t="shared" si="0"/>
        <v>0</v>
      </c>
      <c r="K207" s="129"/>
      <c r="L207" s="27"/>
      <c r="M207" s="130" t="s">
        <v>1</v>
      </c>
      <c r="N207" s="131" t="s">
        <v>43</v>
      </c>
      <c r="P207" s="132">
        <f t="shared" si="1"/>
        <v>0</v>
      </c>
      <c r="Q207" s="132">
        <v>0</v>
      </c>
      <c r="R207" s="132">
        <f t="shared" si="2"/>
        <v>0</v>
      </c>
      <c r="S207" s="132">
        <v>0</v>
      </c>
      <c r="T207" s="133">
        <f t="shared" si="3"/>
        <v>0</v>
      </c>
      <c r="AR207" s="134" t="s">
        <v>122</v>
      </c>
      <c r="AT207" s="134" t="s">
        <v>118</v>
      </c>
      <c r="AU207" s="134" t="s">
        <v>86</v>
      </c>
      <c r="AY207" s="12" t="s">
        <v>117</v>
      </c>
      <c r="BE207" s="135">
        <f t="shared" si="4"/>
        <v>0</v>
      </c>
      <c r="BF207" s="135">
        <f t="shared" si="5"/>
        <v>0</v>
      </c>
      <c r="BG207" s="135">
        <f t="shared" si="6"/>
        <v>0</v>
      </c>
      <c r="BH207" s="135">
        <f t="shared" si="7"/>
        <v>0</v>
      </c>
      <c r="BI207" s="135">
        <f t="shared" si="8"/>
        <v>0</v>
      </c>
      <c r="BJ207" s="12" t="s">
        <v>86</v>
      </c>
      <c r="BK207" s="135">
        <f t="shared" si="9"/>
        <v>0</v>
      </c>
      <c r="BL207" s="12" t="s">
        <v>122</v>
      </c>
      <c r="BM207" s="134" t="s">
        <v>313</v>
      </c>
    </row>
    <row r="208" spans="2:65" s="1" customFormat="1" ht="16.5" customHeight="1">
      <c r="B208" s="27"/>
      <c r="C208" s="122" t="s">
        <v>314</v>
      </c>
      <c r="D208" s="122" t="s">
        <v>118</v>
      </c>
      <c r="E208" s="123" t="s">
        <v>315</v>
      </c>
      <c r="F208" s="124" t="s">
        <v>316</v>
      </c>
      <c r="G208" s="125" t="s">
        <v>126</v>
      </c>
      <c r="H208" s="126">
        <v>6</v>
      </c>
      <c r="I208" s="127"/>
      <c r="J208" s="128">
        <f t="shared" si="0"/>
        <v>0</v>
      </c>
      <c r="K208" s="129"/>
      <c r="L208" s="27"/>
      <c r="M208" s="130" t="s">
        <v>1</v>
      </c>
      <c r="N208" s="131" t="s">
        <v>43</v>
      </c>
      <c r="P208" s="132">
        <f t="shared" si="1"/>
        <v>0</v>
      </c>
      <c r="Q208" s="132">
        <v>0</v>
      </c>
      <c r="R208" s="132">
        <f t="shared" si="2"/>
        <v>0</v>
      </c>
      <c r="S208" s="132">
        <v>0</v>
      </c>
      <c r="T208" s="133">
        <f t="shared" si="3"/>
        <v>0</v>
      </c>
      <c r="AR208" s="134" t="s">
        <v>122</v>
      </c>
      <c r="AT208" s="134" t="s">
        <v>118</v>
      </c>
      <c r="AU208" s="134" t="s">
        <v>86</v>
      </c>
      <c r="AY208" s="12" t="s">
        <v>117</v>
      </c>
      <c r="BE208" s="135">
        <f t="shared" si="4"/>
        <v>0</v>
      </c>
      <c r="BF208" s="135">
        <f t="shared" si="5"/>
        <v>0</v>
      </c>
      <c r="BG208" s="135">
        <f t="shared" si="6"/>
        <v>0</v>
      </c>
      <c r="BH208" s="135">
        <f t="shared" si="7"/>
        <v>0</v>
      </c>
      <c r="BI208" s="135">
        <f t="shared" si="8"/>
        <v>0</v>
      </c>
      <c r="BJ208" s="12" t="s">
        <v>86</v>
      </c>
      <c r="BK208" s="135">
        <f t="shared" si="9"/>
        <v>0</v>
      </c>
      <c r="BL208" s="12" t="s">
        <v>122</v>
      </c>
      <c r="BM208" s="134" t="s">
        <v>317</v>
      </c>
    </row>
    <row r="209" spans="2:65" s="1" customFormat="1" ht="16.5" customHeight="1">
      <c r="B209" s="27"/>
      <c r="C209" s="122" t="s">
        <v>219</v>
      </c>
      <c r="D209" s="122" t="s">
        <v>118</v>
      </c>
      <c r="E209" s="123" t="s">
        <v>318</v>
      </c>
      <c r="F209" s="124" t="s">
        <v>319</v>
      </c>
      <c r="G209" s="125" t="s">
        <v>320</v>
      </c>
      <c r="H209" s="126">
        <v>2</v>
      </c>
      <c r="I209" s="127"/>
      <c r="J209" s="128">
        <f t="shared" si="0"/>
        <v>0</v>
      </c>
      <c r="K209" s="129"/>
      <c r="L209" s="27"/>
      <c r="M209" s="130" t="s">
        <v>1</v>
      </c>
      <c r="N209" s="131" t="s">
        <v>43</v>
      </c>
      <c r="P209" s="132">
        <f t="shared" si="1"/>
        <v>0</v>
      </c>
      <c r="Q209" s="132">
        <v>0</v>
      </c>
      <c r="R209" s="132">
        <f t="shared" si="2"/>
        <v>0</v>
      </c>
      <c r="S209" s="132">
        <v>0</v>
      </c>
      <c r="T209" s="133">
        <f t="shared" si="3"/>
        <v>0</v>
      </c>
      <c r="AR209" s="134" t="s">
        <v>122</v>
      </c>
      <c r="AT209" s="134" t="s">
        <v>118</v>
      </c>
      <c r="AU209" s="134" t="s">
        <v>86</v>
      </c>
      <c r="AY209" s="12" t="s">
        <v>117</v>
      </c>
      <c r="BE209" s="135">
        <f t="shared" si="4"/>
        <v>0</v>
      </c>
      <c r="BF209" s="135">
        <f t="shared" si="5"/>
        <v>0</v>
      </c>
      <c r="BG209" s="135">
        <f t="shared" si="6"/>
        <v>0</v>
      </c>
      <c r="BH209" s="135">
        <f t="shared" si="7"/>
        <v>0</v>
      </c>
      <c r="BI209" s="135">
        <f t="shared" si="8"/>
        <v>0</v>
      </c>
      <c r="BJ209" s="12" t="s">
        <v>86</v>
      </c>
      <c r="BK209" s="135">
        <f t="shared" si="9"/>
        <v>0</v>
      </c>
      <c r="BL209" s="12" t="s">
        <v>122</v>
      </c>
      <c r="BM209" s="134" t="s">
        <v>321</v>
      </c>
    </row>
    <row r="210" spans="2:65" s="1" customFormat="1" ht="16.5" customHeight="1">
      <c r="B210" s="27"/>
      <c r="C210" s="122" t="s">
        <v>322</v>
      </c>
      <c r="D210" s="122" t="s">
        <v>118</v>
      </c>
      <c r="E210" s="123" t="s">
        <v>323</v>
      </c>
      <c r="F210" s="124" t="s">
        <v>324</v>
      </c>
      <c r="G210" s="125" t="s">
        <v>126</v>
      </c>
      <c r="H210" s="126">
        <v>2</v>
      </c>
      <c r="I210" s="127"/>
      <c r="J210" s="128">
        <f t="shared" si="0"/>
        <v>0</v>
      </c>
      <c r="K210" s="129"/>
      <c r="L210" s="27"/>
      <c r="M210" s="130" t="s">
        <v>1</v>
      </c>
      <c r="N210" s="131" t="s">
        <v>43</v>
      </c>
      <c r="P210" s="132">
        <f t="shared" si="1"/>
        <v>0</v>
      </c>
      <c r="Q210" s="132">
        <v>0</v>
      </c>
      <c r="R210" s="132">
        <f t="shared" si="2"/>
        <v>0</v>
      </c>
      <c r="S210" s="132">
        <v>0</v>
      </c>
      <c r="T210" s="133">
        <f t="shared" si="3"/>
        <v>0</v>
      </c>
      <c r="AR210" s="134" t="s">
        <v>122</v>
      </c>
      <c r="AT210" s="134" t="s">
        <v>118</v>
      </c>
      <c r="AU210" s="134" t="s">
        <v>86</v>
      </c>
      <c r="AY210" s="12" t="s">
        <v>117</v>
      </c>
      <c r="BE210" s="135">
        <f t="shared" si="4"/>
        <v>0</v>
      </c>
      <c r="BF210" s="135">
        <f t="shared" si="5"/>
        <v>0</v>
      </c>
      <c r="BG210" s="135">
        <f t="shared" si="6"/>
        <v>0</v>
      </c>
      <c r="BH210" s="135">
        <f t="shared" si="7"/>
        <v>0</v>
      </c>
      <c r="BI210" s="135">
        <f t="shared" si="8"/>
        <v>0</v>
      </c>
      <c r="BJ210" s="12" t="s">
        <v>86</v>
      </c>
      <c r="BK210" s="135">
        <f t="shared" si="9"/>
        <v>0</v>
      </c>
      <c r="BL210" s="12" t="s">
        <v>122</v>
      </c>
      <c r="BM210" s="134" t="s">
        <v>325</v>
      </c>
    </row>
    <row r="211" spans="2:65" s="1" customFormat="1" ht="16.5" customHeight="1">
      <c r="B211" s="27"/>
      <c r="C211" s="122" t="s">
        <v>223</v>
      </c>
      <c r="D211" s="122" t="s">
        <v>118</v>
      </c>
      <c r="E211" s="123" t="s">
        <v>326</v>
      </c>
      <c r="F211" s="124" t="s">
        <v>327</v>
      </c>
      <c r="G211" s="125" t="s">
        <v>126</v>
      </c>
      <c r="H211" s="126">
        <v>5</v>
      </c>
      <c r="I211" s="127"/>
      <c r="J211" s="128">
        <f t="shared" si="0"/>
        <v>0</v>
      </c>
      <c r="K211" s="129"/>
      <c r="L211" s="27"/>
      <c r="M211" s="130" t="s">
        <v>1</v>
      </c>
      <c r="N211" s="131" t="s">
        <v>43</v>
      </c>
      <c r="P211" s="132">
        <f t="shared" si="1"/>
        <v>0</v>
      </c>
      <c r="Q211" s="132">
        <v>0</v>
      </c>
      <c r="R211" s="132">
        <f t="shared" si="2"/>
        <v>0</v>
      </c>
      <c r="S211" s="132">
        <v>0</v>
      </c>
      <c r="T211" s="133">
        <f t="shared" si="3"/>
        <v>0</v>
      </c>
      <c r="AR211" s="134" t="s">
        <v>122</v>
      </c>
      <c r="AT211" s="134" t="s">
        <v>118</v>
      </c>
      <c r="AU211" s="134" t="s">
        <v>86</v>
      </c>
      <c r="AY211" s="12" t="s">
        <v>117</v>
      </c>
      <c r="BE211" s="135">
        <f t="shared" si="4"/>
        <v>0</v>
      </c>
      <c r="BF211" s="135">
        <f t="shared" si="5"/>
        <v>0</v>
      </c>
      <c r="BG211" s="135">
        <f t="shared" si="6"/>
        <v>0</v>
      </c>
      <c r="BH211" s="135">
        <f t="shared" si="7"/>
        <v>0</v>
      </c>
      <c r="BI211" s="135">
        <f t="shared" si="8"/>
        <v>0</v>
      </c>
      <c r="BJ211" s="12" t="s">
        <v>86</v>
      </c>
      <c r="BK211" s="135">
        <f t="shared" si="9"/>
        <v>0</v>
      </c>
      <c r="BL211" s="12" t="s">
        <v>122</v>
      </c>
      <c r="BM211" s="134" t="s">
        <v>328</v>
      </c>
    </row>
    <row r="212" spans="2:65" s="1" customFormat="1" ht="16.5" customHeight="1">
      <c r="B212" s="27"/>
      <c r="C212" s="122" t="s">
        <v>329</v>
      </c>
      <c r="D212" s="122" t="s">
        <v>118</v>
      </c>
      <c r="E212" s="123" t="s">
        <v>330</v>
      </c>
      <c r="F212" s="124" t="s">
        <v>331</v>
      </c>
      <c r="G212" s="125" t="s">
        <v>126</v>
      </c>
      <c r="H212" s="126">
        <v>1</v>
      </c>
      <c r="I212" s="127"/>
      <c r="J212" s="128">
        <f t="shared" si="0"/>
        <v>0</v>
      </c>
      <c r="K212" s="129"/>
      <c r="L212" s="27"/>
      <c r="M212" s="130" t="s">
        <v>1</v>
      </c>
      <c r="N212" s="131" t="s">
        <v>43</v>
      </c>
      <c r="P212" s="132">
        <f t="shared" si="1"/>
        <v>0</v>
      </c>
      <c r="Q212" s="132">
        <v>0</v>
      </c>
      <c r="R212" s="132">
        <f t="shared" si="2"/>
        <v>0</v>
      </c>
      <c r="S212" s="132">
        <v>0</v>
      </c>
      <c r="T212" s="133">
        <f t="shared" si="3"/>
        <v>0</v>
      </c>
      <c r="AR212" s="134" t="s">
        <v>122</v>
      </c>
      <c r="AT212" s="134" t="s">
        <v>118</v>
      </c>
      <c r="AU212" s="134" t="s">
        <v>86</v>
      </c>
      <c r="AY212" s="12" t="s">
        <v>117</v>
      </c>
      <c r="BE212" s="135">
        <f t="shared" si="4"/>
        <v>0</v>
      </c>
      <c r="BF212" s="135">
        <f t="shared" si="5"/>
        <v>0</v>
      </c>
      <c r="BG212" s="135">
        <f t="shared" si="6"/>
        <v>0</v>
      </c>
      <c r="BH212" s="135">
        <f t="shared" si="7"/>
        <v>0</v>
      </c>
      <c r="BI212" s="135">
        <f t="shared" si="8"/>
        <v>0</v>
      </c>
      <c r="BJ212" s="12" t="s">
        <v>86</v>
      </c>
      <c r="BK212" s="135">
        <f t="shared" si="9"/>
        <v>0</v>
      </c>
      <c r="BL212" s="12" t="s">
        <v>122</v>
      </c>
      <c r="BM212" s="134" t="s">
        <v>332</v>
      </c>
    </row>
    <row r="213" spans="2:47" s="1" customFormat="1" ht="399.75">
      <c r="B213" s="27"/>
      <c r="D213" s="136" t="s">
        <v>83</v>
      </c>
      <c r="F213" s="137" t="s">
        <v>333</v>
      </c>
      <c r="I213" s="138"/>
      <c r="L213" s="27"/>
      <c r="M213" s="139"/>
      <c r="T213" s="51"/>
      <c r="AT213" s="12" t="s">
        <v>83</v>
      </c>
      <c r="AU213" s="12" t="s">
        <v>86</v>
      </c>
    </row>
    <row r="214" spans="2:65" s="1" customFormat="1" ht="16.5" customHeight="1">
      <c r="B214" s="27"/>
      <c r="C214" s="122" t="s">
        <v>227</v>
      </c>
      <c r="D214" s="122" t="s">
        <v>118</v>
      </c>
      <c r="E214" s="123" t="s">
        <v>334</v>
      </c>
      <c r="F214" s="124" t="s">
        <v>335</v>
      </c>
      <c r="G214" s="125" t="s">
        <v>126</v>
      </c>
      <c r="H214" s="126">
        <v>1</v>
      </c>
      <c r="I214" s="127"/>
      <c r="J214" s="128">
        <f>ROUND(I214*H214,1)</f>
        <v>0</v>
      </c>
      <c r="K214" s="129"/>
      <c r="L214" s="27"/>
      <c r="M214" s="130" t="s">
        <v>1</v>
      </c>
      <c r="N214" s="131" t="s">
        <v>43</v>
      </c>
      <c r="P214" s="132">
        <f>O214*H214</f>
        <v>0</v>
      </c>
      <c r="Q214" s="132">
        <v>0</v>
      </c>
      <c r="R214" s="132">
        <f>Q214*H214</f>
        <v>0</v>
      </c>
      <c r="S214" s="132">
        <v>0</v>
      </c>
      <c r="T214" s="133">
        <f>S214*H214</f>
        <v>0</v>
      </c>
      <c r="AR214" s="134" t="s">
        <v>122</v>
      </c>
      <c r="AT214" s="134" t="s">
        <v>118</v>
      </c>
      <c r="AU214" s="134" t="s">
        <v>86</v>
      </c>
      <c r="AY214" s="12" t="s">
        <v>117</v>
      </c>
      <c r="BE214" s="135">
        <f>IF(N214="základní",J214,0)</f>
        <v>0</v>
      </c>
      <c r="BF214" s="135">
        <f>IF(N214="snížená",J214,0)</f>
        <v>0</v>
      </c>
      <c r="BG214" s="135">
        <f>IF(N214="zákl. přenesená",J214,0)</f>
        <v>0</v>
      </c>
      <c r="BH214" s="135">
        <f>IF(N214="sníž. přenesená",J214,0)</f>
        <v>0</v>
      </c>
      <c r="BI214" s="135">
        <f>IF(N214="nulová",J214,0)</f>
        <v>0</v>
      </c>
      <c r="BJ214" s="12" t="s">
        <v>86</v>
      </c>
      <c r="BK214" s="135">
        <f>ROUND(I214*H214,1)</f>
        <v>0</v>
      </c>
      <c r="BL214" s="12" t="s">
        <v>122</v>
      </c>
      <c r="BM214" s="134" t="s">
        <v>336</v>
      </c>
    </row>
    <row r="215" spans="2:47" s="1" customFormat="1" ht="204.75">
      <c r="B215" s="27"/>
      <c r="D215" s="136" t="s">
        <v>83</v>
      </c>
      <c r="F215" s="137" t="s">
        <v>337</v>
      </c>
      <c r="I215" s="138"/>
      <c r="L215" s="27"/>
      <c r="M215" s="139"/>
      <c r="T215" s="51"/>
      <c r="AT215" s="12" t="s">
        <v>83</v>
      </c>
      <c r="AU215" s="12" t="s">
        <v>86</v>
      </c>
    </row>
    <row r="216" spans="2:65" s="1" customFormat="1" ht="16.5" customHeight="1">
      <c r="B216" s="27"/>
      <c r="C216" s="122" t="s">
        <v>338</v>
      </c>
      <c r="D216" s="122" t="s">
        <v>118</v>
      </c>
      <c r="E216" s="123" t="s">
        <v>339</v>
      </c>
      <c r="F216" s="124" t="s">
        <v>340</v>
      </c>
      <c r="G216" s="125" t="s">
        <v>126</v>
      </c>
      <c r="H216" s="126">
        <v>1</v>
      </c>
      <c r="I216" s="127"/>
      <c r="J216" s="128">
        <f>ROUND(I216*H216,1)</f>
        <v>0</v>
      </c>
      <c r="K216" s="129"/>
      <c r="L216" s="27"/>
      <c r="M216" s="130" t="s">
        <v>1</v>
      </c>
      <c r="N216" s="131" t="s">
        <v>43</v>
      </c>
      <c r="P216" s="132">
        <f>O216*H216</f>
        <v>0</v>
      </c>
      <c r="Q216" s="132">
        <v>0</v>
      </c>
      <c r="R216" s="132">
        <f>Q216*H216</f>
        <v>0</v>
      </c>
      <c r="S216" s="132">
        <v>0</v>
      </c>
      <c r="T216" s="133">
        <f>S216*H216</f>
        <v>0</v>
      </c>
      <c r="AR216" s="134" t="s">
        <v>122</v>
      </c>
      <c r="AT216" s="134" t="s">
        <v>118</v>
      </c>
      <c r="AU216" s="134" t="s">
        <v>86</v>
      </c>
      <c r="AY216" s="12" t="s">
        <v>117</v>
      </c>
      <c r="BE216" s="135">
        <f>IF(N216="základní",J216,0)</f>
        <v>0</v>
      </c>
      <c r="BF216" s="135">
        <f>IF(N216="snížená",J216,0)</f>
        <v>0</v>
      </c>
      <c r="BG216" s="135">
        <f>IF(N216="zákl. přenesená",J216,0)</f>
        <v>0</v>
      </c>
      <c r="BH216" s="135">
        <f>IF(N216="sníž. přenesená",J216,0)</f>
        <v>0</v>
      </c>
      <c r="BI216" s="135">
        <f>IF(N216="nulová",J216,0)</f>
        <v>0</v>
      </c>
      <c r="BJ216" s="12" t="s">
        <v>86</v>
      </c>
      <c r="BK216" s="135">
        <f>ROUND(I216*H216,1)</f>
        <v>0</v>
      </c>
      <c r="BL216" s="12" t="s">
        <v>122</v>
      </c>
      <c r="BM216" s="134" t="s">
        <v>341</v>
      </c>
    </row>
    <row r="217" spans="2:47" s="1" customFormat="1" ht="234">
      <c r="B217" s="27"/>
      <c r="D217" s="136" t="s">
        <v>83</v>
      </c>
      <c r="F217" s="137" t="s">
        <v>342</v>
      </c>
      <c r="I217" s="138"/>
      <c r="L217" s="27"/>
      <c r="M217" s="139"/>
      <c r="T217" s="51"/>
      <c r="AT217" s="12" t="s">
        <v>83</v>
      </c>
      <c r="AU217" s="12" t="s">
        <v>86</v>
      </c>
    </row>
    <row r="218" spans="2:65" s="1" customFormat="1" ht="16.5" customHeight="1">
      <c r="B218" s="27"/>
      <c r="C218" s="122" t="s">
        <v>231</v>
      </c>
      <c r="D218" s="122" t="s">
        <v>118</v>
      </c>
      <c r="E218" s="123" t="s">
        <v>343</v>
      </c>
      <c r="F218" s="124" t="s">
        <v>344</v>
      </c>
      <c r="G218" s="125" t="s">
        <v>126</v>
      </c>
      <c r="H218" s="126">
        <v>1</v>
      </c>
      <c r="I218" s="127"/>
      <c r="J218" s="128">
        <f>ROUND(I218*H218,1)</f>
        <v>0</v>
      </c>
      <c r="K218" s="129"/>
      <c r="L218" s="27"/>
      <c r="M218" s="130" t="s">
        <v>1</v>
      </c>
      <c r="N218" s="131" t="s">
        <v>43</v>
      </c>
      <c r="P218" s="132">
        <f>O218*H218</f>
        <v>0</v>
      </c>
      <c r="Q218" s="132">
        <v>0</v>
      </c>
      <c r="R218" s="132">
        <f>Q218*H218</f>
        <v>0</v>
      </c>
      <c r="S218" s="132">
        <v>0</v>
      </c>
      <c r="T218" s="133">
        <f>S218*H218</f>
        <v>0</v>
      </c>
      <c r="AR218" s="134" t="s">
        <v>122</v>
      </c>
      <c r="AT218" s="134" t="s">
        <v>118</v>
      </c>
      <c r="AU218" s="134" t="s">
        <v>86</v>
      </c>
      <c r="AY218" s="12" t="s">
        <v>117</v>
      </c>
      <c r="BE218" s="135">
        <f>IF(N218="základní",J218,0)</f>
        <v>0</v>
      </c>
      <c r="BF218" s="135">
        <f>IF(N218="snížená",J218,0)</f>
        <v>0</v>
      </c>
      <c r="BG218" s="135">
        <f>IF(N218="zákl. přenesená",J218,0)</f>
        <v>0</v>
      </c>
      <c r="BH218" s="135">
        <f>IF(N218="sníž. přenesená",J218,0)</f>
        <v>0</v>
      </c>
      <c r="BI218" s="135">
        <f>IF(N218="nulová",J218,0)</f>
        <v>0</v>
      </c>
      <c r="BJ218" s="12" t="s">
        <v>86</v>
      </c>
      <c r="BK218" s="135">
        <f>ROUND(I218*H218,1)</f>
        <v>0</v>
      </c>
      <c r="BL218" s="12" t="s">
        <v>122</v>
      </c>
      <c r="BM218" s="134" t="s">
        <v>345</v>
      </c>
    </row>
    <row r="219" spans="2:47" s="1" customFormat="1" ht="78">
      <c r="B219" s="27"/>
      <c r="D219" s="136" t="s">
        <v>83</v>
      </c>
      <c r="F219" s="137" t="s">
        <v>346</v>
      </c>
      <c r="I219" s="138"/>
      <c r="L219" s="27"/>
      <c r="M219" s="139"/>
      <c r="T219" s="51"/>
      <c r="AT219" s="12" t="s">
        <v>83</v>
      </c>
      <c r="AU219" s="12" t="s">
        <v>86</v>
      </c>
    </row>
    <row r="220" spans="2:65" s="1" customFormat="1" ht="16.5" customHeight="1">
      <c r="B220" s="27"/>
      <c r="C220" s="122" t="s">
        <v>347</v>
      </c>
      <c r="D220" s="122" t="s">
        <v>118</v>
      </c>
      <c r="E220" s="123" t="s">
        <v>348</v>
      </c>
      <c r="F220" s="124" t="s">
        <v>349</v>
      </c>
      <c r="G220" s="125" t="s">
        <v>126</v>
      </c>
      <c r="H220" s="126">
        <v>1</v>
      </c>
      <c r="I220" s="127"/>
      <c r="J220" s="128">
        <f>ROUND(I220*H220,1)</f>
        <v>0</v>
      </c>
      <c r="K220" s="129"/>
      <c r="L220" s="27"/>
      <c r="M220" s="130" t="s">
        <v>1</v>
      </c>
      <c r="N220" s="131" t="s">
        <v>43</v>
      </c>
      <c r="P220" s="132">
        <f>O220*H220</f>
        <v>0</v>
      </c>
      <c r="Q220" s="132">
        <v>0</v>
      </c>
      <c r="R220" s="132">
        <f>Q220*H220</f>
        <v>0</v>
      </c>
      <c r="S220" s="132">
        <v>0</v>
      </c>
      <c r="T220" s="133">
        <f>S220*H220</f>
        <v>0</v>
      </c>
      <c r="AR220" s="134" t="s">
        <v>122</v>
      </c>
      <c r="AT220" s="134" t="s">
        <v>118</v>
      </c>
      <c r="AU220" s="134" t="s">
        <v>86</v>
      </c>
      <c r="AY220" s="12" t="s">
        <v>117</v>
      </c>
      <c r="BE220" s="135">
        <f>IF(N220="základní",J220,0)</f>
        <v>0</v>
      </c>
      <c r="BF220" s="135">
        <f>IF(N220="snížená",J220,0)</f>
        <v>0</v>
      </c>
      <c r="BG220" s="135">
        <f>IF(N220="zákl. přenesená",J220,0)</f>
        <v>0</v>
      </c>
      <c r="BH220" s="135">
        <f>IF(N220="sníž. přenesená",J220,0)</f>
        <v>0</v>
      </c>
      <c r="BI220" s="135">
        <f>IF(N220="nulová",J220,0)</f>
        <v>0</v>
      </c>
      <c r="BJ220" s="12" t="s">
        <v>86</v>
      </c>
      <c r="BK220" s="135">
        <f>ROUND(I220*H220,1)</f>
        <v>0</v>
      </c>
      <c r="BL220" s="12" t="s">
        <v>122</v>
      </c>
      <c r="BM220" s="134" t="s">
        <v>350</v>
      </c>
    </row>
    <row r="221" spans="2:47" s="1" customFormat="1" ht="195">
      <c r="B221" s="27"/>
      <c r="D221" s="136" t="s">
        <v>83</v>
      </c>
      <c r="F221" s="137" t="s">
        <v>351</v>
      </c>
      <c r="I221" s="138"/>
      <c r="L221" s="27"/>
      <c r="M221" s="139"/>
      <c r="T221" s="51"/>
      <c r="AT221" s="12" t="s">
        <v>83</v>
      </c>
      <c r="AU221" s="12" t="s">
        <v>86</v>
      </c>
    </row>
    <row r="222" spans="2:65" s="1" customFormat="1" ht="16.5" customHeight="1">
      <c r="B222" s="27"/>
      <c r="C222" s="122" t="s">
        <v>236</v>
      </c>
      <c r="D222" s="122" t="s">
        <v>118</v>
      </c>
      <c r="E222" s="123" t="s">
        <v>352</v>
      </c>
      <c r="F222" s="124" t="s">
        <v>353</v>
      </c>
      <c r="G222" s="125" t="s">
        <v>126</v>
      </c>
      <c r="H222" s="126">
        <v>1</v>
      </c>
      <c r="I222" s="127"/>
      <c r="J222" s="128">
        <f>ROUND(I222*H222,1)</f>
        <v>0</v>
      </c>
      <c r="K222" s="129"/>
      <c r="L222" s="27"/>
      <c r="M222" s="130" t="s">
        <v>1</v>
      </c>
      <c r="N222" s="131" t="s">
        <v>43</v>
      </c>
      <c r="P222" s="132">
        <f>O222*H222</f>
        <v>0</v>
      </c>
      <c r="Q222" s="132">
        <v>0</v>
      </c>
      <c r="R222" s="132">
        <f>Q222*H222</f>
        <v>0</v>
      </c>
      <c r="S222" s="132">
        <v>0</v>
      </c>
      <c r="T222" s="133">
        <f>S222*H222</f>
        <v>0</v>
      </c>
      <c r="AR222" s="134" t="s">
        <v>122</v>
      </c>
      <c r="AT222" s="134" t="s">
        <v>118</v>
      </c>
      <c r="AU222" s="134" t="s">
        <v>86</v>
      </c>
      <c r="AY222" s="12" t="s">
        <v>117</v>
      </c>
      <c r="BE222" s="135">
        <f>IF(N222="základní",J222,0)</f>
        <v>0</v>
      </c>
      <c r="BF222" s="135">
        <f>IF(N222="snížená",J222,0)</f>
        <v>0</v>
      </c>
      <c r="BG222" s="135">
        <f>IF(N222="zákl. přenesená",J222,0)</f>
        <v>0</v>
      </c>
      <c r="BH222" s="135">
        <f>IF(N222="sníž. přenesená",J222,0)</f>
        <v>0</v>
      </c>
      <c r="BI222" s="135">
        <f>IF(N222="nulová",J222,0)</f>
        <v>0</v>
      </c>
      <c r="BJ222" s="12" t="s">
        <v>86</v>
      </c>
      <c r="BK222" s="135">
        <f>ROUND(I222*H222,1)</f>
        <v>0</v>
      </c>
      <c r="BL222" s="12" t="s">
        <v>122</v>
      </c>
      <c r="BM222" s="134" t="s">
        <v>354</v>
      </c>
    </row>
    <row r="223" spans="2:47" s="1" customFormat="1" ht="146.25">
      <c r="B223" s="27"/>
      <c r="D223" s="136" t="s">
        <v>83</v>
      </c>
      <c r="F223" s="137" t="s">
        <v>355</v>
      </c>
      <c r="I223" s="138"/>
      <c r="L223" s="27"/>
      <c r="M223" s="139"/>
      <c r="T223" s="51"/>
      <c r="AT223" s="12" t="s">
        <v>83</v>
      </c>
      <c r="AU223" s="12" t="s">
        <v>86</v>
      </c>
    </row>
    <row r="224" spans="2:65" s="1" customFormat="1" ht="16.5" customHeight="1">
      <c r="B224" s="27"/>
      <c r="C224" s="122" t="s">
        <v>356</v>
      </c>
      <c r="D224" s="122" t="s">
        <v>118</v>
      </c>
      <c r="E224" s="123" t="s">
        <v>357</v>
      </c>
      <c r="F224" s="124" t="s">
        <v>358</v>
      </c>
      <c r="G224" s="125" t="s">
        <v>126</v>
      </c>
      <c r="H224" s="126">
        <v>1</v>
      </c>
      <c r="I224" s="127"/>
      <c r="J224" s="128">
        <f>ROUND(I224*H224,1)</f>
        <v>0</v>
      </c>
      <c r="K224" s="129"/>
      <c r="L224" s="27"/>
      <c r="M224" s="130" t="s">
        <v>1</v>
      </c>
      <c r="N224" s="131" t="s">
        <v>43</v>
      </c>
      <c r="P224" s="132">
        <f>O224*H224</f>
        <v>0</v>
      </c>
      <c r="Q224" s="132">
        <v>0</v>
      </c>
      <c r="R224" s="132">
        <f>Q224*H224</f>
        <v>0</v>
      </c>
      <c r="S224" s="132">
        <v>0</v>
      </c>
      <c r="T224" s="133">
        <f>S224*H224</f>
        <v>0</v>
      </c>
      <c r="AR224" s="134" t="s">
        <v>122</v>
      </c>
      <c r="AT224" s="134" t="s">
        <v>118</v>
      </c>
      <c r="AU224" s="134" t="s">
        <v>86</v>
      </c>
      <c r="AY224" s="12" t="s">
        <v>117</v>
      </c>
      <c r="BE224" s="135">
        <f>IF(N224="základní",J224,0)</f>
        <v>0</v>
      </c>
      <c r="BF224" s="135">
        <f>IF(N224="snížená",J224,0)</f>
        <v>0</v>
      </c>
      <c r="BG224" s="135">
        <f>IF(N224="zákl. přenesená",J224,0)</f>
        <v>0</v>
      </c>
      <c r="BH224" s="135">
        <f>IF(N224="sníž. přenesená",J224,0)</f>
        <v>0</v>
      </c>
      <c r="BI224" s="135">
        <f>IF(N224="nulová",J224,0)</f>
        <v>0</v>
      </c>
      <c r="BJ224" s="12" t="s">
        <v>86</v>
      </c>
      <c r="BK224" s="135">
        <f>ROUND(I224*H224,1)</f>
        <v>0</v>
      </c>
      <c r="BL224" s="12" t="s">
        <v>122</v>
      </c>
      <c r="BM224" s="134" t="s">
        <v>359</v>
      </c>
    </row>
    <row r="225" spans="2:47" s="1" customFormat="1" ht="126.75">
      <c r="B225" s="27"/>
      <c r="D225" s="136" t="s">
        <v>83</v>
      </c>
      <c r="F225" s="137" t="s">
        <v>360</v>
      </c>
      <c r="I225" s="138"/>
      <c r="L225" s="27"/>
      <c r="M225" s="140"/>
      <c r="N225" s="141"/>
      <c r="O225" s="141"/>
      <c r="P225" s="141"/>
      <c r="Q225" s="141"/>
      <c r="R225" s="141"/>
      <c r="S225" s="141"/>
      <c r="T225" s="142"/>
      <c r="AT225" s="12" t="s">
        <v>83</v>
      </c>
      <c r="AU225" s="12" t="s">
        <v>86</v>
      </c>
    </row>
    <row r="226" spans="2:12" s="1" customFormat="1" ht="6.95" customHeight="1">
      <c r="B226" s="39"/>
      <c r="C226" s="40"/>
      <c r="D226" s="40"/>
      <c r="E226" s="40"/>
      <c r="F226" s="40"/>
      <c r="G226" s="40"/>
      <c r="H226" s="40"/>
      <c r="I226" s="40"/>
      <c r="J226" s="40"/>
      <c r="K226" s="40"/>
      <c r="L226" s="27"/>
    </row>
  </sheetData>
  <sheetProtection algorithmName="SHA-512" hashValue="e4pjSFpKPPvVvTdpy7ADdL9FXMxRpExzFgEoTA6k4ZNIAEp+2e/+wYs+R7pikGLj+JMduwC51/1dvHxZjT/DZQ==" saltValue="Masvja7avSPY4iFqfj2A0TyWtil9PB01rz229ck86CCKG7RYhdUV8lFlnv9IXfywe0COxCJ4k/QCSjPKrBKDuQ==" spinCount="100000" sheet="1" objects="1" scenarios="1" formatColumns="0" formatRows="0" autoFilter="0"/>
  <autoFilter ref="C118:K225"/>
  <mergeCells count="9">
    <mergeCell ref="E87:H87"/>
    <mergeCell ref="E109:H109"/>
    <mergeCell ref="E111:H11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172"/>
  <sheetViews>
    <sheetView showGridLines="0" workbookViewId="0" topLeftCell="A124"/>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143"/>
      <c r="M2" s="143"/>
      <c r="N2" s="143"/>
      <c r="O2" s="143"/>
      <c r="P2" s="143"/>
      <c r="Q2" s="143"/>
      <c r="R2" s="143"/>
      <c r="S2" s="143"/>
      <c r="T2" s="143"/>
      <c r="U2" s="143"/>
      <c r="V2" s="143"/>
      <c r="AT2" s="12" t="s">
        <v>91</v>
      </c>
    </row>
    <row r="3" spans="2:46" ht="6.95" customHeight="1">
      <c r="B3" s="13"/>
      <c r="C3" s="14"/>
      <c r="D3" s="14"/>
      <c r="E3" s="14"/>
      <c r="F3" s="14"/>
      <c r="G3" s="14"/>
      <c r="H3" s="14"/>
      <c r="I3" s="14"/>
      <c r="J3" s="14"/>
      <c r="K3" s="14"/>
      <c r="L3" s="15"/>
      <c r="AT3" s="12" t="s">
        <v>88</v>
      </c>
    </row>
    <row r="4" spans="2:46" ht="24.95" customHeight="1">
      <c r="B4" s="15"/>
      <c r="D4" s="16" t="s">
        <v>92</v>
      </c>
      <c r="L4" s="15"/>
      <c r="M4" s="83" t="s">
        <v>10</v>
      </c>
      <c r="AT4" s="12" t="s">
        <v>4</v>
      </c>
    </row>
    <row r="5" spans="2:12" ht="6.95" customHeight="1">
      <c r="B5" s="15"/>
      <c r="L5" s="15"/>
    </row>
    <row r="6" spans="2:12" ht="12" customHeight="1">
      <c r="B6" s="15"/>
      <c r="D6" s="22" t="s">
        <v>16</v>
      </c>
      <c r="L6" s="15"/>
    </row>
    <row r="7" spans="2:12" ht="16.5" customHeight="1">
      <c r="B7" s="15"/>
      <c r="E7" s="182" t="str">
        <f>'Rekapitulace stavby'!K6</f>
        <v>Odborné učebny G Brandýs – Gymnázium J.S. Machara</v>
      </c>
      <c r="F7" s="183"/>
      <c r="G7" s="183"/>
      <c r="H7" s="183"/>
      <c r="L7" s="15"/>
    </row>
    <row r="8" spans="2:12" s="1" customFormat="1" ht="12" customHeight="1">
      <c r="B8" s="27"/>
      <c r="D8" s="22" t="s">
        <v>93</v>
      </c>
      <c r="L8" s="27"/>
    </row>
    <row r="9" spans="2:12" s="1" customFormat="1" ht="16.5" customHeight="1">
      <c r="B9" s="27"/>
      <c r="E9" s="154" t="s">
        <v>361</v>
      </c>
      <c r="F9" s="181"/>
      <c r="G9" s="181"/>
      <c r="H9" s="181"/>
      <c r="L9" s="27"/>
    </row>
    <row r="10" spans="2:12" s="1" customFormat="1" ht="12">
      <c r="B10" s="27"/>
      <c r="L10" s="27"/>
    </row>
    <row r="11" spans="2:12" s="1" customFormat="1" ht="12" customHeight="1">
      <c r="B11" s="27"/>
      <c r="D11" s="22" t="s">
        <v>18</v>
      </c>
      <c r="F11" s="20" t="s">
        <v>1</v>
      </c>
      <c r="I11" s="22" t="s">
        <v>19</v>
      </c>
      <c r="J11" s="20" t="s">
        <v>1</v>
      </c>
      <c r="L11" s="27"/>
    </row>
    <row r="12" spans="2:12" s="1" customFormat="1" ht="12" customHeight="1">
      <c r="B12" s="27"/>
      <c r="D12" s="22" t="s">
        <v>20</v>
      </c>
      <c r="F12" s="20" t="s">
        <v>21</v>
      </c>
      <c r="I12" s="22" t="s">
        <v>22</v>
      </c>
      <c r="J12" s="47" t="str">
        <f>'Rekapitulace stavby'!AN8</f>
        <v>15. 5. 2022</v>
      </c>
      <c r="L12" s="27"/>
    </row>
    <row r="13" spans="2:12" s="1" customFormat="1" ht="10.9" customHeight="1">
      <c r="B13" s="27"/>
      <c r="L13" s="27"/>
    </row>
    <row r="14" spans="2:12" s="1" customFormat="1" ht="12" customHeight="1">
      <c r="B14" s="27"/>
      <c r="D14" s="22" t="s">
        <v>24</v>
      </c>
      <c r="I14" s="22" t="s">
        <v>25</v>
      </c>
      <c r="J14" s="20" t="s">
        <v>26</v>
      </c>
      <c r="L14" s="27"/>
    </row>
    <row r="15" spans="2:12" s="1" customFormat="1" ht="18" customHeight="1">
      <c r="B15" s="27"/>
      <c r="E15" s="20" t="s">
        <v>27</v>
      </c>
      <c r="I15" s="22" t="s">
        <v>28</v>
      </c>
      <c r="J15" s="20" t="s">
        <v>1</v>
      </c>
      <c r="L15" s="27"/>
    </row>
    <row r="16" spans="2:12" s="1" customFormat="1" ht="6.95" customHeight="1">
      <c r="B16" s="27"/>
      <c r="L16" s="27"/>
    </row>
    <row r="17" spans="2:12" s="1" customFormat="1" ht="12" customHeight="1">
      <c r="B17" s="27"/>
      <c r="D17" s="22" t="s">
        <v>29</v>
      </c>
      <c r="I17" s="22" t="s">
        <v>25</v>
      </c>
      <c r="J17" s="23" t="str">
        <f>'Rekapitulace stavby'!AN13</f>
        <v>Vyplň údaj</v>
      </c>
      <c r="L17" s="27"/>
    </row>
    <row r="18" spans="2:12" s="1" customFormat="1" ht="18" customHeight="1">
      <c r="B18" s="27"/>
      <c r="E18" s="184" t="str">
        <f>'Rekapitulace stavby'!E14</f>
        <v>Vyplň údaj</v>
      </c>
      <c r="F18" s="173"/>
      <c r="G18" s="173"/>
      <c r="H18" s="173"/>
      <c r="I18" s="22" t="s">
        <v>28</v>
      </c>
      <c r="J18" s="23" t="str">
        <f>'Rekapitulace stavby'!AN14</f>
        <v>Vyplň údaj</v>
      </c>
      <c r="L18" s="27"/>
    </row>
    <row r="19" spans="2:12" s="1" customFormat="1" ht="6.95" customHeight="1">
      <c r="B19" s="27"/>
      <c r="L19" s="27"/>
    </row>
    <row r="20" spans="2:12" s="1" customFormat="1" ht="12" customHeight="1">
      <c r="B20" s="27"/>
      <c r="D20" s="22" t="s">
        <v>31</v>
      </c>
      <c r="I20" s="22" t="s">
        <v>25</v>
      </c>
      <c r="J20" s="20" t="s">
        <v>32</v>
      </c>
      <c r="L20" s="27"/>
    </row>
    <row r="21" spans="2:12" s="1" customFormat="1" ht="18" customHeight="1">
      <c r="B21" s="27"/>
      <c r="E21" s="20" t="s">
        <v>33</v>
      </c>
      <c r="I21" s="22" t="s">
        <v>28</v>
      </c>
      <c r="J21" s="20" t="s">
        <v>1</v>
      </c>
      <c r="L21" s="27"/>
    </row>
    <row r="22" spans="2:12" s="1" customFormat="1" ht="6.95" customHeight="1">
      <c r="B22" s="27"/>
      <c r="L22" s="27"/>
    </row>
    <row r="23" spans="2:12" s="1" customFormat="1" ht="12" customHeight="1">
      <c r="B23" s="27"/>
      <c r="D23" s="22" t="s">
        <v>35</v>
      </c>
      <c r="I23" s="22" t="s">
        <v>25</v>
      </c>
      <c r="J23" s="20" t="str">
        <f>IF('Rekapitulace stavby'!AN19="","",'Rekapitulace stavby'!AN19)</f>
        <v/>
      </c>
      <c r="L23" s="27"/>
    </row>
    <row r="24" spans="2:12" s="1" customFormat="1" ht="18" customHeight="1">
      <c r="B24" s="27"/>
      <c r="E24" s="20" t="str">
        <f>IF('Rekapitulace stavby'!E20="","",'Rekapitulace stavby'!E20)</f>
        <v xml:space="preserve"> </v>
      </c>
      <c r="I24" s="22" t="s">
        <v>28</v>
      </c>
      <c r="J24" s="20" t="str">
        <f>IF('Rekapitulace stavby'!AN20="","",'Rekapitulace stavby'!AN20)</f>
        <v/>
      </c>
      <c r="L24" s="27"/>
    </row>
    <row r="25" spans="2:12" s="1" customFormat="1" ht="6.95" customHeight="1">
      <c r="B25" s="27"/>
      <c r="L25" s="27"/>
    </row>
    <row r="26" spans="2:12" s="1" customFormat="1" ht="12" customHeight="1">
      <c r="B26" s="27"/>
      <c r="D26" s="22" t="s">
        <v>37</v>
      </c>
      <c r="L26" s="27"/>
    </row>
    <row r="27" spans="2:12" s="7" customFormat="1" ht="16.5" customHeight="1">
      <c r="B27" s="84"/>
      <c r="E27" s="177" t="s">
        <v>1</v>
      </c>
      <c r="F27" s="177"/>
      <c r="G27" s="177"/>
      <c r="H27" s="177"/>
      <c r="L27" s="84"/>
    </row>
    <row r="28" spans="2:12" s="1" customFormat="1" ht="6.95" customHeight="1">
      <c r="B28" s="27"/>
      <c r="L28" s="27"/>
    </row>
    <row r="29" spans="2:12" s="1" customFormat="1" ht="6.95" customHeight="1">
      <c r="B29" s="27"/>
      <c r="D29" s="48"/>
      <c r="E29" s="48"/>
      <c r="F29" s="48"/>
      <c r="G29" s="48"/>
      <c r="H29" s="48"/>
      <c r="I29" s="48"/>
      <c r="J29" s="48"/>
      <c r="K29" s="48"/>
      <c r="L29" s="27"/>
    </row>
    <row r="30" spans="2:12" s="1" customFormat="1" ht="25.35" customHeight="1">
      <c r="B30" s="27"/>
      <c r="D30" s="85" t="s">
        <v>38</v>
      </c>
      <c r="J30" s="61">
        <f>ROUND(J118,1)</f>
        <v>0</v>
      </c>
      <c r="L30" s="27"/>
    </row>
    <row r="31" spans="2:12" s="1" customFormat="1" ht="6.95" customHeight="1">
      <c r="B31" s="27"/>
      <c r="D31" s="48"/>
      <c r="E31" s="48"/>
      <c r="F31" s="48"/>
      <c r="G31" s="48"/>
      <c r="H31" s="48"/>
      <c r="I31" s="48"/>
      <c r="J31" s="48"/>
      <c r="K31" s="48"/>
      <c r="L31" s="27"/>
    </row>
    <row r="32" spans="2:12" s="1" customFormat="1" ht="14.45" customHeight="1">
      <c r="B32" s="27"/>
      <c r="F32" s="30" t="s">
        <v>40</v>
      </c>
      <c r="I32" s="30" t="s">
        <v>39</v>
      </c>
      <c r="J32" s="30" t="s">
        <v>41</v>
      </c>
      <c r="L32" s="27"/>
    </row>
    <row r="33" spans="2:12" s="1" customFormat="1" ht="14.45" customHeight="1">
      <c r="B33" s="27"/>
      <c r="D33" s="50" t="s">
        <v>42</v>
      </c>
      <c r="E33" s="22" t="s">
        <v>43</v>
      </c>
      <c r="F33" s="86">
        <f>ROUND((SUM(BE118:BE171)),1)</f>
        <v>0</v>
      </c>
      <c r="I33" s="87">
        <v>0.21</v>
      </c>
      <c r="J33" s="86">
        <f>ROUND(((SUM(BE118:BE171))*I33),1)</f>
        <v>0</v>
      </c>
      <c r="L33" s="27"/>
    </row>
    <row r="34" spans="2:12" s="1" customFormat="1" ht="14.45" customHeight="1">
      <c r="B34" s="27"/>
      <c r="E34" s="22" t="s">
        <v>44</v>
      </c>
      <c r="F34" s="86">
        <f>ROUND((SUM(BF118:BF171)),1)</f>
        <v>0</v>
      </c>
      <c r="I34" s="87">
        <v>0.15</v>
      </c>
      <c r="J34" s="86">
        <f>ROUND(((SUM(BF118:BF171))*I34),1)</f>
        <v>0</v>
      </c>
      <c r="L34" s="27"/>
    </row>
    <row r="35" spans="2:12" s="1" customFormat="1" ht="14.45" customHeight="1" hidden="1">
      <c r="B35" s="27"/>
      <c r="E35" s="22" t="s">
        <v>45</v>
      </c>
      <c r="F35" s="86">
        <f>ROUND((SUM(BG118:BG171)),1)</f>
        <v>0</v>
      </c>
      <c r="I35" s="87">
        <v>0.21</v>
      </c>
      <c r="J35" s="86">
        <f>0</f>
        <v>0</v>
      </c>
      <c r="L35" s="27"/>
    </row>
    <row r="36" spans="2:12" s="1" customFormat="1" ht="14.45" customHeight="1" hidden="1">
      <c r="B36" s="27"/>
      <c r="E36" s="22" t="s">
        <v>46</v>
      </c>
      <c r="F36" s="86">
        <f>ROUND((SUM(BH118:BH171)),1)</f>
        <v>0</v>
      </c>
      <c r="I36" s="87">
        <v>0.15</v>
      </c>
      <c r="J36" s="86">
        <f>0</f>
        <v>0</v>
      </c>
      <c r="L36" s="27"/>
    </row>
    <row r="37" spans="2:12" s="1" customFormat="1" ht="14.45" customHeight="1" hidden="1">
      <c r="B37" s="27"/>
      <c r="E37" s="22" t="s">
        <v>47</v>
      </c>
      <c r="F37" s="86">
        <f>ROUND((SUM(BI118:BI171)),1)</f>
        <v>0</v>
      </c>
      <c r="I37" s="87">
        <v>0</v>
      </c>
      <c r="J37" s="86">
        <f>0</f>
        <v>0</v>
      </c>
      <c r="L37" s="27"/>
    </row>
    <row r="38" spans="2:12" s="1" customFormat="1" ht="6.95" customHeight="1">
      <c r="B38" s="27"/>
      <c r="L38" s="27"/>
    </row>
    <row r="39" spans="2:12" s="1" customFormat="1" ht="25.35" customHeight="1">
      <c r="B39" s="27"/>
      <c r="C39" s="88"/>
      <c r="D39" s="89" t="s">
        <v>48</v>
      </c>
      <c r="E39" s="52"/>
      <c r="F39" s="52"/>
      <c r="G39" s="90" t="s">
        <v>49</v>
      </c>
      <c r="H39" s="91" t="s">
        <v>50</v>
      </c>
      <c r="I39" s="52"/>
      <c r="J39" s="92">
        <f>SUM(J30:J37)</f>
        <v>0</v>
      </c>
      <c r="K39" s="93"/>
      <c r="L39" s="27"/>
    </row>
    <row r="40" spans="2:12" s="1" customFormat="1" ht="14.45" customHeight="1">
      <c r="B40" s="27"/>
      <c r="L40" s="27"/>
    </row>
    <row r="41" spans="2:12" ht="14.45" customHeight="1">
      <c r="B41" s="15"/>
      <c r="L41" s="15"/>
    </row>
    <row r="42" spans="2:12" ht="14.45" customHeight="1">
      <c r="B42" s="15"/>
      <c r="L42" s="15"/>
    </row>
    <row r="43" spans="2:12" ht="14.45" customHeight="1">
      <c r="B43" s="15"/>
      <c r="L43" s="15"/>
    </row>
    <row r="44" spans="2:12" ht="14.45" customHeight="1">
      <c r="B44" s="15"/>
      <c r="L44" s="15"/>
    </row>
    <row r="45" spans="2:12" ht="14.45" customHeight="1">
      <c r="B45" s="15"/>
      <c r="L45" s="15"/>
    </row>
    <row r="46" spans="2:12" ht="14.45" customHeight="1">
      <c r="B46" s="15"/>
      <c r="L46" s="15"/>
    </row>
    <row r="47" spans="2:12" ht="14.45" customHeight="1">
      <c r="B47" s="15"/>
      <c r="L47" s="15"/>
    </row>
    <row r="48" spans="2:12" ht="14.45" customHeight="1">
      <c r="B48" s="15"/>
      <c r="L48" s="15"/>
    </row>
    <row r="49" spans="2:12" ht="14.45" customHeight="1">
      <c r="B49" s="15"/>
      <c r="L49" s="15"/>
    </row>
    <row r="50" spans="2:12" s="1" customFormat="1" ht="14.45" customHeight="1">
      <c r="B50" s="27"/>
      <c r="D50" s="36" t="s">
        <v>51</v>
      </c>
      <c r="E50" s="37"/>
      <c r="F50" s="37"/>
      <c r="G50" s="36" t="s">
        <v>52</v>
      </c>
      <c r="H50" s="37"/>
      <c r="I50" s="37"/>
      <c r="J50" s="37"/>
      <c r="K50" s="37"/>
      <c r="L50" s="27"/>
    </row>
    <row r="51" spans="2:12" ht="12">
      <c r="B51" s="15"/>
      <c r="L51" s="15"/>
    </row>
    <row r="52" spans="2:12" ht="12">
      <c r="B52" s="15"/>
      <c r="L52" s="15"/>
    </row>
    <row r="53" spans="2:12" ht="12">
      <c r="B53" s="15"/>
      <c r="L53" s="15"/>
    </row>
    <row r="54" spans="2:12" ht="12">
      <c r="B54" s="15"/>
      <c r="L54" s="15"/>
    </row>
    <row r="55" spans="2:12" ht="12">
      <c r="B55" s="15"/>
      <c r="L55" s="15"/>
    </row>
    <row r="56" spans="2:12" ht="12">
      <c r="B56" s="15"/>
      <c r="L56" s="15"/>
    </row>
    <row r="57" spans="2:12" ht="12">
      <c r="B57" s="15"/>
      <c r="L57" s="15"/>
    </row>
    <row r="58" spans="2:12" ht="12">
      <c r="B58" s="15"/>
      <c r="L58" s="15"/>
    </row>
    <row r="59" spans="2:12" ht="12">
      <c r="B59" s="15"/>
      <c r="L59" s="15"/>
    </row>
    <row r="60" spans="2:12" ht="12">
      <c r="B60" s="15"/>
      <c r="L60" s="15"/>
    </row>
    <row r="61" spans="2:12" s="1" customFormat="1" ht="12.75">
      <c r="B61" s="27"/>
      <c r="D61" s="38" t="s">
        <v>53</v>
      </c>
      <c r="E61" s="29"/>
      <c r="F61" s="94" t="s">
        <v>54</v>
      </c>
      <c r="G61" s="38" t="s">
        <v>53</v>
      </c>
      <c r="H61" s="29"/>
      <c r="I61" s="29"/>
      <c r="J61" s="95" t="s">
        <v>54</v>
      </c>
      <c r="K61" s="29"/>
      <c r="L61" s="27"/>
    </row>
    <row r="62" spans="2:12" ht="12">
      <c r="B62" s="15"/>
      <c r="L62" s="15"/>
    </row>
    <row r="63" spans="2:12" ht="12">
      <c r="B63" s="15"/>
      <c r="L63" s="15"/>
    </row>
    <row r="64" spans="2:12" ht="12">
      <c r="B64" s="15"/>
      <c r="L64" s="15"/>
    </row>
    <row r="65" spans="2:12" s="1" customFormat="1" ht="12.75">
      <c r="B65" s="27"/>
      <c r="D65" s="36" t="s">
        <v>55</v>
      </c>
      <c r="E65" s="37"/>
      <c r="F65" s="37"/>
      <c r="G65" s="36" t="s">
        <v>56</v>
      </c>
      <c r="H65" s="37"/>
      <c r="I65" s="37"/>
      <c r="J65" s="37"/>
      <c r="K65" s="37"/>
      <c r="L65" s="27"/>
    </row>
    <row r="66" spans="2:12" ht="12">
      <c r="B66" s="15"/>
      <c r="L66" s="15"/>
    </row>
    <row r="67" spans="2:12" ht="12">
      <c r="B67" s="15"/>
      <c r="L67" s="15"/>
    </row>
    <row r="68" spans="2:12" ht="12">
      <c r="B68" s="15"/>
      <c r="L68" s="15"/>
    </row>
    <row r="69" spans="2:12" ht="12">
      <c r="B69" s="15"/>
      <c r="L69" s="15"/>
    </row>
    <row r="70" spans="2:12" ht="12">
      <c r="B70" s="15"/>
      <c r="L70" s="15"/>
    </row>
    <row r="71" spans="2:12" ht="12">
      <c r="B71" s="15"/>
      <c r="L71" s="15"/>
    </row>
    <row r="72" spans="2:12" ht="12">
      <c r="B72" s="15"/>
      <c r="L72" s="15"/>
    </row>
    <row r="73" spans="2:12" ht="12">
      <c r="B73" s="15"/>
      <c r="L73" s="15"/>
    </row>
    <row r="74" spans="2:12" ht="12">
      <c r="B74" s="15"/>
      <c r="L74" s="15"/>
    </row>
    <row r="75" spans="2:12" ht="12">
      <c r="B75" s="15"/>
      <c r="L75" s="15"/>
    </row>
    <row r="76" spans="2:12" s="1" customFormat="1" ht="12.75">
      <c r="B76" s="27"/>
      <c r="D76" s="38" t="s">
        <v>53</v>
      </c>
      <c r="E76" s="29"/>
      <c r="F76" s="94" t="s">
        <v>54</v>
      </c>
      <c r="G76" s="38" t="s">
        <v>53</v>
      </c>
      <c r="H76" s="29"/>
      <c r="I76" s="29"/>
      <c r="J76" s="95" t="s">
        <v>54</v>
      </c>
      <c r="K76" s="29"/>
      <c r="L76" s="27"/>
    </row>
    <row r="77" spans="2:12" s="1" customFormat="1" ht="14.45" customHeight="1">
      <c r="B77" s="39"/>
      <c r="C77" s="40"/>
      <c r="D77" s="40"/>
      <c r="E77" s="40"/>
      <c r="F77" s="40"/>
      <c r="G77" s="40"/>
      <c r="H77" s="40"/>
      <c r="I77" s="40"/>
      <c r="J77" s="40"/>
      <c r="K77" s="40"/>
      <c r="L77" s="27"/>
    </row>
    <row r="81" spans="2:12" s="1" customFormat="1" ht="6.95" customHeight="1">
      <c r="B81" s="41"/>
      <c r="C81" s="42"/>
      <c r="D81" s="42"/>
      <c r="E81" s="42"/>
      <c r="F81" s="42"/>
      <c r="G81" s="42"/>
      <c r="H81" s="42"/>
      <c r="I81" s="42"/>
      <c r="J81" s="42"/>
      <c r="K81" s="42"/>
      <c r="L81" s="27"/>
    </row>
    <row r="82" spans="2:12" s="1" customFormat="1" ht="24.95" customHeight="1">
      <c r="B82" s="27"/>
      <c r="C82" s="16" t="s">
        <v>95</v>
      </c>
      <c r="L82" s="27"/>
    </row>
    <row r="83" spans="2:12" s="1" customFormat="1" ht="6.95" customHeight="1">
      <c r="B83" s="27"/>
      <c r="L83" s="27"/>
    </row>
    <row r="84" spans="2:12" s="1" customFormat="1" ht="12" customHeight="1">
      <c r="B84" s="27"/>
      <c r="C84" s="22" t="s">
        <v>16</v>
      </c>
      <c r="L84" s="27"/>
    </row>
    <row r="85" spans="2:12" s="1" customFormat="1" ht="16.5" customHeight="1">
      <c r="B85" s="27"/>
      <c r="E85" s="182" t="str">
        <f>E7</f>
        <v>Odborné učebny G Brandýs – Gymnázium J.S. Machara</v>
      </c>
      <c r="F85" s="183"/>
      <c r="G85" s="183"/>
      <c r="H85" s="183"/>
      <c r="L85" s="27"/>
    </row>
    <row r="86" spans="2:12" s="1" customFormat="1" ht="12" customHeight="1">
      <c r="B86" s="27"/>
      <c r="C86" s="22" t="s">
        <v>93</v>
      </c>
      <c r="L86" s="27"/>
    </row>
    <row r="87" spans="2:12" s="1" customFormat="1" ht="16.5" customHeight="1">
      <c r="B87" s="27"/>
      <c r="E87" s="154" t="str">
        <f>E9</f>
        <v>T - Technika</v>
      </c>
      <c r="F87" s="181"/>
      <c r="G87" s="181"/>
      <c r="H87" s="181"/>
      <c r="L87" s="27"/>
    </row>
    <row r="88" spans="2:12" s="1" customFormat="1" ht="6.95" customHeight="1">
      <c r="B88" s="27"/>
      <c r="L88" s="27"/>
    </row>
    <row r="89" spans="2:12" s="1" customFormat="1" ht="12" customHeight="1">
      <c r="B89" s="27"/>
      <c r="C89" s="22" t="s">
        <v>20</v>
      </c>
      <c r="F89" s="20" t="str">
        <f>F12</f>
        <v xml:space="preserve">Gymnázium J. S. Machara, Královická 668  </v>
      </c>
      <c r="I89" s="22" t="s">
        <v>22</v>
      </c>
      <c r="J89" s="47" t="str">
        <f>IF(J12="","",J12)</f>
        <v>15. 5. 2022</v>
      </c>
      <c r="L89" s="27"/>
    </row>
    <row r="90" spans="2:12" s="1" customFormat="1" ht="6.95" customHeight="1">
      <c r="B90" s="27"/>
      <c r="L90" s="27"/>
    </row>
    <row r="91" spans="2:12" s="1" customFormat="1" ht="40.15" customHeight="1">
      <c r="B91" s="27"/>
      <c r="C91" s="22" t="s">
        <v>24</v>
      </c>
      <c r="F91" s="20" t="str">
        <f>E15</f>
        <v>Středočeský kraj, Praha 5, Zborovská 81/11</v>
      </c>
      <c r="I91" s="22" t="s">
        <v>31</v>
      </c>
      <c r="J91" s="25" t="str">
        <f>E21</f>
        <v>Stebau s.r.o., Jižní 870, 500 03 Hradec Králové</v>
      </c>
      <c r="L91" s="27"/>
    </row>
    <row r="92" spans="2:12" s="1" customFormat="1" ht="15.2" customHeight="1">
      <c r="B92" s="27"/>
      <c r="C92" s="22" t="s">
        <v>29</v>
      </c>
      <c r="F92" s="20" t="str">
        <f>IF(E18="","",E18)</f>
        <v>Vyplň údaj</v>
      </c>
      <c r="I92" s="22" t="s">
        <v>35</v>
      </c>
      <c r="J92" s="25" t="str">
        <f>E24</f>
        <v xml:space="preserve"> </v>
      </c>
      <c r="L92" s="27"/>
    </row>
    <row r="93" spans="2:12" s="1" customFormat="1" ht="10.35" customHeight="1">
      <c r="B93" s="27"/>
      <c r="L93" s="27"/>
    </row>
    <row r="94" spans="2:12" s="1" customFormat="1" ht="29.25" customHeight="1">
      <c r="B94" s="27"/>
      <c r="C94" s="96" t="s">
        <v>96</v>
      </c>
      <c r="D94" s="88"/>
      <c r="E94" s="88"/>
      <c r="F94" s="88"/>
      <c r="G94" s="88"/>
      <c r="H94" s="88"/>
      <c r="I94" s="88"/>
      <c r="J94" s="97" t="s">
        <v>97</v>
      </c>
      <c r="K94" s="88"/>
      <c r="L94" s="27"/>
    </row>
    <row r="95" spans="2:12" s="1" customFormat="1" ht="10.35" customHeight="1">
      <c r="B95" s="27"/>
      <c r="L95" s="27"/>
    </row>
    <row r="96" spans="2:47" s="1" customFormat="1" ht="22.9" customHeight="1">
      <c r="B96" s="27"/>
      <c r="C96" s="98" t="s">
        <v>98</v>
      </c>
      <c r="J96" s="61">
        <f>J118</f>
        <v>0</v>
      </c>
      <c r="L96" s="27"/>
      <c r="AU96" s="12" t="s">
        <v>99</v>
      </c>
    </row>
    <row r="97" spans="2:12" s="8" customFormat="1" ht="24.95" customHeight="1">
      <c r="B97" s="99"/>
      <c r="D97" s="100" t="s">
        <v>362</v>
      </c>
      <c r="E97" s="101"/>
      <c r="F97" s="101"/>
      <c r="G97" s="101"/>
      <c r="H97" s="101"/>
      <c r="I97" s="101"/>
      <c r="J97" s="102">
        <f>J119</f>
        <v>0</v>
      </c>
      <c r="L97" s="99"/>
    </row>
    <row r="98" spans="2:12" s="8" customFormat="1" ht="24.95" customHeight="1">
      <c r="B98" s="99"/>
      <c r="D98" s="100" t="s">
        <v>363</v>
      </c>
      <c r="E98" s="101"/>
      <c r="F98" s="101"/>
      <c r="G98" s="101"/>
      <c r="H98" s="101"/>
      <c r="I98" s="101"/>
      <c r="J98" s="102">
        <f>J141</f>
        <v>0</v>
      </c>
      <c r="L98" s="99"/>
    </row>
    <row r="99" spans="2:12" s="1" customFormat="1" ht="21.75" customHeight="1">
      <c r="B99" s="27"/>
      <c r="L99" s="27"/>
    </row>
    <row r="100" spans="2:12" s="1" customFormat="1" ht="6.95" customHeight="1">
      <c r="B100" s="39"/>
      <c r="C100" s="40"/>
      <c r="D100" s="40"/>
      <c r="E100" s="40"/>
      <c r="F100" s="40"/>
      <c r="G100" s="40"/>
      <c r="H100" s="40"/>
      <c r="I100" s="40"/>
      <c r="J100" s="40"/>
      <c r="K100" s="40"/>
      <c r="L100" s="27"/>
    </row>
    <row r="104" spans="2:12" s="1" customFormat="1" ht="6.95" customHeight="1">
      <c r="B104" s="41"/>
      <c r="C104" s="42"/>
      <c r="D104" s="42"/>
      <c r="E104" s="42"/>
      <c r="F104" s="42"/>
      <c r="G104" s="42"/>
      <c r="H104" s="42"/>
      <c r="I104" s="42"/>
      <c r="J104" s="42"/>
      <c r="K104" s="42"/>
      <c r="L104" s="27"/>
    </row>
    <row r="105" spans="2:12" s="1" customFormat="1" ht="24.95" customHeight="1">
      <c r="B105" s="27"/>
      <c r="C105" s="16" t="s">
        <v>103</v>
      </c>
      <c r="L105" s="27"/>
    </row>
    <row r="106" spans="2:12" s="1" customFormat="1" ht="6.95" customHeight="1">
      <c r="B106" s="27"/>
      <c r="L106" s="27"/>
    </row>
    <row r="107" spans="2:12" s="1" customFormat="1" ht="12" customHeight="1">
      <c r="B107" s="27"/>
      <c r="C107" s="22" t="s">
        <v>16</v>
      </c>
      <c r="L107" s="27"/>
    </row>
    <row r="108" spans="2:12" s="1" customFormat="1" ht="16.5" customHeight="1">
      <c r="B108" s="27"/>
      <c r="E108" s="182" t="str">
        <f>E7</f>
        <v>Odborné učebny G Brandýs – Gymnázium J.S. Machara</v>
      </c>
      <c r="F108" s="183"/>
      <c r="G108" s="183"/>
      <c r="H108" s="183"/>
      <c r="L108" s="27"/>
    </row>
    <row r="109" spans="2:12" s="1" customFormat="1" ht="12" customHeight="1">
      <c r="B109" s="27"/>
      <c r="C109" s="22" t="s">
        <v>93</v>
      </c>
      <c r="L109" s="27"/>
    </row>
    <row r="110" spans="2:12" s="1" customFormat="1" ht="16.5" customHeight="1">
      <c r="B110" s="27"/>
      <c r="E110" s="154" t="str">
        <f>E9</f>
        <v>T - Technika</v>
      </c>
      <c r="F110" s="181"/>
      <c r="G110" s="181"/>
      <c r="H110" s="181"/>
      <c r="L110" s="27"/>
    </row>
    <row r="111" spans="2:12" s="1" customFormat="1" ht="6.95" customHeight="1">
      <c r="B111" s="27"/>
      <c r="L111" s="27"/>
    </row>
    <row r="112" spans="2:12" s="1" customFormat="1" ht="12" customHeight="1">
      <c r="B112" s="27"/>
      <c r="C112" s="22" t="s">
        <v>20</v>
      </c>
      <c r="F112" s="20" t="str">
        <f>F12</f>
        <v xml:space="preserve">Gymnázium J. S. Machara, Královická 668  </v>
      </c>
      <c r="I112" s="22" t="s">
        <v>22</v>
      </c>
      <c r="J112" s="47" t="str">
        <f>IF(J12="","",J12)</f>
        <v>15. 5. 2022</v>
      </c>
      <c r="L112" s="27"/>
    </row>
    <row r="113" spans="2:12" s="1" customFormat="1" ht="6.95" customHeight="1">
      <c r="B113" s="27"/>
      <c r="L113" s="27"/>
    </row>
    <row r="114" spans="2:12" s="1" customFormat="1" ht="40.15" customHeight="1">
      <c r="B114" s="27"/>
      <c r="C114" s="22" t="s">
        <v>24</v>
      </c>
      <c r="F114" s="20" t="str">
        <f>E15</f>
        <v>Středočeský kraj, Praha 5, Zborovská 81/11</v>
      </c>
      <c r="I114" s="22" t="s">
        <v>31</v>
      </c>
      <c r="J114" s="25" t="str">
        <f>E21</f>
        <v>Stebau s.r.o., Jižní 870, 500 03 Hradec Králové</v>
      </c>
      <c r="L114" s="27"/>
    </row>
    <row r="115" spans="2:12" s="1" customFormat="1" ht="15.2" customHeight="1">
      <c r="B115" s="27"/>
      <c r="C115" s="22" t="s">
        <v>29</v>
      </c>
      <c r="F115" s="20" t="str">
        <f>IF(E18="","",E18)</f>
        <v>Vyplň údaj</v>
      </c>
      <c r="I115" s="22" t="s">
        <v>35</v>
      </c>
      <c r="J115" s="25" t="str">
        <f>E24</f>
        <v xml:space="preserve"> </v>
      </c>
      <c r="L115" s="27"/>
    </row>
    <row r="116" spans="2:12" s="1" customFormat="1" ht="10.35" customHeight="1">
      <c r="B116" s="27"/>
      <c r="L116" s="27"/>
    </row>
    <row r="117" spans="2:20" s="9" customFormat="1" ht="29.25" customHeight="1">
      <c r="B117" s="103"/>
      <c r="C117" s="104" t="s">
        <v>104</v>
      </c>
      <c r="D117" s="105" t="s">
        <v>63</v>
      </c>
      <c r="E117" s="105" t="s">
        <v>59</v>
      </c>
      <c r="F117" s="105" t="s">
        <v>60</v>
      </c>
      <c r="G117" s="105" t="s">
        <v>105</v>
      </c>
      <c r="H117" s="105" t="s">
        <v>106</v>
      </c>
      <c r="I117" s="105" t="s">
        <v>107</v>
      </c>
      <c r="J117" s="106" t="s">
        <v>97</v>
      </c>
      <c r="K117" s="107" t="s">
        <v>108</v>
      </c>
      <c r="L117" s="103"/>
      <c r="M117" s="54" t="s">
        <v>1</v>
      </c>
      <c r="N117" s="55" t="s">
        <v>42</v>
      </c>
      <c r="O117" s="55" t="s">
        <v>109</v>
      </c>
      <c r="P117" s="55" t="s">
        <v>110</v>
      </c>
      <c r="Q117" s="55" t="s">
        <v>111</v>
      </c>
      <c r="R117" s="55" t="s">
        <v>112</v>
      </c>
      <c r="S117" s="55" t="s">
        <v>113</v>
      </c>
      <c r="T117" s="56" t="s">
        <v>114</v>
      </c>
    </row>
    <row r="118" spans="2:63" s="1" customFormat="1" ht="22.9" customHeight="1">
      <c r="B118" s="27"/>
      <c r="C118" s="59" t="s">
        <v>115</v>
      </c>
      <c r="J118" s="108">
        <f>BK118</f>
        <v>0</v>
      </c>
      <c r="L118" s="27"/>
      <c r="M118" s="57"/>
      <c r="N118" s="48"/>
      <c r="O118" s="48"/>
      <c r="P118" s="109">
        <f>P119+P141</f>
        <v>0</v>
      </c>
      <c r="Q118" s="48"/>
      <c r="R118" s="109">
        <f>R119+R141</f>
        <v>0</v>
      </c>
      <c r="S118" s="48"/>
      <c r="T118" s="110">
        <f>T119+T141</f>
        <v>0</v>
      </c>
      <c r="AT118" s="12" t="s">
        <v>77</v>
      </c>
      <c r="AU118" s="12" t="s">
        <v>99</v>
      </c>
      <c r="BK118" s="111">
        <f>BK119+BK141</f>
        <v>0</v>
      </c>
    </row>
    <row r="119" spans="2:63" s="10" customFormat="1" ht="25.9" customHeight="1">
      <c r="B119" s="112"/>
      <c r="D119" s="113" t="s">
        <v>77</v>
      </c>
      <c r="E119" s="114" t="s">
        <v>86</v>
      </c>
      <c r="F119" s="114" t="s">
        <v>364</v>
      </c>
      <c r="I119" s="115"/>
      <c r="J119" s="116">
        <f>BK119</f>
        <v>0</v>
      </c>
      <c r="L119" s="112"/>
      <c r="M119" s="117"/>
      <c r="P119" s="118">
        <f>SUM(P120:P140)</f>
        <v>0</v>
      </c>
      <c r="R119" s="118">
        <f>SUM(R120:R140)</f>
        <v>0</v>
      </c>
      <c r="T119" s="119">
        <f>SUM(T120:T140)</f>
        <v>0</v>
      </c>
      <c r="AR119" s="113" t="s">
        <v>86</v>
      </c>
      <c r="AT119" s="120" t="s">
        <v>77</v>
      </c>
      <c r="AU119" s="120" t="s">
        <v>78</v>
      </c>
      <c r="AY119" s="113" t="s">
        <v>117</v>
      </c>
      <c r="BK119" s="121">
        <f>SUM(BK120:BK140)</f>
        <v>0</v>
      </c>
    </row>
    <row r="120" spans="2:65" s="1" customFormat="1" ht="16.5" customHeight="1">
      <c r="B120" s="27"/>
      <c r="C120" s="122" t="s">
        <v>86</v>
      </c>
      <c r="D120" s="122" t="s">
        <v>118</v>
      </c>
      <c r="E120" s="123" t="s">
        <v>365</v>
      </c>
      <c r="F120" s="124" t="s">
        <v>366</v>
      </c>
      <c r="G120" s="125" t="s">
        <v>126</v>
      </c>
      <c r="H120" s="126">
        <v>4</v>
      </c>
      <c r="I120" s="127"/>
      <c r="J120" s="128">
        <f>ROUND(I120*H120,1)</f>
        <v>0</v>
      </c>
      <c r="K120" s="129"/>
      <c r="L120" s="27"/>
      <c r="M120" s="130" t="s">
        <v>1</v>
      </c>
      <c r="N120" s="131" t="s">
        <v>43</v>
      </c>
      <c r="P120" s="132">
        <f>O120*H120</f>
        <v>0</v>
      </c>
      <c r="Q120" s="132">
        <v>0</v>
      </c>
      <c r="R120" s="132">
        <f>Q120*H120</f>
        <v>0</v>
      </c>
      <c r="S120" s="132">
        <v>0</v>
      </c>
      <c r="T120" s="133">
        <f>S120*H120</f>
        <v>0</v>
      </c>
      <c r="AR120" s="134" t="s">
        <v>122</v>
      </c>
      <c r="AT120" s="134" t="s">
        <v>118</v>
      </c>
      <c r="AU120" s="134" t="s">
        <v>86</v>
      </c>
      <c r="AY120" s="12" t="s">
        <v>117</v>
      </c>
      <c r="BE120" s="135">
        <f>IF(N120="základní",J120,0)</f>
        <v>0</v>
      </c>
      <c r="BF120" s="135">
        <f>IF(N120="snížená",J120,0)</f>
        <v>0</v>
      </c>
      <c r="BG120" s="135">
        <f>IF(N120="zákl. přenesená",J120,0)</f>
        <v>0</v>
      </c>
      <c r="BH120" s="135">
        <f>IF(N120="sníž. přenesená",J120,0)</f>
        <v>0</v>
      </c>
      <c r="BI120" s="135">
        <f>IF(N120="nulová",J120,0)</f>
        <v>0</v>
      </c>
      <c r="BJ120" s="12" t="s">
        <v>86</v>
      </c>
      <c r="BK120" s="135">
        <f>ROUND(I120*H120,1)</f>
        <v>0</v>
      </c>
      <c r="BL120" s="12" t="s">
        <v>122</v>
      </c>
      <c r="BM120" s="134" t="s">
        <v>88</v>
      </c>
    </row>
    <row r="121" spans="2:47" s="1" customFormat="1" ht="117">
      <c r="B121" s="27"/>
      <c r="D121" s="136" t="s">
        <v>83</v>
      </c>
      <c r="F121" s="137" t="s">
        <v>367</v>
      </c>
      <c r="I121" s="138"/>
      <c r="L121" s="27"/>
      <c r="M121" s="139"/>
      <c r="T121" s="51"/>
      <c r="AT121" s="12" t="s">
        <v>83</v>
      </c>
      <c r="AU121" s="12" t="s">
        <v>86</v>
      </c>
    </row>
    <row r="122" spans="2:65" s="1" customFormat="1" ht="16.5" customHeight="1">
      <c r="B122" s="27"/>
      <c r="C122" s="122" t="s">
        <v>88</v>
      </c>
      <c r="D122" s="122" t="s">
        <v>118</v>
      </c>
      <c r="E122" s="123" t="s">
        <v>368</v>
      </c>
      <c r="F122" s="124" t="s">
        <v>369</v>
      </c>
      <c r="G122" s="125" t="s">
        <v>126</v>
      </c>
      <c r="H122" s="126">
        <v>4</v>
      </c>
      <c r="I122" s="127"/>
      <c r="J122" s="128">
        <f>ROUND(I122*H122,1)</f>
        <v>0</v>
      </c>
      <c r="K122" s="129"/>
      <c r="L122" s="27"/>
      <c r="M122" s="130" t="s">
        <v>1</v>
      </c>
      <c r="N122" s="131" t="s">
        <v>43</v>
      </c>
      <c r="P122" s="132">
        <f>O122*H122</f>
        <v>0</v>
      </c>
      <c r="Q122" s="132">
        <v>0</v>
      </c>
      <c r="R122" s="132">
        <f>Q122*H122</f>
        <v>0</v>
      </c>
      <c r="S122" s="132">
        <v>0</v>
      </c>
      <c r="T122" s="133">
        <f>S122*H122</f>
        <v>0</v>
      </c>
      <c r="AR122" s="134" t="s">
        <v>122</v>
      </c>
      <c r="AT122" s="134" t="s">
        <v>118</v>
      </c>
      <c r="AU122" s="134" t="s">
        <v>86</v>
      </c>
      <c r="AY122" s="12" t="s">
        <v>117</v>
      </c>
      <c r="BE122" s="135">
        <f>IF(N122="základní",J122,0)</f>
        <v>0</v>
      </c>
      <c r="BF122" s="135">
        <f>IF(N122="snížená",J122,0)</f>
        <v>0</v>
      </c>
      <c r="BG122" s="135">
        <f>IF(N122="zákl. přenesená",J122,0)</f>
        <v>0</v>
      </c>
      <c r="BH122" s="135">
        <f>IF(N122="sníž. přenesená",J122,0)</f>
        <v>0</v>
      </c>
      <c r="BI122" s="135">
        <f>IF(N122="nulová",J122,0)</f>
        <v>0</v>
      </c>
      <c r="BJ122" s="12" t="s">
        <v>86</v>
      </c>
      <c r="BK122" s="135">
        <f>ROUND(I122*H122,1)</f>
        <v>0</v>
      </c>
      <c r="BL122" s="12" t="s">
        <v>122</v>
      </c>
      <c r="BM122" s="134" t="s">
        <v>122</v>
      </c>
    </row>
    <row r="123" spans="2:65" s="1" customFormat="1" ht="16.5" customHeight="1">
      <c r="B123" s="27"/>
      <c r="C123" s="122" t="s">
        <v>128</v>
      </c>
      <c r="D123" s="122" t="s">
        <v>118</v>
      </c>
      <c r="E123" s="123" t="s">
        <v>370</v>
      </c>
      <c r="F123" s="124" t="s">
        <v>371</v>
      </c>
      <c r="G123" s="125" t="s">
        <v>126</v>
      </c>
      <c r="H123" s="126">
        <v>4</v>
      </c>
      <c r="I123" s="127"/>
      <c r="J123" s="128">
        <f>ROUND(I123*H123,1)</f>
        <v>0</v>
      </c>
      <c r="K123" s="129"/>
      <c r="L123" s="27"/>
      <c r="M123" s="130" t="s">
        <v>1</v>
      </c>
      <c r="N123" s="131" t="s">
        <v>43</v>
      </c>
      <c r="P123" s="132">
        <f>O123*H123</f>
        <v>0</v>
      </c>
      <c r="Q123" s="132">
        <v>0</v>
      </c>
      <c r="R123" s="132">
        <f>Q123*H123</f>
        <v>0</v>
      </c>
      <c r="S123" s="132">
        <v>0</v>
      </c>
      <c r="T123" s="133">
        <f>S123*H123</f>
        <v>0</v>
      </c>
      <c r="AR123" s="134" t="s">
        <v>122</v>
      </c>
      <c r="AT123" s="134" t="s">
        <v>118</v>
      </c>
      <c r="AU123" s="134" t="s">
        <v>86</v>
      </c>
      <c r="AY123" s="12" t="s">
        <v>117</v>
      </c>
      <c r="BE123" s="135">
        <f>IF(N123="základní",J123,0)</f>
        <v>0</v>
      </c>
      <c r="BF123" s="135">
        <f>IF(N123="snížená",J123,0)</f>
        <v>0</v>
      </c>
      <c r="BG123" s="135">
        <f>IF(N123="zákl. přenesená",J123,0)</f>
        <v>0</v>
      </c>
      <c r="BH123" s="135">
        <f>IF(N123="sníž. přenesená",J123,0)</f>
        <v>0</v>
      </c>
      <c r="BI123" s="135">
        <f>IF(N123="nulová",J123,0)</f>
        <v>0</v>
      </c>
      <c r="BJ123" s="12" t="s">
        <v>86</v>
      </c>
      <c r="BK123" s="135">
        <f>ROUND(I123*H123,1)</f>
        <v>0</v>
      </c>
      <c r="BL123" s="12" t="s">
        <v>122</v>
      </c>
      <c r="BM123" s="134" t="s">
        <v>131</v>
      </c>
    </row>
    <row r="124" spans="2:65" s="1" customFormat="1" ht="16.5" customHeight="1">
      <c r="B124" s="27"/>
      <c r="C124" s="122" t="s">
        <v>122</v>
      </c>
      <c r="D124" s="122" t="s">
        <v>118</v>
      </c>
      <c r="E124" s="123" t="s">
        <v>372</v>
      </c>
      <c r="F124" s="124" t="s">
        <v>373</v>
      </c>
      <c r="G124" s="125" t="s">
        <v>126</v>
      </c>
      <c r="H124" s="126">
        <v>4</v>
      </c>
      <c r="I124" s="127"/>
      <c r="J124" s="128">
        <f>ROUND(I124*H124,1)</f>
        <v>0</v>
      </c>
      <c r="K124" s="129"/>
      <c r="L124" s="27"/>
      <c r="M124" s="130" t="s">
        <v>1</v>
      </c>
      <c r="N124" s="131" t="s">
        <v>43</v>
      </c>
      <c r="P124" s="132">
        <f>O124*H124</f>
        <v>0</v>
      </c>
      <c r="Q124" s="132">
        <v>0</v>
      </c>
      <c r="R124" s="132">
        <f>Q124*H124</f>
        <v>0</v>
      </c>
      <c r="S124" s="132">
        <v>0</v>
      </c>
      <c r="T124" s="133">
        <f>S124*H124</f>
        <v>0</v>
      </c>
      <c r="AR124" s="134" t="s">
        <v>122</v>
      </c>
      <c r="AT124" s="134" t="s">
        <v>118</v>
      </c>
      <c r="AU124" s="134" t="s">
        <v>86</v>
      </c>
      <c r="AY124" s="12" t="s">
        <v>117</v>
      </c>
      <c r="BE124" s="135">
        <f>IF(N124="základní",J124,0)</f>
        <v>0</v>
      </c>
      <c r="BF124" s="135">
        <f>IF(N124="snížená",J124,0)</f>
        <v>0</v>
      </c>
      <c r="BG124" s="135">
        <f>IF(N124="zákl. přenesená",J124,0)</f>
        <v>0</v>
      </c>
      <c r="BH124" s="135">
        <f>IF(N124="sníž. přenesená",J124,0)</f>
        <v>0</v>
      </c>
      <c r="BI124" s="135">
        <f>IF(N124="nulová",J124,0)</f>
        <v>0</v>
      </c>
      <c r="BJ124" s="12" t="s">
        <v>86</v>
      </c>
      <c r="BK124" s="135">
        <f>ROUND(I124*H124,1)</f>
        <v>0</v>
      </c>
      <c r="BL124" s="12" t="s">
        <v>122</v>
      </c>
      <c r="BM124" s="134" t="s">
        <v>135</v>
      </c>
    </row>
    <row r="125" spans="2:65" s="1" customFormat="1" ht="16.5" customHeight="1">
      <c r="B125" s="27"/>
      <c r="C125" s="122" t="s">
        <v>137</v>
      </c>
      <c r="D125" s="122" t="s">
        <v>118</v>
      </c>
      <c r="E125" s="123" t="s">
        <v>374</v>
      </c>
      <c r="F125" s="124" t="s">
        <v>375</v>
      </c>
      <c r="G125" s="125" t="s">
        <v>126</v>
      </c>
      <c r="H125" s="126">
        <v>2</v>
      </c>
      <c r="I125" s="127"/>
      <c r="J125" s="128">
        <f>ROUND(I125*H125,1)</f>
        <v>0</v>
      </c>
      <c r="K125" s="129"/>
      <c r="L125" s="27"/>
      <c r="M125" s="130" t="s">
        <v>1</v>
      </c>
      <c r="N125" s="131" t="s">
        <v>43</v>
      </c>
      <c r="P125" s="132">
        <f>O125*H125</f>
        <v>0</v>
      </c>
      <c r="Q125" s="132">
        <v>0</v>
      </c>
      <c r="R125" s="132">
        <f>Q125*H125</f>
        <v>0</v>
      </c>
      <c r="S125" s="132">
        <v>0</v>
      </c>
      <c r="T125" s="133">
        <f>S125*H125</f>
        <v>0</v>
      </c>
      <c r="AR125" s="134" t="s">
        <v>122</v>
      </c>
      <c r="AT125" s="134" t="s">
        <v>118</v>
      </c>
      <c r="AU125" s="134" t="s">
        <v>86</v>
      </c>
      <c r="AY125" s="12" t="s">
        <v>117</v>
      </c>
      <c r="BE125" s="135">
        <f>IF(N125="základní",J125,0)</f>
        <v>0</v>
      </c>
      <c r="BF125" s="135">
        <f>IF(N125="snížená",J125,0)</f>
        <v>0</v>
      </c>
      <c r="BG125" s="135">
        <f>IF(N125="zákl. přenesená",J125,0)</f>
        <v>0</v>
      </c>
      <c r="BH125" s="135">
        <f>IF(N125="sníž. přenesená",J125,0)</f>
        <v>0</v>
      </c>
      <c r="BI125" s="135">
        <f>IF(N125="nulová",J125,0)</f>
        <v>0</v>
      </c>
      <c r="BJ125" s="12" t="s">
        <v>86</v>
      </c>
      <c r="BK125" s="135">
        <f>ROUND(I125*H125,1)</f>
        <v>0</v>
      </c>
      <c r="BL125" s="12" t="s">
        <v>122</v>
      </c>
      <c r="BM125" s="134" t="s">
        <v>140</v>
      </c>
    </row>
    <row r="126" spans="2:47" s="1" customFormat="1" ht="78">
      <c r="B126" s="27"/>
      <c r="D126" s="136" t="s">
        <v>83</v>
      </c>
      <c r="F126" s="137" t="s">
        <v>376</v>
      </c>
      <c r="I126" s="138"/>
      <c r="L126" s="27"/>
      <c r="M126" s="139"/>
      <c r="T126" s="51"/>
      <c r="AT126" s="12" t="s">
        <v>83</v>
      </c>
      <c r="AU126" s="12" t="s">
        <v>86</v>
      </c>
    </row>
    <row r="127" spans="2:65" s="1" customFormat="1" ht="16.5" customHeight="1">
      <c r="B127" s="27"/>
      <c r="C127" s="122" t="s">
        <v>131</v>
      </c>
      <c r="D127" s="122" t="s">
        <v>118</v>
      </c>
      <c r="E127" s="123" t="s">
        <v>377</v>
      </c>
      <c r="F127" s="124" t="s">
        <v>378</v>
      </c>
      <c r="G127" s="125" t="s">
        <v>126</v>
      </c>
      <c r="H127" s="126">
        <v>1</v>
      </c>
      <c r="I127" s="127"/>
      <c r="J127" s="128">
        <f>ROUND(I127*H127,1)</f>
        <v>0</v>
      </c>
      <c r="K127" s="129"/>
      <c r="L127" s="27"/>
      <c r="M127" s="130" t="s">
        <v>1</v>
      </c>
      <c r="N127" s="131" t="s">
        <v>43</v>
      </c>
      <c r="P127" s="132">
        <f>O127*H127</f>
        <v>0</v>
      </c>
      <c r="Q127" s="132">
        <v>0</v>
      </c>
      <c r="R127" s="132">
        <f>Q127*H127</f>
        <v>0</v>
      </c>
      <c r="S127" s="132">
        <v>0</v>
      </c>
      <c r="T127" s="133">
        <f>S127*H127</f>
        <v>0</v>
      </c>
      <c r="AR127" s="134" t="s">
        <v>122</v>
      </c>
      <c r="AT127" s="134" t="s">
        <v>118</v>
      </c>
      <c r="AU127" s="134" t="s">
        <v>86</v>
      </c>
      <c r="AY127" s="12" t="s">
        <v>117</v>
      </c>
      <c r="BE127" s="135">
        <f>IF(N127="základní",J127,0)</f>
        <v>0</v>
      </c>
      <c r="BF127" s="135">
        <f>IF(N127="snížená",J127,0)</f>
        <v>0</v>
      </c>
      <c r="BG127" s="135">
        <f>IF(N127="zákl. přenesená",J127,0)</f>
        <v>0</v>
      </c>
      <c r="BH127" s="135">
        <f>IF(N127="sníž. přenesená",J127,0)</f>
        <v>0</v>
      </c>
      <c r="BI127" s="135">
        <f>IF(N127="nulová",J127,0)</f>
        <v>0</v>
      </c>
      <c r="BJ127" s="12" t="s">
        <v>86</v>
      </c>
      <c r="BK127" s="135">
        <f>ROUND(I127*H127,1)</f>
        <v>0</v>
      </c>
      <c r="BL127" s="12" t="s">
        <v>122</v>
      </c>
      <c r="BM127" s="134" t="s">
        <v>144</v>
      </c>
    </row>
    <row r="128" spans="2:65" s="1" customFormat="1" ht="16.5" customHeight="1">
      <c r="B128" s="27"/>
      <c r="C128" s="122" t="s">
        <v>146</v>
      </c>
      <c r="D128" s="122" t="s">
        <v>118</v>
      </c>
      <c r="E128" s="123" t="s">
        <v>379</v>
      </c>
      <c r="F128" s="124" t="s">
        <v>380</v>
      </c>
      <c r="G128" s="125" t="s">
        <v>126</v>
      </c>
      <c r="H128" s="126">
        <v>1</v>
      </c>
      <c r="I128" s="127"/>
      <c r="J128" s="128">
        <f>ROUND(I128*H128,1)</f>
        <v>0</v>
      </c>
      <c r="K128" s="129"/>
      <c r="L128" s="27"/>
      <c r="M128" s="130" t="s">
        <v>1</v>
      </c>
      <c r="N128" s="131" t="s">
        <v>43</v>
      </c>
      <c r="P128" s="132">
        <f>O128*H128</f>
        <v>0</v>
      </c>
      <c r="Q128" s="132">
        <v>0</v>
      </c>
      <c r="R128" s="132">
        <f>Q128*H128</f>
        <v>0</v>
      </c>
      <c r="S128" s="132">
        <v>0</v>
      </c>
      <c r="T128" s="133">
        <f>S128*H128</f>
        <v>0</v>
      </c>
      <c r="AR128" s="134" t="s">
        <v>122</v>
      </c>
      <c r="AT128" s="134" t="s">
        <v>118</v>
      </c>
      <c r="AU128" s="134" t="s">
        <v>86</v>
      </c>
      <c r="AY128" s="12" t="s">
        <v>117</v>
      </c>
      <c r="BE128" s="135">
        <f>IF(N128="základní",J128,0)</f>
        <v>0</v>
      </c>
      <c r="BF128" s="135">
        <f>IF(N128="snížená",J128,0)</f>
        <v>0</v>
      </c>
      <c r="BG128" s="135">
        <f>IF(N128="zákl. přenesená",J128,0)</f>
        <v>0</v>
      </c>
      <c r="BH128" s="135">
        <f>IF(N128="sníž. přenesená",J128,0)</f>
        <v>0</v>
      </c>
      <c r="BI128" s="135">
        <f>IF(N128="nulová",J128,0)</f>
        <v>0</v>
      </c>
      <c r="BJ128" s="12" t="s">
        <v>86</v>
      </c>
      <c r="BK128" s="135">
        <f>ROUND(I128*H128,1)</f>
        <v>0</v>
      </c>
      <c r="BL128" s="12" t="s">
        <v>122</v>
      </c>
      <c r="BM128" s="134" t="s">
        <v>149</v>
      </c>
    </row>
    <row r="129" spans="2:47" s="1" customFormat="1" ht="48.75">
      <c r="B129" s="27"/>
      <c r="D129" s="136" t="s">
        <v>83</v>
      </c>
      <c r="F129" s="137" t="s">
        <v>381</v>
      </c>
      <c r="I129" s="138"/>
      <c r="L129" s="27"/>
      <c r="M129" s="139"/>
      <c r="T129" s="51"/>
      <c r="AT129" s="12" t="s">
        <v>83</v>
      </c>
      <c r="AU129" s="12" t="s">
        <v>86</v>
      </c>
    </row>
    <row r="130" spans="2:65" s="1" customFormat="1" ht="16.5" customHeight="1">
      <c r="B130" s="27"/>
      <c r="C130" s="122" t="s">
        <v>135</v>
      </c>
      <c r="D130" s="122" t="s">
        <v>118</v>
      </c>
      <c r="E130" s="123" t="s">
        <v>382</v>
      </c>
      <c r="F130" s="124" t="s">
        <v>383</v>
      </c>
      <c r="G130" s="125" t="s">
        <v>126</v>
      </c>
      <c r="H130" s="126">
        <v>2</v>
      </c>
      <c r="I130" s="127"/>
      <c r="J130" s="128">
        <f>ROUND(I130*H130,1)</f>
        <v>0</v>
      </c>
      <c r="K130" s="129"/>
      <c r="L130" s="27"/>
      <c r="M130" s="130" t="s">
        <v>1</v>
      </c>
      <c r="N130" s="131" t="s">
        <v>43</v>
      </c>
      <c r="P130" s="132">
        <f>O130*H130</f>
        <v>0</v>
      </c>
      <c r="Q130" s="132">
        <v>0</v>
      </c>
      <c r="R130" s="132">
        <f>Q130*H130</f>
        <v>0</v>
      </c>
      <c r="S130" s="132">
        <v>0</v>
      </c>
      <c r="T130" s="133">
        <f>S130*H130</f>
        <v>0</v>
      </c>
      <c r="AR130" s="134" t="s">
        <v>122</v>
      </c>
      <c r="AT130" s="134" t="s">
        <v>118</v>
      </c>
      <c r="AU130" s="134" t="s">
        <v>86</v>
      </c>
      <c r="AY130" s="12" t="s">
        <v>117</v>
      </c>
      <c r="BE130" s="135">
        <f>IF(N130="základní",J130,0)</f>
        <v>0</v>
      </c>
      <c r="BF130" s="135">
        <f>IF(N130="snížená",J130,0)</f>
        <v>0</v>
      </c>
      <c r="BG130" s="135">
        <f>IF(N130="zákl. přenesená",J130,0)</f>
        <v>0</v>
      </c>
      <c r="BH130" s="135">
        <f>IF(N130="sníž. přenesená",J130,0)</f>
        <v>0</v>
      </c>
      <c r="BI130" s="135">
        <f>IF(N130="nulová",J130,0)</f>
        <v>0</v>
      </c>
      <c r="BJ130" s="12" t="s">
        <v>86</v>
      </c>
      <c r="BK130" s="135">
        <f>ROUND(I130*H130,1)</f>
        <v>0</v>
      </c>
      <c r="BL130" s="12" t="s">
        <v>122</v>
      </c>
      <c r="BM130" s="134" t="s">
        <v>153</v>
      </c>
    </row>
    <row r="131" spans="2:65" s="1" customFormat="1" ht="16.5" customHeight="1">
      <c r="B131" s="27"/>
      <c r="C131" s="122" t="s">
        <v>155</v>
      </c>
      <c r="D131" s="122" t="s">
        <v>118</v>
      </c>
      <c r="E131" s="123" t="s">
        <v>384</v>
      </c>
      <c r="F131" s="124" t="s">
        <v>385</v>
      </c>
      <c r="G131" s="125" t="s">
        <v>126</v>
      </c>
      <c r="H131" s="126">
        <v>1</v>
      </c>
      <c r="I131" s="127"/>
      <c r="J131" s="128">
        <f>ROUND(I131*H131,1)</f>
        <v>0</v>
      </c>
      <c r="K131" s="129"/>
      <c r="L131" s="27"/>
      <c r="M131" s="130" t="s">
        <v>1</v>
      </c>
      <c r="N131" s="131" t="s">
        <v>43</v>
      </c>
      <c r="P131" s="132">
        <f>O131*H131</f>
        <v>0</v>
      </c>
      <c r="Q131" s="132">
        <v>0</v>
      </c>
      <c r="R131" s="132">
        <f>Q131*H131</f>
        <v>0</v>
      </c>
      <c r="S131" s="132">
        <v>0</v>
      </c>
      <c r="T131" s="133">
        <f>S131*H131</f>
        <v>0</v>
      </c>
      <c r="AR131" s="134" t="s">
        <v>122</v>
      </c>
      <c r="AT131" s="134" t="s">
        <v>118</v>
      </c>
      <c r="AU131" s="134" t="s">
        <v>86</v>
      </c>
      <c r="AY131" s="12" t="s">
        <v>117</v>
      </c>
      <c r="BE131" s="135">
        <f>IF(N131="základní",J131,0)</f>
        <v>0</v>
      </c>
      <c r="BF131" s="135">
        <f>IF(N131="snížená",J131,0)</f>
        <v>0</v>
      </c>
      <c r="BG131" s="135">
        <f>IF(N131="zákl. přenesená",J131,0)</f>
        <v>0</v>
      </c>
      <c r="BH131" s="135">
        <f>IF(N131="sníž. přenesená",J131,0)</f>
        <v>0</v>
      </c>
      <c r="BI131" s="135">
        <f>IF(N131="nulová",J131,0)</f>
        <v>0</v>
      </c>
      <c r="BJ131" s="12" t="s">
        <v>86</v>
      </c>
      <c r="BK131" s="135">
        <f>ROUND(I131*H131,1)</f>
        <v>0</v>
      </c>
      <c r="BL131" s="12" t="s">
        <v>122</v>
      </c>
      <c r="BM131" s="134" t="s">
        <v>158</v>
      </c>
    </row>
    <row r="132" spans="2:65" s="1" customFormat="1" ht="16.5" customHeight="1">
      <c r="B132" s="27"/>
      <c r="C132" s="122" t="s">
        <v>140</v>
      </c>
      <c r="D132" s="122" t="s">
        <v>118</v>
      </c>
      <c r="E132" s="123" t="s">
        <v>386</v>
      </c>
      <c r="F132" s="124" t="s">
        <v>387</v>
      </c>
      <c r="G132" s="125" t="s">
        <v>388</v>
      </c>
      <c r="H132" s="126">
        <v>7</v>
      </c>
      <c r="I132" s="127"/>
      <c r="J132" s="128">
        <f>ROUND(I132*H132,1)</f>
        <v>0</v>
      </c>
      <c r="K132" s="129"/>
      <c r="L132" s="27"/>
      <c r="M132" s="130" t="s">
        <v>1</v>
      </c>
      <c r="N132" s="131" t="s">
        <v>43</v>
      </c>
      <c r="P132" s="132">
        <f>O132*H132</f>
        <v>0</v>
      </c>
      <c r="Q132" s="132">
        <v>0</v>
      </c>
      <c r="R132" s="132">
        <f>Q132*H132</f>
        <v>0</v>
      </c>
      <c r="S132" s="132">
        <v>0</v>
      </c>
      <c r="T132" s="133">
        <f>S132*H132</f>
        <v>0</v>
      </c>
      <c r="AR132" s="134" t="s">
        <v>122</v>
      </c>
      <c r="AT132" s="134" t="s">
        <v>118</v>
      </c>
      <c r="AU132" s="134" t="s">
        <v>86</v>
      </c>
      <c r="AY132" s="12" t="s">
        <v>117</v>
      </c>
      <c r="BE132" s="135">
        <f>IF(N132="základní",J132,0)</f>
        <v>0</v>
      </c>
      <c r="BF132" s="135">
        <f>IF(N132="snížená",J132,0)</f>
        <v>0</v>
      </c>
      <c r="BG132" s="135">
        <f>IF(N132="zákl. přenesená",J132,0)</f>
        <v>0</v>
      </c>
      <c r="BH132" s="135">
        <f>IF(N132="sníž. přenesená",J132,0)</f>
        <v>0</v>
      </c>
      <c r="BI132" s="135">
        <f>IF(N132="nulová",J132,0)</f>
        <v>0</v>
      </c>
      <c r="BJ132" s="12" t="s">
        <v>86</v>
      </c>
      <c r="BK132" s="135">
        <f>ROUND(I132*H132,1)</f>
        <v>0</v>
      </c>
      <c r="BL132" s="12" t="s">
        <v>122</v>
      </c>
      <c r="BM132" s="134" t="s">
        <v>162</v>
      </c>
    </row>
    <row r="133" spans="2:65" s="1" customFormat="1" ht="16.5" customHeight="1">
      <c r="B133" s="27"/>
      <c r="C133" s="122" t="s">
        <v>164</v>
      </c>
      <c r="D133" s="122" t="s">
        <v>118</v>
      </c>
      <c r="E133" s="123" t="s">
        <v>389</v>
      </c>
      <c r="F133" s="124" t="s">
        <v>390</v>
      </c>
      <c r="G133" s="125" t="s">
        <v>126</v>
      </c>
      <c r="H133" s="126">
        <v>6</v>
      </c>
      <c r="I133" s="127"/>
      <c r="J133" s="128">
        <f>ROUND(I133*H133,1)</f>
        <v>0</v>
      </c>
      <c r="K133" s="129"/>
      <c r="L133" s="27"/>
      <c r="M133" s="130" t="s">
        <v>1</v>
      </c>
      <c r="N133" s="131" t="s">
        <v>43</v>
      </c>
      <c r="P133" s="132">
        <f>O133*H133</f>
        <v>0</v>
      </c>
      <c r="Q133" s="132">
        <v>0</v>
      </c>
      <c r="R133" s="132">
        <f>Q133*H133</f>
        <v>0</v>
      </c>
      <c r="S133" s="132">
        <v>0</v>
      </c>
      <c r="T133" s="133">
        <f>S133*H133</f>
        <v>0</v>
      </c>
      <c r="AR133" s="134" t="s">
        <v>122</v>
      </c>
      <c r="AT133" s="134" t="s">
        <v>118</v>
      </c>
      <c r="AU133" s="134" t="s">
        <v>86</v>
      </c>
      <c r="AY133" s="12" t="s">
        <v>117</v>
      </c>
      <c r="BE133" s="135">
        <f>IF(N133="základní",J133,0)</f>
        <v>0</v>
      </c>
      <c r="BF133" s="135">
        <f>IF(N133="snížená",J133,0)</f>
        <v>0</v>
      </c>
      <c r="BG133" s="135">
        <f>IF(N133="zákl. přenesená",J133,0)</f>
        <v>0</v>
      </c>
      <c r="BH133" s="135">
        <f>IF(N133="sníž. přenesená",J133,0)</f>
        <v>0</v>
      </c>
      <c r="BI133" s="135">
        <f>IF(N133="nulová",J133,0)</f>
        <v>0</v>
      </c>
      <c r="BJ133" s="12" t="s">
        <v>86</v>
      </c>
      <c r="BK133" s="135">
        <f>ROUND(I133*H133,1)</f>
        <v>0</v>
      </c>
      <c r="BL133" s="12" t="s">
        <v>122</v>
      </c>
      <c r="BM133" s="134" t="s">
        <v>167</v>
      </c>
    </row>
    <row r="134" spans="2:47" s="1" customFormat="1" ht="19.5">
      <c r="B134" s="27"/>
      <c r="D134" s="136" t="s">
        <v>83</v>
      </c>
      <c r="F134" s="137" t="s">
        <v>391</v>
      </c>
      <c r="I134" s="138"/>
      <c r="L134" s="27"/>
      <c r="M134" s="139"/>
      <c r="T134" s="51"/>
      <c r="AT134" s="12" t="s">
        <v>83</v>
      </c>
      <c r="AU134" s="12" t="s">
        <v>86</v>
      </c>
    </row>
    <row r="135" spans="2:65" s="1" customFormat="1" ht="16.5" customHeight="1">
      <c r="B135" s="27"/>
      <c r="C135" s="122" t="s">
        <v>144</v>
      </c>
      <c r="D135" s="122" t="s">
        <v>118</v>
      </c>
      <c r="E135" s="123" t="s">
        <v>392</v>
      </c>
      <c r="F135" s="124" t="s">
        <v>393</v>
      </c>
      <c r="G135" s="125" t="s">
        <v>126</v>
      </c>
      <c r="H135" s="126">
        <v>1</v>
      </c>
      <c r="I135" s="127"/>
      <c r="J135" s="128">
        <f>ROUND(I135*H135,1)</f>
        <v>0</v>
      </c>
      <c r="K135" s="129"/>
      <c r="L135" s="27"/>
      <c r="M135" s="130" t="s">
        <v>1</v>
      </c>
      <c r="N135" s="131" t="s">
        <v>43</v>
      </c>
      <c r="P135" s="132">
        <f>O135*H135</f>
        <v>0</v>
      </c>
      <c r="Q135" s="132">
        <v>0</v>
      </c>
      <c r="R135" s="132">
        <f>Q135*H135</f>
        <v>0</v>
      </c>
      <c r="S135" s="132">
        <v>0</v>
      </c>
      <c r="T135" s="133">
        <f>S135*H135</f>
        <v>0</v>
      </c>
      <c r="AR135" s="134" t="s">
        <v>122</v>
      </c>
      <c r="AT135" s="134" t="s">
        <v>118</v>
      </c>
      <c r="AU135" s="134" t="s">
        <v>86</v>
      </c>
      <c r="AY135" s="12" t="s">
        <v>117</v>
      </c>
      <c r="BE135" s="135">
        <f>IF(N135="základní",J135,0)</f>
        <v>0</v>
      </c>
      <c r="BF135" s="135">
        <f>IF(N135="snížená",J135,0)</f>
        <v>0</v>
      </c>
      <c r="BG135" s="135">
        <f>IF(N135="zákl. přenesená",J135,0)</f>
        <v>0</v>
      </c>
      <c r="BH135" s="135">
        <f>IF(N135="sníž. přenesená",J135,0)</f>
        <v>0</v>
      </c>
      <c r="BI135" s="135">
        <f>IF(N135="nulová",J135,0)</f>
        <v>0</v>
      </c>
      <c r="BJ135" s="12" t="s">
        <v>86</v>
      </c>
      <c r="BK135" s="135">
        <f>ROUND(I135*H135,1)</f>
        <v>0</v>
      </c>
      <c r="BL135" s="12" t="s">
        <v>122</v>
      </c>
      <c r="BM135" s="134" t="s">
        <v>171</v>
      </c>
    </row>
    <row r="136" spans="2:47" s="1" customFormat="1" ht="107.25">
      <c r="B136" s="27"/>
      <c r="D136" s="136" t="s">
        <v>83</v>
      </c>
      <c r="F136" s="137" t="s">
        <v>394</v>
      </c>
      <c r="I136" s="138"/>
      <c r="L136" s="27"/>
      <c r="M136" s="139"/>
      <c r="T136" s="51"/>
      <c r="AT136" s="12" t="s">
        <v>83</v>
      </c>
      <c r="AU136" s="12" t="s">
        <v>86</v>
      </c>
    </row>
    <row r="137" spans="2:65" s="1" customFormat="1" ht="16.5" customHeight="1">
      <c r="B137" s="27"/>
      <c r="C137" s="122" t="s">
        <v>173</v>
      </c>
      <c r="D137" s="122" t="s">
        <v>118</v>
      </c>
      <c r="E137" s="123" t="s">
        <v>395</v>
      </c>
      <c r="F137" s="124" t="s">
        <v>396</v>
      </c>
      <c r="G137" s="125" t="s">
        <v>126</v>
      </c>
      <c r="H137" s="126">
        <v>6</v>
      </c>
      <c r="I137" s="127"/>
      <c r="J137" s="128">
        <f>ROUND(I137*H137,1)</f>
        <v>0</v>
      </c>
      <c r="K137" s="129"/>
      <c r="L137" s="27"/>
      <c r="M137" s="130" t="s">
        <v>1</v>
      </c>
      <c r="N137" s="131" t="s">
        <v>43</v>
      </c>
      <c r="P137" s="132">
        <f>O137*H137</f>
        <v>0</v>
      </c>
      <c r="Q137" s="132">
        <v>0</v>
      </c>
      <c r="R137" s="132">
        <f>Q137*H137</f>
        <v>0</v>
      </c>
      <c r="S137" s="132">
        <v>0</v>
      </c>
      <c r="T137" s="133">
        <f>S137*H137</f>
        <v>0</v>
      </c>
      <c r="AR137" s="134" t="s">
        <v>122</v>
      </c>
      <c r="AT137" s="134" t="s">
        <v>118</v>
      </c>
      <c r="AU137" s="134" t="s">
        <v>86</v>
      </c>
      <c r="AY137" s="12" t="s">
        <v>117</v>
      </c>
      <c r="BE137" s="135">
        <f>IF(N137="základní",J137,0)</f>
        <v>0</v>
      </c>
      <c r="BF137" s="135">
        <f>IF(N137="snížená",J137,0)</f>
        <v>0</v>
      </c>
      <c r="BG137" s="135">
        <f>IF(N137="zákl. přenesená",J137,0)</f>
        <v>0</v>
      </c>
      <c r="BH137" s="135">
        <f>IF(N137="sníž. přenesená",J137,0)</f>
        <v>0</v>
      </c>
      <c r="BI137" s="135">
        <f>IF(N137="nulová",J137,0)</f>
        <v>0</v>
      </c>
      <c r="BJ137" s="12" t="s">
        <v>86</v>
      </c>
      <c r="BK137" s="135">
        <f>ROUND(I137*H137,1)</f>
        <v>0</v>
      </c>
      <c r="BL137" s="12" t="s">
        <v>122</v>
      </c>
      <c r="BM137" s="134" t="s">
        <v>176</v>
      </c>
    </row>
    <row r="138" spans="2:47" s="1" customFormat="1" ht="58.5">
      <c r="B138" s="27"/>
      <c r="D138" s="136" t="s">
        <v>83</v>
      </c>
      <c r="F138" s="137" t="s">
        <v>397</v>
      </c>
      <c r="I138" s="138"/>
      <c r="L138" s="27"/>
      <c r="M138" s="139"/>
      <c r="T138" s="51"/>
      <c r="AT138" s="12" t="s">
        <v>83</v>
      </c>
      <c r="AU138" s="12" t="s">
        <v>86</v>
      </c>
    </row>
    <row r="139" spans="2:65" s="1" customFormat="1" ht="16.5" customHeight="1">
      <c r="B139" s="27"/>
      <c r="C139" s="122" t="s">
        <v>149</v>
      </c>
      <c r="D139" s="122" t="s">
        <v>118</v>
      </c>
      <c r="E139" s="123" t="s">
        <v>398</v>
      </c>
      <c r="F139" s="124" t="s">
        <v>399</v>
      </c>
      <c r="G139" s="125" t="s">
        <v>126</v>
      </c>
      <c r="H139" s="126">
        <v>5</v>
      </c>
      <c r="I139" s="127"/>
      <c r="J139" s="128">
        <f>ROUND(I139*H139,1)</f>
        <v>0</v>
      </c>
      <c r="K139" s="129"/>
      <c r="L139" s="27"/>
      <c r="M139" s="130" t="s">
        <v>1</v>
      </c>
      <c r="N139" s="131" t="s">
        <v>43</v>
      </c>
      <c r="P139" s="132">
        <f>O139*H139</f>
        <v>0</v>
      </c>
      <c r="Q139" s="132">
        <v>0</v>
      </c>
      <c r="R139" s="132">
        <f>Q139*H139</f>
        <v>0</v>
      </c>
      <c r="S139" s="132">
        <v>0</v>
      </c>
      <c r="T139" s="133">
        <f>S139*H139</f>
        <v>0</v>
      </c>
      <c r="AR139" s="134" t="s">
        <v>122</v>
      </c>
      <c r="AT139" s="134" t="s">
        <v>118</v>
      </c>
      <c r="AU139" s="134" t="s">
        <v>86</v>
      </c>
      <c r="AY139" s="12" t="s">
        <v>117</v>
      </c>
      <c r="BE139" s="135">
        <f>IF(N139="základní",J139,0)</f>
        <v>0</v>
      </c>
      <c r="BF139" s="135">
        <f>IF(N139="snížená",J139,0)</f>
        <v>0</v>
      </c>
      <c r="BG139" s="135">
        <f>IF(N139="zákl. přenesená",J139,0)</f>
        <v>0</v>
      </c>
      <c r="BH139" s="135">
        <f>IF(N139="sníž. přenesená",J139,0)</f>
        <v>0</v>
      </c>
      <c r="BI139" s="135">
        <f>IF(N139="nulová",J139,0)</f>
        <v>0</v>
      </c>
      <c r="BJ139" s="12" t="s">
        <v>86</v>
      </c>
      <c r="BK139" s="135">
        <f>ROUND(I139*H139,1)</f>
        <v>0</v>
      </c>
      <c r="BL139" s="12" t="s">
        <v>122</v>
      </c>
      <c r="BM139" s="134" t="s">
        <v>180</v>
      </c>
    </row>
    <row r="140" spans="2:47" s="1" customFormat="1" ht="146.25">
      <c r="B140" s="27"/>
      <c r="D140" s="136" t="s">
        <v>83</v>
      </c>
      <c r="F140" s="137" t="s">
        <v>400</v>
      </c>
      <c r="I140" s="138"/>
      <c r="L140" s="27"/>
      <c r="M140" s="139"/>
      <c r="T140" s="51"/>
      <c r="AT140" s="12" t="s">
        <v>83</v>
      </c>
      <c r="AU140" s="12" t="s">
        <v>86</v>
      </c>
    </row>
    <row r="141" spans="2:63" s="10" customFormat="1" ht="25.9" customHeight="1">
      <c r="B141" s="112"/>
      <c r="D141" s="113" t="s">
        <v>77</v>
      </c>
      <c r="E141" s="114" t="s">
        <v>88</v>
      </c>
      <c r="F141" s="114" t="s">
        <v>401</v>
      </c>
      <c r="I141" s="115"/>
      <c r="J141" s="116">
        <f>BK141</f>
        <v>0</v>
      </c>
      <c r="L141" s="112"/>
      <c r="M141" s="117"/>
      <c r="P141" s="118">
        <f>SUM(P142:P171)</f>
        <v>0</v>
      </c>
      <c r="R141" s="118">
        <f>SUM(R142:R171)</f>
        <v>0</v>
      </c>
      <c r="T141" s="119">
        <f>SUM(T142:T171)</f>
        <v>0</v>
      </c>
      <c r="AR141" s="113" t="s">
        <v>86</v>
      </c>
      <c r="AT141" s="120" t="s">
        <v>77</v>
      </c>
      <c r="AU141" s="120" t="s">
        <v>78</v>
      </c>
      <c r="AY141" s="113" t="s">
        <v>117</v>
      </c>
      <c r="BK141" s="121">
        <f>SUM(BK142:BK171)</f>
        <v>0</v>
      </c>
    </row>
    <row r="142" spans="2:65" s="1" customFormat="1" ht="16.5" customHeight="1">
      <c r="B142" s="27"/>
      <c r="C142" s="122" t="s">
        <v>8</v>
      </c>
      <c r="D142" s="122" t="s">
        <v>118</v>
      </c>
      <c r="E142" s="123" t="s">
        <v>402</v>
      </c>
      <c r="F142" s="124" t="s">
        <v>403</v>
      </c>
      <c r="G142" s="125" t="s">
        <v>126</v>
      </c>
      <c r="H142" s="126">
        <v>4</v>
      </c>
      <c r="I142" s="127"/>
      <c r="J142" s="128">
        <f>ROUND(I142*H142,1)</f>
        <v>0</v>
      </c>
      <c r="K142" s="129"/>
      <c r="L142" s="27"/>
      <c r="M142" s="130" t="s">
        <v>1</v>
      </c>
      <c r="N142" s="131" t="s">
        <v>43</v>
      </c>
      <c r="P142" s="132">
        <f>O142*H142</f>
        <v>0</v>
      </c>
      <c r="Q142" s="132">
        <v>0</v>
      </c>
      <c r="R142" s="132">
        <f>Q142*H142</f>
        <v>0</v>
      </c>
      <c r="S142" s="132">
        <v>0</v>
      </c>
      <c r="T142" s="133">
        <f>S142*H142</f>
        <v>0</v>
      </c>
      <c r="AR142" s="134" t="s">
        <v>122</v>
      </c>
      <c r="AT142" s="134" t="s">
        <v>118</v>
      </c>
      <c r="AU142" s="134" t="s">
        <v>86</v>
      </c>
      <c r="AY142" s="12" t="s">
        <v>117</v>
      </c>
      <c r="BE142" s="135">
        <f>IF(N142="základní",J142,0)</f>
        <v>0</v>
      </c>
      <c r="BF142" s="135">
        <f>IF(N142="snížená",J142,0)</f>
        <v>0</v>
      </c>
      <c r="BG142" s="135">
        <f>IF(N142="zákl. přenesená",J142,0)</f>
        <v>0</v>
      </c>
      <c r="BH142" s="135">
        <f>IF(N142="sníž. přenesená",J142,0)</f>
        <v>0</v>
      </c>
      <c r="BI142" s="135">
        <f>IF(N142="nulová",J142,0)</f>
        <v>0</v>
      </c>
      <c r="BJ142" s="12" t="s">
        <v>86</v>
      </c>
      <c r="BK142" s="135">
        <f>ROUND(I142*H142,1)</f>
        <v>0</v>
      </c>
      <c r="BL142" s="12" t="s">
        <v>122</v>
      </c>
      <c r="BM142" s="134" t="s">
        <v>184</v>
      </c>
    </row>
    <row r="143" spans="2:47" s="1" customFormat="1" ht="29.25">
      <c r="B143" s="27"/>
      <c r="D143" s="136" t="s">
        <v>83</v>
      </c>
      <c r="F143" s="137" t="s">
        <v>404</v>
      </c>
      <c r="I143" s="138"/>
      <c r="L143" s="27"/>
      <c r="M143" s="139"/>
      <c r="T143" s="51"/>
      <c r="AT143" s="12" t="s">
        <v>83</v>
      </c>
      <c r="AU143" s="12" t="s">
        <v>86</v>
      </c>
    </row>
    <row r="144" spans="2:65" s="1" customFormat="1" ht="16.5" customHeight="1">
      <c r="B144" s="27"/>
      <c r="C144" s="122" t="s">
        <v>153</v>
      </c>
      <c r="D144" s="122" t="s">
        <v>118</v>
      </c>
      <c r="E144" s="123" t="s">
        <v>405</v>
      </c>
      <c r="F144" s="124" t="s">
        <v>406</v>
      </c>
      <c r="G144" s="125" t="s">
        <v>126</v>
      </c>
      <c r="H144" s="126">
        <v>1</v>
      </c>
      <c r="I144" s="127"/>
      <c r="J144" s="128">
        <f>ROUND(I144*H144,1)</f>
        <v>0</v>
      </c>
      <c r="K144" s="129"/>
      <c r="L144" s="27"/>
      <c r="M144" s="130" t="s">
        <v>1</v>
      </c>
      <c r="N144" s="131" t="s">
        <v>43</v>
      </c>
      <c r="P144" s="132">
        <f>O144*H144</f>
        <v>0</v>
      </c>
      <c r="Q144" s="132">
        <v>0</v>
      </c>
      <c r="R144" s="132">
        <f>Q144*H144</f>
        <v>0</v>
      </c>
      <c r="S144" s="132">
        <v>0</v>
      </c>
      <c r="T144" s="133">
        <f>S144*H144</f>
        <v>0</v>
      </c>
      <c r="AR144" s="134" t="s">
        <v>122</v>
      </c>
      <c r="AT144" s="134" t="s">
        <v>118</v>
      </c>
      <c r="AU144" s="134" t="s">
        <v>86</v>
      </c>
      <c r="AY144" s="12" t="s">
        <v>117</v>
      </c>
      <c r="BE144" s="135">
        <f>IF(N144="základní",J144,0)</f>
        <v>0</v>
      </c>
      <c r="BF144" s="135">
        <f>IF(N144="snížená",J144,0)</f>
        <v>0</v>
      </c>
      <c r="BG144" s="135">
        <f>IF(N144="zákl. přenesená",J144,0)</f>
        <v>0</v>
      </c>
      <c r="BH144" s="135">
        <f>IF(N144="sníž. přenesená",J144,0)</f>
        <v>0</v>
      </c>
      <c r="BI144" s="135">
        <f>IF(N144="nulová",J144,0)</f>
        <v>0</v>
      </c>
      <c r="BJ144" s="12" t="s">
        <v>86</v>
      </c>
      <c r="BK144" s="135">
        <f>ROUND(I144*H144,1)</f>
        <v>0</v>
      </c>
      <c r="BL144" s="12" t="s">
        <v>122</v>
      </c>
      <c r="BM144" s="134" t="s">
        <v>188</v>
      </c>
    </row>
    <row r="145" spans="2:47" s="1" customFormat="1" ht="39">
      <c r="B145" s="27"/>
      <c r="D145" s="136" t="s">
        <v>83</v>
      </c>
      <c r="F145" s="137" t="s">
        <v>407</v>
      </c>
      <c r="I145" s="138"/>
      <c r="L145" s="27"/>
      <c r="M145" s="139"/>
      <c r="T145" s="51"/>
      <c r="AT145" s="12" t="s">
        <v>83</v>
      </c>
      <c r="AU145" s="12" t="s">
        <v>86</v>
      </c>
    </row>
    <row r="146" spans="2:65" s="1" customFormat="1" ht="16.5" customHeight="1">
      <c r="B146" s="27"/>
      <c r="C146" s="122" t="s">
        <v>190</v>
      </c>
      <c r="D146" s="122" t="s">
        <v>118</v>
      </c>
      <c r="E146" s="123" t="s">
        <v>408</v>
      </c>
      <c r="F146" s="124" t="s">
        <v>409</v>
      </c>
      <c r="G146" s="125" t="s">
        <v>126</v>
      </c>
      <c r="H146" s="126">
        <v>6</v>
      </c>
      <c r="I146" s="127"/>
      <c r="J146" s="128">
        <f>ROUND(I146*H146,1)</f>
        <v>0</v>
      </c>
      <c r="K146" s="129"/>
      <c r="L146" s="27"/>
      <c r="M146" s="130" t="s">
        <v>1</v>
      </c>
      <c r="N146" s="131" t="s">
        <v>43</v>
      </c>
      <c r="P146" s="132">
        <f>O146*H146</f>
        <v>0</v>
      </c>
      <c r="Q146" s="132">
        <v>0</v>
      </c>
      <c r="R146" s="132">
        <f>Q146*H146</f>
        <v>0</v>
      </c>
      <c r="S146" s="132">
        <v>0</v>
      </c>
      <c r="T146" s="133">
        <f>S146*H146</f>
        <v>0</v>
      </c>
      <c r="AR146" s="134" t="s">
        <v>122</v>
      </c>
      <c r="AT146" s="134" t="s">
        <v>118</v>
      </c>
      <c r="AU146" s="134" t="s">
        <v>86</v>
      </c>
      <c r="AY146" s="12" t="s">
        <v>117</v>
      </c>
      <c r="BE146" s="135">
        <f>IF(N146="základní",J146,0)</f>
        <v>0</v>
      </c>
      <c r="BF146" s="135">
        <f>IF(N146="snížená",J146,0)</f>
        <v>0</v>
      </c>
      <c r="BG146" s="135">
        <f>IF(N146="zákl. přenesená",J146,0)</f>
        <v>0</v>
      </c>
      <c r="BH146" s="135">
        <f>IF(N146="sníž. přenesená",J146,0)</f>
        <v>0</v>
      </c>
      <c r="BI146" s="135">
        <f>IF(N146="nulová",J146,0)</f>
        <v>0</v>
      </c>
      <c r="BJ146" s="12" t="s">
        <v>86</v>
      </c>
      <c r="BK146" s="135">
        <f>ROUND(I146*H146,1)</f>
        <v>0</v>
      </c>
      <c r="BL146" s="12" t="s">
        <v>122</v>
      </c>
      <c r="BM146" s="134" t="s">
        <v>193</v>
      </c>
    </row>
    <row r="147" spans="2:47" s="1" customFormat="1" ht="39">
      <c r="B147" s="27"/>
      <c r="D147" s="136" t="s">
        <v>83</v>
      </c>
      <c r="F147" s="137" t="s">
        <v>410</v>
      </c>
      <c r="I147" s="138"/>
      <c r="L147" s="27"/>
      <c r="M147" s="139"/>
      <c r="T147" s="51"/>
      <c r="AT147" s="12" t="s">
        <v>83</v>
      </c>
      <c r="AU147" s="12" t="s">
        <v>86</v>
      </c>
    </row>
    <row r="148" spans="2:65" s="1" customFormat="1" ht="16.5" customHeight="1">
      <c r="B148" s="27"/>
      <c r="C148" s="122" t="s">
        <v>158</v>
      </c>
      <c r="D148" s="122" t="s">
        <v>118</v>
      </c>
      <c r="E148" s="123" t="s">
        <v>411</v>
      </c>
      <c r="F148" s="124" t="s">
        <v>412</v>
      </c>
      <c r="G148" s="125" t="s">
        <v>126</v>
      </c>
      <c r="H148" s="126">
        <v>61</v>
      </c>
      <c r="I148" s="127"/>
      <c r="J148" s="128">
        <f>ROUND(I148*H148,1)</f>
        <v>0</v>
      </c>
      <c r="K148" s="129"/>
      <c r="L148" s="27"/>
      <c r="M148" s="130" t="s">
        <v>1</v>
      </c>
      <c r="N148" s="131" t="s">
        <v>43</v>
      </c>
      <c r="P148" s="132">
        <f>O148*H148</f>
        <v>0</v>
      </c>
      <c r="Q148" s="132">
        <v>0</v>
      </c>
      <c r="R148" s="132">
        <f>Q148*H148</f>
        <v>0</v>
      </c>
      <c r="S148" s="132">
        <v>0</v>
      </c>
      <c r="T148" s="133">
        <f>S148*H148</f>
        <v>0</v>
      </c>
      <c r="AR148" s="134" t="s">
        <v>122</v>
      </c>
      <c r="AT148" s="134" t="s">
        <v>118</v>
      </c>
      <c r="AU148" s="134" t="s">
        <v>86</v>
      </c>
      <c r="AY148" s="12" t="s">
        <v>117</v>
      </c>
      <c r="BE148" s="135">
        <f>IF(N148="základní",J148,0)</f>
        <v>0</v>
      </c>
      <c r="BF148" s="135">
        <f>IF(N148="snížená",J148,0)</f>
        <v>0</v>
      </c>
      <c r="BG148" s="135">
        <f>IF(N148="zákl. přenesená",J148,0)</f>
        <v>0</v>
      </c>
      <c r="BH148" s="135">
        <f>IF(N148="sníž. přenesená",J148,0)</f>
        <v>0</v>
      </c>
      <c r="BI148" s="135">
        <f>IF(N148="nulová",J148,0)</f>
        <v>0</v>
      </c>
      <c r="BJ148" s="12" t="s">
        <v>86</v>
      </c>
      <c r="BK148" s="135">
        <f>ROUND(I148*H148,1)</f>
        <v>0</v>
      </c>
      <c r="BL148" s="12" t="s">
        <v>122</v>
      </c>
      <c r="BM148" s="134" t="s">
        <v>197</v>
      </c>
    </row>
    <row r="149" spans="2:47" s="1" customFormat="1" ht="19.5">
      <c r="B149" s="27"/>
      <c r="D149" s="136" t="s">
        <v>83</v>
      </c>
      <c r="F149" s="137" t="s">
        <v>413</v>
      </c>
      <c r="I149" s="138"/>
      <c r="L149" s="27"/>
      <c r="M149" s="139"/>
      <c r="T149" s="51"/>
      <c r="AT149" s="12" t="s">
        <v>83</v>
      </c>
      <c r="AU149" s="12" t="s">
        <v>86</v>
      </c>
    </row>
    <row r="150" spans="2:65" s="1" customFormat="1" ht="16.5" customHeight="1">
      <c r="B150" s="27"/>
      <c r="C150" s="122" t="s">
        <v>199</v>
      </c>
      <c r="D150" s="122" t="s">
        <v>118</v>
      </c>
      <c r="E150" s="123" t="s">
        <v>414</v>
      </c>
      <c r="F150" s="124" t="s">
        <v>415</v>
      </c>
      <c r="G150" s="125" t="s">
        <v>126</v>
      </c>
      <c r="H150" s="126">
        <v>20</v>
      </c>
      <c r="I150" s="127"/>
      <c r="J150" s="128">
        <f>ROUND(I150*H150,1)</f>
        <v>0</v>
      </c>
      <c r="K150" s="129"/>
      <c r="L150" s="27"/>
      <c r="M150" s="130" t="s">
        <v>1</v>
      </c>
      <c r="N150" s="131" t="s">
        <v>43</v>
      </c>
      <c r="P150" s="132">
        <f>O150*H150</f>
        <v>0</v>
      </c>
      <c r="Q150" s="132">
        <v>0</v>
      </c>
      <c r="R150" s="132">
        <f>Q150*H150</f>
        <v>0</v>
      </c>
      <c r="S150" s="132">
        <v>0</v>
      </c>
      <c r="T150" s="133">
        <f>S150*H150</f>
        <v>0</v>
      </c>
      <c r="AR150" s="134" t="s">
        <v>122</v>
      </c>
      <c r="AT150" s="134" t="s">
        <v>118</v>
      </c>
      <c r="AU150" s="134" t="s">
        <v>86</v>
      </c>
      <c r="AY150" s="12" t="s">
        <v>117</v>
      </c>
      <c r="BE150" s="135">
        <f>IF(N150="základní",J150,0)</f>
        <v>0</v>
      </c>
      <c r="BF150" s="135">
        <f>IF(N150="snížená",J150,0)</f>
        <v>0</v>
      </c>
      <c r="BG150" s="135">
        <f>IF(N150="zákl. přenesená",J150,0)</f>
        <v>0</v>
      </c>
      <c r="BH150" s="135">
        <f>IF(N150="sníž. přenesená",J150,0)</f>
        <v>0</v>
      </c>
      <c r="BI150" s="135">
        <f>IF(N150="nulová",J150,0)</f>
        <v>0</v>
      </c>
      <c r="BJ150" s="12" t="s">
        <v>86</v>
      </c>
      <c r="BK150" s="135">
        <f>ROUND(I150*H150,1)</f>
        <v>0</v>
      </c>
      <c r="BL150" s="12" t="s">
        <v>122</v>
      </c>
      <c r="BM150" s="134" t="s">
        <v>202</v>
      </c>
    </row>
    <row r="151" spans="2:47" s="1" customFormat="1" ht="19.5">
      <c r="B151" s="27"/>
      <c r="D151" s="136" t="s">
        <v>83</v>
      </c>
      <c r="F151" s="137" t="s">
        <v>416</v>
      </c>
      <c r="I151" s="138"/>
      <c r="L151" s="27"/>
      <c r="M151" s="139"/>
      <c r="T151" s="51"/>
      <c r="AT151" s="12" t="s">
        <v>83</v>
      </c>
      <c r="AU151" s="12" t="s">
        <v>86</v>
      </c>
    </row>
    <row r="152" spans="2:65" s="1" customFormat="1" ht="16.5" customHeight="1">
      <c r="B152" s="27"/>
      <c r="C152" s="122" t="s">
        <v>162</v>
      </c>
      <c r="D152" s="122" t="s">
        <v>118</v>
      </c>
      <c r="E152" s="123" t="s">
        <v>417</v>
      </c>
      <c r="F152" s="124" t="s">
        <v>418</v>
      </c>
      <c r="G152" s="125" t="s">
        <v>126</v>
      </c>
      <c r="H152" s="126">
        <v>20</v>
      </c>
      <c r="I152" s="127"/>
      <c r="J152" s="128">
        <f>ROUND(I152*H152,1)</f>
        <v>0</v>
      </c>
      <c r="K152" s="129"/>
      <c r="L152" s="27"/>
      <c r="M152" s="130" t="s">
        <v>1</v>
      </c>
      <c r="N152" s="131" t="s">
        <v>43</v>
      </c>
      <c r="P152" s="132">
        <f>O152*H152</f>
        <v>0</v>
      </c>
      <c r="Q152" s="132">
        <v>0</v>
      </c>
      <c r="R152" s="132">
        <f>Q152*H152</f>
        <v>0</v>
      </c>
      <c r="S152" s="132">
        <v>0</v>
      </c>
      <c r="T152" s="133">
        <f>S152*H152</f>
        <v>0</v>
      </c>
      <c r="AR152" s="134" t="s">
        <v>122</v>
      </c>
      <c r="AT152" s="134" t="s">
        <v>118</v>
      </c>
      <c r="AU152" s="134" t="s">
        <v>86</v>
      </c>
      <c r="AY152" s="12" t="s">
        <v>117</v>
      </c>
      <c r="BE152" s="135">
        <f>IF(N152="základní",J152,0)</f>
        <v>0</v>
      </c>
      <c r="BF152" s="135">
        <f>IF(N152="snížená",J152,0)</f>
        <v>0</v>
      </c>
      <c r="BG152" s="135">
        <f>IF(N152="zákl. přenesená",J152,0)</f>
        <v>0</v>
      </c>
      <c r="BH152" s="135">
        <f>IF(N152="sníž. přenesená",J152,0)</f>
        <v>0</v>
      </c>
      <c r="BI152" s="135">
        <f>IF(N152="nulová",J152,0)</f>
        <v>0</v>
      </c>
      <c r="BJ152" s="12" t="s">
        <v>86</v>
      </c>
      <c r="BK152" s="135">
        <f>ROUND(I152*H152,1)</f>
        <v>0</v>
      </c>
      <c r="BL152" s="12" t="s">
        <v>122</v>
      </c>
      <c r="BM152" s="134" t="s">
        <v>206</v>
      </c>
    </row>
    <row r="153" spans="2:47" s="1" customFormat="1" ht="97.5">
      <c r="B153" s="27"/>
      <c r="D153" s="136" t="s">
        <v>83</v>
      </c>
      <c r="F153" s="137" t="s">
        <v>419</v>
      </c>
      <c r="I153" s="138"/>
      <c r="L153" s="27"/>
      <c r="M153" s="139"/>
      <c r="T153" s="51"/>
      <c r="AT153" s="12" t="s">
        <v>83</v>
      </c>
      <c r="AU153" s="12" t="s">
        <v>86</v>
      </c>
    </row>
    <row r="154" spans="2:65" s="1" customFormat="1" ht="16.5" customHeight="1">
      <c r="B154" s="27"/>
      <c r="C154" s="122" t="s">
        <v>7</v>
      </c>
      <c r="D154" s="122" t="s">
        <v>118</v>
      </c>
      <c r="E154" s="123" t="s">
        <v>420</v>
      </c>
      <c r="F154" s="124" t="s">
        <v>421</v>
      </c>
      <c r="G154" s="125" t="s">
        <v>126</v>
      </c>
      <c r="H154" s="126">
        <v>4</v>
      </c>
      <c r="I154" s="127"/>
      <c r="J154" s="128">
        <f>ROUND(I154*H154,1)</f>
        <v>0</v>
      </c>
      <c r="K154" s="129"/>
      <c r="L154" s="27"/>
      <c r="M154" s="130" t="s">
        <v>1</v>
      </c>
      <c r="N154" s="131" t="s">
        <v>43</v>
      </c>
      <c r="P154" s="132">
        <f>O154*H154</f>
        <v>0</v>
      </c>
      <c r="Q154" s="132">
        <v>0</v>
      </c>
      <c r="R154" s="132">
        <f>Q154*H154</f>
        <v>0</v>
      </c>
      <c r="S154" s="132">
        <v>0</v>
      </c>
      <c r="T154" s="133">
        <f>S154*H154</f>
        <v>0</v>
      </c>
      <c r="AR154" s="134" t="s">
        <v>122</v>
      </c>
      <c r="AT154" s="134" t="s">
        <v>118</v>
      </c>
      <c r="AU154" s="134" t="s">
        <v>86</v>
      </c>
      <c r="AY154" s="12" t="s">
        <v>117</v>
      </c>
      <c r="BE154" s="135">
        <f>IF(N154="základní",J154,0)</f>
        <v>0</v>
      </c>
      <c r="BF154" s="135">
        <f>IF(N154="snížená",J154,0)</f>
        <v>0</v>
      </c>
      <c r="BG154" s="135">
        <f>IF(N154="zákl. přenesená",J154,0)</f>
        <v>0</v>
      </c>
      <c r="BH154" s="135">
        <f>IF(N154="sníž. přenesená",J154,0)</f>
        <v>0</v>
      </c>
      <c r="BI154" s="135">
        <f>IF(N154="nulová",J154,0)</f>
        <v>0</v>
      </c>
      <c r="BJ154" s="12" t="s">
        <v>86</v>
      </c>
      <c r="BK154" s="135">
        <f>ROUND(I154*H154,1)</f>
        <v>0</v>
      </c>
      <c r="BL154" s="12" t="s">
        <v>122</v>
      </c>
      <c r="BM154" s="134" t="s">
        <v>210</v>
      </c>
    </row>
    <row r="155" spans="2:47" s="1" customFormat="1" ht="78">
      <c r="B155" s="27"/>
      <c r="D155" s="136" t="s">
        <v>83</v>
      </c>
      <c r="F155" s="137" t="s">
        <v>422</v>
      </c>
      <c r="I155" s="138"/>
      <c r="L155" s="27"/>
      <c r="M155" s="139"/>
      <c r="T155" s="51"/>
      <c r="AT155" s="12" t="s">
        <v>83</v>
      </c>
      <c r="AU155" s="12" t="s">
        <v>86</v>
      </c>
    </row>
    <row r="156" spans="2:65" s="1" customFormat="1" ht="16.5" customHeight="1">
      <c r="B156" s="27"/>
      <c r="C156" s="122" t="s">
        <v>167</v>
      </c>
      <c r="D156" s="122" t="s">
        <v>118</v>
      </c>
      <c r="E156" s="123" t="s">
        <v>423</v>
      </c>
      <c r="F156" s="124" t="s">
        <v>424</v>
      </c>
      <c r="G156" s="125" t="s">
        <v>126</v>
      </c>
      <c r="H156" s="126">
        <v>20</v>
      </c>
      <c r="I156" s="127"/>
      <c r="J156" s="128">
        <f>ROUND(I156*H156,1)</f>
        <v>0</v>
      </c>
      <c r="K156" s="129"/>
      <c r="L156" s="27"/>
      <c r="M156" s="130" t="s">
        <v>1</v>
      </c>
      <c r="N156" s="131" t="s">
        <v>43</v>
      </c>
      <c r="P156" s="132">
        <f>O156*H156</f>
        <v>0</v>
      </c>
      <c r="Q156" s="132">
        <v>0</v>
      </c>
      <c r="R156" s="132">
        <f>Q156*H156</f>
        <v>0</v>
      </c>
      <c r="S156" s="132">
        <v>0</v>
      </c>
      <c r="T156" s="133">
        <f>S156*H156</f>
        <v>0</v>
      </c>
      <c r="AR156" s="134" t="s">
        <v>122</v>
      </c>
      <c r="AT156" s="134" t="s">
        <v>118</v>
      </c>
      <c r="AU156" s="134" t="s">
        <v>86</v>
      </c>
      <c r="AY156" s="12" t="s">
        <v>117</v>
      </c>
      <c r="BE156" s="135">
        <f>IF(N156="základní",J156,0)</f>
        <v>0</v>
      </c>
      <c r="BF156" s="135">
        <f>IF(N156="snížená",J156,0)</f>
        <v>0</v>
      </c>
      <c r="BG156" s="135">
        <f>IF(N156="zákl. přenesená",J156,0)</f>
        <v>0</v>
      </c>
      <c r="BH156" s="135">
        <f>IF(N156="sníž. přenesená",J156,0)</f>
        <v>0</v>
      </c>
      <c r="BI156" s="135">
        <f>IF(N156="nulová",J156,0)</f>
        <v>0</v>
      </c>
      <c r="BJ156" s="12" t="s">
        <v>86</v>
      </c>
      <c r="BK156" s="135">
        <f>ROUND(I156*H156,1)</f>
        <v>0</v>
      </c>
      <c r="BL156" s="12" t="s">
        <v>122</v>
      </c>
      <c r="BM156" s="134" t="s">
        <v>214</v>
      </c>
    </row>
    <row r="157" spans="2:47" s="1" customFormat="1" ht="29.25">
      <c r="B157" s="27"/>
      <c r="D157" s="136" t="s">
        <v>83</v>
      </c>
      <c r="F157" s="137" t="s">
        <v>425</v>
      </c>
      <c r="I157" s="138"/>
      <c r="L157" s="27"/>
      <c r="M157" s="139"/>
      <c r="T157" s="51"/>
      <c r="AT157" s="12" t="s">
        <v>83</v>
      </c>
      <c r="AU157" s="12" t="s">
        <v>86</v>
      </c>
    </row>
    <row r="158" spans="2:65" s="1" customFormat="1" ht="16.5" customHeight="1">
      <c r="B158" s="27"/>
      <c r="C158" s="122" t="s">
        <v>216</v>
      </c>
      <c r="D158" s="122" t="s">
        <v>118</v>
      </c>
      <c r="E158" s="123" t="s">
        <v>426</v>
      </c>
      <c r="F158" s="124" t="s">
        <v>427</v>
      </c>
      <c r="G158" s="125" t="s">
        <v>126</v>
      </c>
      <c r="H158" s="126">
        <v>29</v>
      </c>
      <c r="I158" s="127"/>
      <c r="J158" s="128">
        <f>ROUND(I158*H158,1)</f>
        <v>0</v>
      </c>
      <c r="K158" s="129"/>
      <c r="L158" s="27"/>
      <c r="M158" s="130" t="s">
        <v>1</v>
      </c>
      <c r="N158" s="131" t="s">
        <v>43</v>
      </c>
      <c r="P158" s="132">
        <f>O158*H158</f>
        <v>0</v>
      </c>
      <c r="Q158" s="132">
        <v>0</v>
      </c>
      <c r="R158" s="132">
        <f>Q158*H158</f>
        <v>0</v>
      </c>
      <c r="S158" s="132">
        <v>0</v>
      </c>
      <c r="T158" s="133">
        <f>S158*H158</f>
        <v>0</v>
      </c>
      <c r="AR158" s="134" t="s">
        <v>122</v>
      </c>
      <c r="AT158" s="134" t="s">
        <v>118</v>
      </c>
      <c r="AU158" s="134" t="s">
        <v>86</v>
      </c>
      <c r="AY158" s="12" t="s">
        <v>117</v>
      </c>
      <c r="BE158" s="135">
        <f>IF(N158="základní",J158,0)</f>
        <v>0</v>
      </c>
      <c r="BF158" s="135">
        <f>IF(N158="snížená",J158,0)</f>
        <v>0</v>
      </c>
      <c r="BG158" s="135">
        <f>IF(N158="zákl. přenesená",J158,0)</f>
        <v>0</v>
      </c>
      <c r="BH158" s="135">
        <f>IF(N158="sníž. přenesená",J158,0)</f>
        <v>0</v>
      </c>
      <c r="BI158" s="135">
        <f>IF(N158="nulová",J158,0)</f>
        <v>0</v>
      </c>
      <c r="BJ158" s="12" t="s">
        <v>86</v>
      </c>
      <c r="BK158" s="135">
        <f>ROUND(I158*H158,1)</f>
        <v>0</v>
      </c>
      <c r="BL158" s="12" t="s">
        <v>122</v>
      </c>
      <c r="BM158" s="134" t="s">
        <v>219</v>
      </c>
    </row>
    <row r="159" spans="2:47" s="1" customFormat="1" ht="48.75">
      <c r="B159" s="27"/>
      <c r="D159" s="136" t="s">
        <v>83</v>
      </c>
      <c r="F159" s="137" t="s">
        <v>428</v>
      </c>
      <c r="I159" s="138"/>
      <c r="L159" s="27"/>
      <c r="M159" s="139"/>
      <c r="T159" s="51"/>
      <c r="AT159" s="12" t="s">
        <v>83</v>
      </c>
      <c r="AU159" s="12" t="s">
        <v>86</v>
      </c>
    </row>
    <row r="160" spans="2:65" s="1" customFormat="1" ht="16.5" customHeight="1">
      <c r="B160" s="27"/>
      <c r="C160" s="122" t="s">
        <v>171</v>
      </c>
      <c r="D160" s="122" t="s">
        <v>118</v>
      </c>
      <c r="E160" s="123" t="s">
        <v>429</v>
      </c>
      <c r="F160" s="124" t="s">
        <v>427</v>
      </c>
      <c r="G160" s="125" t="s">
        <v>126</v>
      </c>
      <c r="H160" s="126">
        <v>28</v>
      </c>
      <c r="I160" s="127"/>
      <c r="J160" s="128">
        <f>ROUND(I160*H160,1)</f>
        <v>0</v>
      </c>
      <c r="K160" s="129"/>
      <c r="L160" s="27"/>
      <c r="M160" s="130" t="s">
        <v>1</v>
      </c>
      <c r="N160" s="131" t="s">
        <v>43</v>
      </c>
      <c r="P160" s="132">
        <f>O160*H160</f>
        <v>0</v>
      </c>
      <c r="Q160" s="132">
        <v>0</v>
      </c>
      <c r="R160" s="132">
        <f>Q160*H160</f>
        <v>0</v>
      </c>
      <c r="S160" s="132">
        <v>0</v>
      </c>
      <c r="T160" s="133">
        <f>S160*H160</f>
        <v>0</v>
      </c>
      <c r="AR160" s="134" t="s">
        <v>122</v>
      </c>
      <c r="AT160" s="134" t="s">
        <v>118</v>
      </c>
      <c r="AU160" s="134" t="s">
        <v>86</v>
      </c>
      <c r="AY160" s="12" t="s">
        <v>117</v>
      </c>
      <c r="BE160" s="135">
        <f>IF(N160="základní",J160,0)</f>
        <v>0</v>
      </c>
      <c r="BF160" s="135">
        <f>IF(N160="snížená",J160,0)</f>
        <v>0</v>
      </c>
      <c r="BG160" s="135">
        <f>IF(N160="zákl. přenesená",J160,0)</f>
        <v>0</v>
      </c>
      <c r="BH160" s="135">
        <f>IF(N160="sníž. přenesená",J160,0)</f>
        <v>0</v>
      </c>
      <c r="BI160" s="135">
        <f>IF(N160="nulová",J160,0)</f>
        <v>0</v>
      </c>
      <c r="BJ160" s="12" t="s">
        <v>86</v>
      </c>
      <c r="BK160" s="135">
        <f>ROUND(I160*H160,1)</f>
        <v>0</v>
      </c>
      <c r="BL160" s="12" t="s">
        <v>122</v>
      </c>
      <c r="BM160" s="134" t="s">
        <v>223</v>
      </c>
    </row>
    <row r="161" spans="2:47" s="1" customFormat="1" ht="48.75">
      <c r="B161" s="27"/>
      <c r="D161" s="136" t="s">
        <v>83</v>
      </c>
      <c r="F161" s="137" t="s">
        <v>430</v>
      </c>
      <c r="I161" s="138"/>
      <c r="L161" s="27"/>
      <c r="M161" s="139"/>
      <c r="T161" s="51"/>
      <c r="AT161" s="12" t="s">
        <v>83</v>
      </c>
      <c r="AU161" s="12" t="s">
        <v>86</v>
      </c>
    </row>
    <row r="162" spans="2:65" s="1" customFormat="1" ht="16.5" customHeight="1">
      <c r="B162" s="27"/>
      <c r="C162" s="122" t="s">
        <v>224</v>
      </c>
      <c r="D162" s="122" t="s">
        <v>118</v>
      </c>
      <c r="E162" s="123" t="s">
        <v>431</v>
      </c>
      <c r="F162" s="124" t="s">
        <v>432</v>
      </c>
      <c r="G162" s="125" t="s">
        <v>126</v>
      </c>
      <c r="H162" s="126">
        <v>68</v>
      </c>
      <c r="I162" s="127"/>
      <c r="J162" s="128">
        <f>ROUND(I162*H162,1)</f>
        <v>0</v>
      </c>
      <c r="K162" s="129"/>
      <c r="L162" s="27"/>
      <c r="M162" s="130" t="s">
        <v>1</v>
      </c>
      <c r="N162" s="131" t="s">
        <v>43</v>
      </c>
      <c r="P162" s="132">
        <f>O162*H162</f>
        <v>0</v>
      </c>
      <c r="Q162" s="132">
        <v>0</v>
      </c>
      <c r="R162" s="132">
        <f>Q162*H162</f>
        <v>0</v>
      </c>
      <c r="S162" s="132">
        <v>0</v>
      </c>
      <c r="T162" s="133">
        <f>S162*H162</f>
        <v>0</v>
      </c>
      <c r="AR162" s="134" t="s">
        <v>122</v>
      </c>
      <c r="AT162" s="134" t="s">
        <v>118</v>
      </c>
      <c r="AU162" s="134" t="s">
        <v>86</v>
      </c>
      <c r="AY162" s="12" t="s">
        <v>117</v>
      </c>
      <c r="BE162" s="135">
        <f>IF(N162="základní",J162,0)</f>
        <v>0</v>
      </c>
      <c r="BF162" s="135">
        <f>IF(N162="snížená",J162,0)</f>
        <v>0</v>
      </c>
      <c r="BG162" s="135">
        <f>IF(N162="zákl. přenesená",J162,0)</f>
        <v>0</v>
      </c>
      <c r="BH162" s="135">
        <f>IF(N162="sníž. přenesená",J162,0)</f>
        <v>0</v>
      </c>
      <c r="BI162" s="135">
        <f>IF(N162="nulová",J162,0)</f>
        <v>0</v>
      </c>
      <c r="BJ162" s="12" t="s">
        <v>86</v>
      </c>
      <c r="BK162" s="135">
        <f>ROUND(I162*H162,1)</f>
        <v>0</v>
      </c>
      <c r="BL162" s="12" t="s">
        <v>122</v>
      </c>
      <c r="BM162" s="134" t="s">
        <v>227</v>
      </c>
    </row>
    <row r="163" spans="2:47" s="1" customFormat="1" ht="39">
      <c r="B163" s="27"/>
      <c r="D163" s="136" t="s">
        <v>83</v>
      </c>
      <c r="F163" s="137" t="s">
        <v>433</v>
      </c>
      <c r="I163" s="138"/>
      <c r="L163" s="27"/>
      <c r="M163" s="139"/>
      <c r="T163" s="51"/>
      <c r="AT163" s="12" t="s">
        <v>83</v>
      </c>
      <c r="AU163" s="12" t="s">
        <v>86</v>
      </c>
    </row>
    <row r="164" spans="2:65" s="1" customFormat="1" ht="16.5" customHeight="1">
      <c r="B164" s="27"/>
      <c r="C164" s="122" t="s">
        <v>176</v>
      </c>
      <c r="D164" s="122" t="s">
        <v>118</v>
      </c>
      <c r="E164" s="123" t="s">
        <v>434</v>
      </c>
      <c r="F164" s="124" t="s">
        <v>435</v>
      </c>
      <c r="G164" s="125" t="s">
        <v>126</v>
      </c>
      <c r="H164" s="126">
        <v>84</v>
      </c>
      <c r="I164" s="127"/>
      <c r="J164" s="128">
        <f>ROUND(I164*H164,1)</f>
        <v>0</v>
      </c>
      <c r="K164" s="129"/>
      <c r="L164" s="27"/>
      <c r="M164" s="130" t="s">
        <v>1</v>
      </c>
      <c r="N164" s="131" t="s">
        <v>43</v>
      </c>
      <c r="P164" s="132">
        <f>O164*H164</f>
        <v>0</v>
      </c>
      <c r="Q164" s="132">
        <v>0</v>
      </c>
      <c r="R164" s="132">
        <f>Q164*H164</f>
        <v>0</v>
      </c>
      <c r="S164" s="132">
        <v>0</v>
      </c>
      <c r="T164" s="133">
        <f>S164*H164</f>
        <v>0</v>
      </c>
      <c r="AR164" s="134" t="s">
        <v>122</v>
      </c>
      <c r="AT164" s="134" t="s">
        <v>118</v>
      </c>
      <c r="AU164" s="134" t="s">
        <v>86</v>
      </c>
      <c r="AY164" s="12" t="s">
        <v>117</v>
      </c>
      <c r="BE164" s="135">
        <f>IF(N164="základní",J164,0)</f>
        <v>0</v>
      </c>
      <c r="BF164" s="135">
        <f>IF(N164="snížená",J164,0)</f>
        <v>0</v>
      </c>
      <c r="BG164" s="135">
        <f>IF(N164="zákl. přenesená",J164,0)</f>
        <v>0</v>
      </c>
      <c r="BH164" s="135">
        <f>IF(N164="sníž. přenesená",J164,0)</f>
        <v>0</v>
      </c>
      <c r="BI164" s="135">
        <f>IF(N164="nulová",J164,0)</f>
        <v>0</v>
      </c>
      <c r="BJ164" s="12" t="s">
        <v>86</v>
      </c>
      <c r="BK164" s="135">
        <f>ROUND(I164*H164,1)</f>
        <v>0</v>
      </c>
      <c r="BL164" s="12" t="s">
        <v>122</v>
      </c>
      <c r="BM164" s="134" t="s">
        <v>231</v>
      </c>
    </row>
    <row r="165" spans="2:47" s="1" customFormat="1" ht="19.5">
      <c r="B165" s="27"/>
      <c r="D165" s="136" t="s">
        <v>83</v>
      </c>
      <c r="F165" s="137" t="s">
        <v>436</v>
      </c>
      <c r="I165" s="138"/>
      <c r="L165" s="27"/>
      <c r="M165" s="139"/>
      <c r="T165" s="51"/>
      <c r="AT165" s="12" t="s">
        <v>83</v>
      </c>
      <c r="AU165" s="12" t="s">
        <v>86</v>
      </c>
    </row>
    <row r="166" spans="2:65" s="1" customFormat="1" ht="16.5" customHeight="1">
      <c r="B166" s="27"/>
      <c r="C166" s="122" t="s">
        <v>233</v>
      </c>
      <c r="D166" s="122" t="s">
        <v>118</v>
      </c>
      <c r="E166" s="123" t="s">
        <v>437</v>
      </c>
      <c r="F166" s="124" t="s">
        <v>438</v>
      </c>
      <c r="G166" s="125" t="s">
        <v>126</v>
      </c>
      <c r="H166" s="126">
        <v>4</v>
      </c>
      <c r="I166" s="127"/>
      <c r="J166" s="128">
        <f>ROUND(I166*H166,1)</f>
        <v>0</v>
      </c>
      <c r="K166" s="129"/>
      <c r="L166" s="27"/>
      <c r="M166" s="130" t="s">
        <v>1</v>
      </c>
      <c r="N166" s="131" t="s">
        <v>43</v>
      </c>
      <c r="P166" s="132">
        <f>O166*H166</f>
        <v>0</v>
      </c>
      <c r="Q166" s="132">
        <v>0</v>
      </c>
      <c r="R166" s="132">
        <f>Q166*H166</f>
        <v>0</v>
      </c>
      <c r="S166" s="132">
        <v>0</v>
      </c>
      <c r="T166" s="133">
        <f>S166*H166</f>
        <v>0</v>
      </c>
      <c r="AR166" s="134" t="s">
        <v>122</v>
      </c>
      <c r="AT166" s="134" t="s">
        <v>118</v>
      </c>
      <c r="AU166" s="134" t="s">
        <v>86</v>
      </c>
      <c r="AY166" s="12" t="s">
        <v>117</v>
      </c>
      <c r="BE166" s="135">
        <f>IF(N166="základní",J166,0)</f>
        <v>0</v>
      </c>
      <c r="BF166" s="135">
        <f>IF(N166="snížená",J166,0)</f>
        <v>0</v>
      </c>
      <c r="BG166" s="135">
        <f>IF(N166="zákl. přenesená",J166,0)</f>
        <v>0</v>
      </c>
      <c r="BH166" s="135">
        <f>IF(N166="sníž. přenesená",J166,0)</f>
        <v>0</v>
      </c>
      <c r="BI166" s="135">
        <f>IF(N166="nulová",J166,0)</f>
        <v>0</v>
      </c>
      <c r="BJ166" s="12" t="s">
        <v>86</v>
      </c>
      <c r="BK166" s="135">
        <f>ROUND(I166*H166,1)</f>
        <v>0</v>
      </c>
      <c r="BL166" s="12" t="s">
        <v>122</v>
      </c>
      <c r="BM166" s="134" t="s">
        <v>236</v>
      </c>
    </row>
    <row r="167" spans="2:47" s="1" customFormat="1" ht="19.5">
      <c r="B167" s="27"/>
      <c r="D167" s="136" t="s">
        <v>83</v>
      </c>
      <c r="F167" s="137" t="s">
        <v>439</v>
      </c>
      <c r="I167" s="138"/>
      <c r="L167" s="27"/>
      <c r="M167" s="139"/>
      <c r="T167" s="51"/>
      <c r="AT167" s="12" t="s">
        <v>83</v>
      </c>
      <c r="AU167" s="12" t="s">
        <v>86</v>
      </c>
    </row>
    <row r="168" spans="2:65" s="1" customFormat="1" ht="16.5" customHeight="1">
      <c r="B168" s="27"/>
      <c r="C168" s="122" t="s">
        <v>180</v>
      </c>
      <c r="D168" s="122" t="s">
        <v>118</v>
      </c>
      <c r="E168" s="123" t="s">
        <v>440</v>
      </c>
      <c r="F168" s="124" t="s">
        <v>441</v>
      </c>
      <c r="G168" s="125" t="s">
        <v>126</v>
      </c>
      <c r="H168" s="126">
        <v>3</v>
      </c>
      <c r="I168" s="127"/>
      <c r="J168" s="128">
        <f>ROUND(I168*H168,1)</f>
        <v>0</v>
      </c>
      <c r="K168" s="129"/>
      <c r="L168" s="27"/>
      <c r="M168" s="130" t="s">
        <v>1</v>
      </c>
      <c r="N168" s="131" t="s">
        <v>43</v>
      </c>
      <c r="P168" s="132">
        <f>O168*H168</f>
        <v>0</v>
      </c>
      <c r="Q168" s="132">
        <v>0</v>
      </c>
      <c r="R168" s="132">
        <f>Q168*H168</f>
        <v>0</v>
      </c>
      <c r="S168" s="132">
        <v>0</v>
      </c>
      <c r="T168" s="133">
        <f>S168*H168</f>
        <v>0</v>
      </c>
      <c r="AR168" s="134" t="s">
        <v>122</v>
      </c>
      <c r="AT168" s="134" t="s">
        <v>118</v>
      </c>
      <c r="AU168" s="134" t="s">
        <v>86</v>
      </c>
      <c r="AY168" s="12" t="s">
        <v>117</v>
      </c>
      <c r="BE168" s="135">
        <f>IF(N168="základní",J168,0)</f>
        <v>0</v>
      </c>
      <c r="BF168" s="135">
        <f>IF(N168="snížená",J168,0)</f>
        <v>0</v>
      </c>
      <c r="BG168" s="135">
        <f>IF(N168="zákl. přenesená",J168,0)</f>
        <v>0</v>
      </c>
      <c r="BH168" s="135">
        <f>IF(N168="sníž. přenesená",J168,0)</f>
        <v>0</v>
      </c>
      <c r="BI168" s="135">
        <f>IF(N168="nulová",J168,0)</f>
        <v>0</v>
      </c>
      <c r="BJ168" s="12" t="s">
        <v>86</v>
      </c>
      <c r="BK168" s="135">
        <f>ROUND(I168*H168,1)</f>
        <v>0</v>
      </c>
      <c r="BL168" s="12" t="s">
        <v>122</v>
      </c>
      <c r="BM168" s="134" t="s">
        <v>240</v>
      </c>
    </row>
    <row r="169" spans="2:47" s="1" customFormat="1" ht="39">
      <c r="B169" s="27"/>
      <c r="D169" s="136" t="s">
        <v>83</v>
      </c>
      <c r="F169" s="137" t="s">
        <v>442</v>
      </c>
      <c r="I169" s="138"/>
      <c r="L169" s="27"/>
      <c r="M169" s="139"/>
      <c r="T169" s="51"/>
      <c r="AT169" s="12" t="s">
        <v>83</v>
      </c>
      <c r="AU169" s="12" t="s">
        <v>86</v>
      </c>
    </row>
    <row r="170" spans="2:65" s="1" customFormat="1" ht="16.5" customHeight="1">
      <c r="B170" s="27"/>
      <c r="C170" s="122" t="s">
        <v>242</v>
      </c>
      <c r="D170" s="122" t="s">
        <v>118</v>
      </c>
      <c r="E170" s="123" t="s">
        <v>443</v>
      </c>
      <c r="F170" s="124" t="s">
        <v>444</v>
      </c>
      <c r="G170" s="125" t="s">
        <v>126</v>
      </c>
      <c r="H170" s="126">
        <v>3</v>
      </c>
      <c r="I170" s="127"/>
      <c r="J170" s="128">
        <f>ROUND(I170*H170,1)</f>
        <v>0</v>
      </c>
      <c r="K170" s="129"/>
      <c r="L170" s="27"/>
      <c r="M170" s="130" t="s">
        <v>1</v>
      </c>
      <c r="N170" s="131" t="s">
        <v>43</v>
      </c>
      <c r="P170" s="132">
        <f>O170*H170</f>
        <v>0</v>
      </c>
      <c r="Q170" s="132">
        <v>0</v>
      </c>
      <c r="R170" s="132">
        <f>Q170*H170</f>
        <v>0</v>
      </c>
      <c r="S170" s="132">
        <v>0</v>
      </c>
      <c r="T170" s="133">
        <f>S170*H170</f>
        <v>0</v>
      </c>
      <c r="AR170" s="134" t="s">
        <v>122</v>
      </c>
      <c r="AT170" s="134" t="s">
        <v>118</v>
      </c>
      <c r="AU170" s="134" t="s">
        <v>86</v>
      </c>
      <c r="AY170" s="12" t="s">
        <v>117</v>
      </c>
      <c r="BE170" s="135">
        <f>IF(N170="základní",J170,0)</f>
        <v>0</v>
      </c>
      <c r="BF170" s="135">
        <f>IF(N170="snížená",J170,0)</f>
        <v>0</v>
      </c>
      <c r="BG170" s="135">
        <f>IF(N170="zákl. přenesená",J170,0)</f>
        <v>0</v>
      </c>
      <c r="BH170" s="135">
        <f>IF(N170="sníž. přenesená",J170,0)</f>
        <v>0</v>
      </c>
      <c r="BI170" s="135">
        <f>IF(N170="nulová",J170,0)</f>
        <v>0</v>
      </c>
      <c r="BJ170" s="12" t="s">
        <v>86</v>
      </c>
      <c r="BK170" s="135">
        <f>ROUND(I170*H170,1)</f>
        <v>0</v>
      </c>
      <c r="BL170" s="12" t="s">
        <v>122</v>
      </c>
      <c r="BM170" s="134" t="s">
        <v>245</v>
      </c>
    </row>
    <row r="171" spans="2:47" s="1" customFormat="1" ht="58.5">
      <c r="B171" s="27"/>
      <c r="D171" s="136" t="s">
        <v>83</v>
      </c>
      <c r="F171" s="137" t="s">
        <v>445</v>
      </c>
      <c r="I171" s="138"/>
      <c r="L171" s="27"/>
      <c r="M171" s="140"/>
      <c r="N171" s="141"/>
      <c r="O171" s="141"/>
      <c r="P171" s="141"/>
      <c r="Q171" s="141"/>
      <c r="R171" s="141"/>
      <c r="S171" s="141"/>
      <c r="T171" s="142"/>
      <c r="AT171" s="12" t="s">
        <v>83</v>
      </c>
      <c r="AU171" s="12" t="s">
        <v>86</v>
      </c>
    </row>
    <row r="172" spans="2:12" s="1" customFormat="1" ht="6.95" customHeight="1">
      <c r="B172" s="39"/>
      <c r="C172" s="40"/>
      <c r="D172" s="40"/>
      <c r="E172" s="40"/>
      <c r="F172" s="40"/>
      <c r="G172" s="40"/>
      <c r="H172" s="40"/>
      <c r="I172" s="40"/>
      <c r="J172" s="40"/>
      <c r="K172" s="40"/>
      <c r="L172" s="27"/>
    </row>
  </sheetData>
  <sheetProtection algorithmName="SHA-512" hashValue="HhUufD6TkqI74ViiDzcAGLQu43B3XRAKoC5KPEGo+OTW1LHcVV3j/psdmlYreb4Vw6JLvrSGIzA7+TUaXJxrHw==" saltValue="iXujhvrp4dz8wJlvC7QTgCHesvSDrBf4eexcbMpgHzhBg2wIAmMf/F6yEIDDHD20iNrSxkIvPssgxHb24YvytA==" spinCount="100000" sheet="1" objects="1" scenarios="1" formatColumns="0" formatRows="0" autoFilter="0"/>
  <autoFilter ref="C117:K171"/>
  <mergeCells count="9">
    <mergeCell ref="E87:H87"/>
    <mergeCell ref="E108:H108"/>
    <mergeCell ref="E110:H11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ST\STM</dc:creator>
  <cp:keywords/>
  <dc:description/>
  <cp:lastModifiedBy>STM</cp:lastModifiedBy>
  <dcterms:created xsi:type="dcterms:W3CDTF">2023-05-24T12:24:32Z</dcterms:created>
  <dcterms:modified xsi:type="dcterms:W3CDTF">2023-05-24T12:31:24Z</dcterms:modified>
  <cp:category/>
  <cp:version/>
  <cp:contentType/>
  <cp:contentStatus/>
</cp:coreProperties>
</file>