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48B173F4-20E9-4A7D-B8EB-B0C0C0D62E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P - Pomůcky" sheetId="2" r:id="rId2"/>
    <sheet name="T - Technika" sheetId="3" r:id="rId3"/>
  </sheets>
  <definedNames>
    <definedName name="_xlnm._FilterDatabase" localSheetId="1" hidden="1">'P - Pomůcky'!$C$118:$K$225</definedName>
    <definedName name="_xlnm._FilterDatabase" localSheetId="2" hidden="1">'T - Technika'!$C$117:$K$171</definedName>
    <definedName name="_xlnm.Print_Titles" localSheetId="1">'P - Pomůcky'!$118:$118</definedName>
    <definedName name="_xlnm.Print_Titles" localSheetId="0">'Rekapitulace stavby'!$92:$92</definedName>
    <definedName name="_xlnm.Print_Titles" localSheetId="2">'T - Technika'!$117:$117</definedName>
    <definedName name="_xlnm.Print_Area" localSheetId="1">'P - Pomůcky'!$C$4:$J$39,'P - Pomůcky'!$C$50:$J$76,'P - Pomůcky'!$C$82:$J$100,'P - Pomůcky'!$C$106:$J$225</definedName>
    <definedName name="_xlnm.Print_Area" localSheetId="0">'Rekapitulace stavby'!$D$4:$AO$76,'Rekapitulace stavby'!$C$82:$AQ$97</definedName>
    <definedName name="_xlnm.Print_Area" localSheetId="2">'T - Technika'!$C$4:$J$39,'T - Technika'!$C$50:$J$76,'T - Technika'!$C$82:$J$99,'T - Technika'!$C$105:$J$171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J114" i="3"/>
  <c r="F114" i="3"/>
  <c r="F112" i="3"/>
  <c r="E110" i="3"/>
  <c r="J91" i="3"/>
  <c r="F91" i="3"/>
  <c r="F89" i="3"/>
  <c r="E87" i="3"/>
  <c r="J24" i="3"/>
  <c r="E24" i="3"/>
  <c r="J92" i="3"/>
  <c r="J23" i="3"/>
  <c r="J18" i="3"/>
  <c r="E18" i="3"/>
  <c r="F115" i="3"/>
  <c r="J17" i="3"/>
  <c r="J12" i="3"/>
  <c r="J112" i="3" s="1"/>
  <c r="E7" i="3"/>
  <c r="E108" i="3" s="1"/>
  <c r="J37" i="2"/>
  <c r="J36" i="2"/>
  <c r="AY95" i="1"/>
  <c r="J35" i="2"/>
  <c r="AX95" i="1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J115" i="2"/>
  <c r="F115" i="2"/>
  <c r="F113" i="2"/>
  <c r="E111" i="2"/>
  <c r="J91" i="2"/>
  <c r="F91" i="2"/>
  <c r="F89" i="2"/>
  <c r="E87" i="2"/>
  <c r="J24" i="2"/>
  <c r="E24" i="2"/>
  <c r="J116" i="2"/>
  <c r="J23" i="2"/>
  <c r="J18" i="2"/>
  <c r="E18" i="2"/>
  <c r="F116" i="2"/>
  <c r="J17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J224" i="2"/>
  <c r="BK220" i="2"/>
  <c r="J218" i="2"/>
  <c r="J216" i="2"/>
  <c r="BK211" i="2"/>
  <c r="BK224" i="2"/>
  <c r="BK212" i="2"/>
  <c r="BK209" i="2"/>
  <c r="BK208" i="2"/>
  <c r="BK207" i="2"/>
  <c r="BK206" i="2"/>
  <c r="BK204" i="2"/>
  <c r="BK202" i="2"/>
  <c r="BK200" i="2"/>
  <c r="BK198" i="2"/>
  <c r="BK196" i="2"/>
  <c r="J192" i="2"/>
  <c r="J190" i="2"/>
  <c r="J188" i="2"/>
  <c r="J185" i="2"/>
  <c r="J183" i="2"/>
  <c r="J180" i="2"/>
  <c r="J178" i="2"/>
  <c r="J176" i="2"/>
  <c r="J174" i="2"/>
  <c r="J172" i="2"/>
  <c r="J170" i="2"/>
  <c r="J168" i="2"/>
  <c r="J167" i="2"/>
  <c r="J165" i="2"/>
  <c r="J163" i="2"/>
  <c r="J159" i="2"/>
  <c r="BK155" i="2"/>
  <c r="J151" i="2"/>
  <c r="BK145" i="2"/>
  <c r="J141" i="2"/>
  <c r="BK133" i="2"/>
  <c r="J127" i="2"/>
  <c r="J121" i="2"/>
  <c r="J214" i="2"/>
  <c r="BK194" i="2"/>
  <c r="J155" i="2"/>
  <c r="J147" i="2"/>
  <c r="J143" i="2"/>
  <c r="J139" i="2"/>
  <c r="J135" i="2"/>
  <c r="BK127" i="2"/>
  <c r="J123" i="2"/>
  <c r="J210" i="2"/>
  <c r="J161" i="2"/>
  <c r="BK159" i="2"/>
  <c r="J157" i="2"/>
  <c r="BK149" i="2"/>
  <c r="BK139" i="2"/>
  <c r="J133" i="2"/>
  <c r="BK129" i="2"/>
  <c r="BK121" i="2"/>
  <c r="J168" i="3"/>
  <c r="BK162" i="3"/>
  <c r="J158" i="3"/>
  <c r="J154" i="3"/>
  <c r="BK150" i="3"/>
  <c r="BK146" i="3"/>
  <c r="J142" i="3"/>
  <c r="J137" i="3"/>
  <c r="J133" i="3"/>
  <c r="BK131" i="3"/>
  <c r="BK128" i="3"/>
  <c r="J125" i="3"/>
  <c r="BK123" i="3"/>
  <c r="BK120" i="3"/>
  <c r="BK170" i="3"/>
  <c r="BK166" i="3"/>
  <c r="J164" i="3"/>
  <c r="J162" i="3"/>
  <c r="BK158" i="3"/>
  <c r="BK154" i="3"/>
  <c r="J150" i="3"/>
  <c r="J146" i="3"/>
  <c r="J139" i="3"/>
  <c r="J135" i="3"/>
  <c r="BK132" i="3"/>
  <c r="J130" i="3"/>
  <c r="BK127" i="3"/>
  <c r="J124" i="3"/>
  <c r="J122" i="3"/>
  <c r="BK222" i="2"/>
  <c r="J222" i="2"/>
  <c r="J220" i="2"/>
  <c r="BK216" i="2"/>
  <c r="J212" i="2"/>
  <c r="BK210" i="2"/>
  <c r="BK218" i="2"/>
  <c r="J211" i="2"/>
  <c r="J209" i="2"/>
  <c r="J208" i="2"/>
  <c r="J207" i="2"/>
  <c r="J206" i="2"/>
  <c r="J204" i="2"/>
  <c r="J202" i="2"/>
  <c r="J200" i="2"/>
  <c r="J198" i="2"/>
  <c r="J194" i="2"/>
  <c r="BK190" i="2"/>
  <c r="BK188" i="2"/>
  <c r="BK185" i="2"/>
  <c r="BK183" i="2"/>
  <c r="BK180" i="2"/>
  <c r="BK178" i="2"/>
  <c r="BK176" i="2"/>
  <c r="BK174" i="2"/>
  <c r="BK172" i="2"/>
  <c r="BK170" i="2"/>
  <c r="BK168" i="2"/>
  <c r="BK167" i="2"/>
  <c r="BK165" i="2"/>
  <c r="BK163" i="2"/>
  <c r="BK161" i="2"/>
  <c r="BK157" i="2"/>
  <c r="J153" i="2"/>
  <c r="J149" i="2"/>
  <c r="BK143" i="2"/>
  <c r="J137" i="2"/>
  <c r="J131" i="2"/>
  <c r="BK123" i="2"/>
  <c r="BK214" i="2"/>
  <c r="J196" i="2"/>
  <c r="BK192" i="2"/>
  <c r="BK151" i="2"/>
  <c r="J145" i="2"/>
  <c r="BK141" i="2"/>
  <c r="BK137" i="2"/>
  <c r="J129" i="2"/>
  <c r="J125" i="2"/>
  <c r="AS94" i="1"/>
  <c r="BK153" i="2"/>
  <c r="BK147" i="2"/>
  <c r="BK135" i="2"/>
  <c r="BK131" i="2"/>
  <c r="BK125" i="2"/>
  <c r="J170" i="3"/>
  <c r="BK164" i="3"/>
  <c r="J160" i="3"/>
  <c r="BK156" i="3"/>
  <c r="J152" i="3"/>
  <c r="BK148" i="3"/>
  <c r="BK144" i="3"/>
  <c r="BK139" i="3"/>
  <c r="BK135" i="3"/>
  <c r="J132" i="3"/>
  <c r="BK130" i="3"/>
  <c r="J127" i="3"/>
  <c r="BK124" i="3"/>
  <c r="BK122" i="3"/>
  <c r="BK168" i="3"/>
  <c r="J166" i="3"/>
  <c r="BK160" i="3"/>
  <c r="J156" i="3"/>
  <c r="BK152" i="3"/>
  <c r="J148" i="3"/>
  <c r="J144" i="3"/>
  <c r="BK142" i="3"/>
  <c r="BK137" i="3"/>
  <c r="BK133" i="3"/>
  <c r="J131" i="3"/>
  <c r="J128" i="3"/>
  <c r="BK125" i="3"/>
  <c r="J123" i="3"/>
  <c r="J120" i="3"/>
  <c r="P120" i="2" l="1"/>
  <c r="R120" i="2"/>
  <c r="BK182" i="2"/>
  <c r="J182" i="2"/>
  <c r="J98" i="2"/>
  <c r="R182" i="2"/>
  <c r="BK187" i="2"/>
  <c r="J187" i="2"/>
  <c r="J99" i="2"/>
  <c r="T187" i="2"/>
  <c r="BK119" i="3"/>
  <c r="T119" i="3"/>
  <c r="BK120" i="2"/>
  <c r="J120" i="2"/>
  <c r="J97" i="2" s="1"/>
  <c r="T120" i="2"/>
  <c r="P182" i="2"/>
  <c r="P119" i="2" s="1"/>
  <c r="AU95" i="1" s="1"/>
  <c r="T182" i="2"/>
  <c r="P187" i="2"/>
  <c r="R187" i="2"/>
  <c r="P119" i="3"/>
  <c r="R119" i="3"/>
  <c r="BK141" i="3"/>
  <c r="J141" i="3"/>
  <c r="J98" i="3"/>
  <c r="P141" i="3"/>
  <c r="R141" i="3"/>
  <c r="T141" i="3"/>
  <c r="E85" i="3"/>
  <c r="F92" i="3"/>
  <c r="J115" i="3"/>
  <c r="BE125" i="3"/>
  <c r="BE131" i="3"/>
  <c r="BE132" i="3"/>
  <c r="BE135" i="3"/>
  <c r="BE139" i="3"/>
  <c r="BE142" i="3"/>
  <c r="BE150" i="3"/>
  <c r="BE156" i="3"/>
  <c r="BE158" i="3"/>
  <c r="BE160" i="3"/>
  <c r="BE166" i="3"/>
  <c r="BE170" i="3"/>
  <c r="J89" i="3"/>
  <c r="BE120" i="3"/>
  <c r="BE122" i="3"/>
  <c r="BE123" i="3"/>
  <c r="BE124" i="3"/>
  <c r="BE127" i="3"/>
  <c r="BE128" i="3"/>
  <c r="BE130" i="3"/>
  <c r="BE133" i="3"/>
  <c r="BE137" i="3"/>
  <c r="BE144" i="3"/>
  <c r="BE146" i="3"/>
  <c r="BE148" i="3"/>
  <c r="BE152" i="3"/>
  <c r="BE154" i="3"/>
  <c r="BE162" i="3"/>
  <c r="BE164" i="3"/>
  <c r="BE168" i="3"/>
  <c r="E85" i="2"/>
  <c r="J92" i="2"/>
  <c r="BE121" i="2"/>
  <c r="BE123" i="2"/>
  <c r="BE133" i="2"/>
  <c r="BE137" i="2"/>
  <c r="BE141" i="2"/>
  <c r="BE151" i="2"/>
  <c r="BE210" i="2"/>
  <c r="BE211" i="2"/>
  <c r="BE212" i="2"/>
  <c r="BE214" i="2"/>
  <c r="BE224" i="2"/>
  <c r="F92" i="2"/>
  <c r="J113" i="2"/>
  <c r="BE127" i="2"/>
  <c r="BE135" i="2"/>
  <c r="BE139" i="2"/>
  <c r="BE149" i="2"/>
  <c r="BE153" i="2"/>
  <c r="BE192" i="2"/>
  <c r="BE125" i="2"/>
  <c r="BE129" i="2"/>
  <c r="BE131" i="2"/>
  <c r="BE143" i="2"/>
  <c r="BE145" i="2"/>
  <c r="BE147" i="2"/>
  <c r="BE155" i="2"/>
  <c r="BE157" i="2"/>
  <c r="BE159" i="2"/>
  <c r="BE161" i="2"/>
  <c r="BE163" i="2"/>
  <c r="BE165" i="2"/>
  <c r="BE167" i="2"/>
  <c r="BE168" i="2"/>
  <c r="BE170" i="2"/>
  <c r="BE172" i="2"/>
  <c r="BE174" i="2"/>
  <c r="BE176" i="2"/>
  <c r="BE178" i="2"/>
  <c r="BE180" i="2"/>
  <c r="BE183" i="2"/>
  <c r="BE185" i="2"/>
  <c r="BE188" i="2"/>
  <c r="BE190" i="2"/>
  <c r="BE194" i="2"/>
  <c r="BE196" i="2"/>
  <c r="BE198" i="2"/>
  <c r="BE200" i="2"/>
  <c r="BE202" i="2"/>
  <c r="BE204" i="2"/>
  <c r="BE206" i="2"/>
  <c r="BE207" i="2"/>
  <c r="BE208" i="2"/>
  <c r="BE209" i="2"/>
  <c r="BE216" i="2"/>
  <c r="BE218" i="2"/>
  <c r="BE220" i="2"/>
  <c r="BE222" i="2"/>
  <c r="F37" i="2"/>
  <c r="BD95" i="1"/>
  <c r="F35" i="2"/>
  <c r="BB95" i="1"/>
  <c r="F34" i="3"/>
  <c r="BA96" i="1"/>
  <c r="F35" i="3"/>
  <c r="BB96" i="1"/>
  <c r="F37" i="3"/>
  <c r="BD96" i="1"/>
  <c r="F36" i="2"/>
  <c r="BC95" i="1"/>
  <c r="J34" i="2"/>
  <c r="AW95" i="1"/>
  <c r="F34" i="2"/>
  <c r="BA95" i="1"/>
  <c r="J34" i="3"/>
  <c r="AW96" i="1"/>
  <c r="F36" i="3"/>
  <c r="BC96" i="1"/>
  <c r="P118" i="3" l="1"/>
  <c r="AU96" i="1"/>
  <c r="T119" i="2"/>
  <c r="T118" i="3"/>
  <c r="R118" i="3"/>
  <c r="BK118" i="3"/>
  <c r="J118" i="3"/>
  <c r="J96" i="3"/>
  <c r="R119" i="2"/>
  <c r="J119" i="3"/>
  <c r="J97" i="3"/>
  <c r="BK119" i="2"/>
  <c r="J119" i="2" s="1"/>
  <c r="J96" i="2" s="1"/>
  <c r="AU94" i="1"/>
  <c r="F33" i="2"/>
  <c r="AZ95" i="1" s="1"/>
  <c r="BA94" i="1"/>
  <c r="W30" i="1"/>
  <c r="BD94" i="1"/>
  <c r="W33" i="1" s="1"/>
  <c r="BC94" i="1"/>
  <c r="W32" i="1"/>
  <c r="J33" i="3"/>
  <c r="AV96" i="1" s="1"/>
  <c r="AT96" i="1" s="1"/>
  <c r="J33" i="2"/>
  <c r="AV95" i="1"/>
  <c r="AT95" i="1" s="1"/>
  <c r="BB94" i="1"/>
  <c r="W31" i="1" s="1"/>
  <c r="F33" i="3"/>
  <c r="AZ96" i="1"/>
  <c r="J30" i="2" l="1"/>
  <c r="AG95" i="1"/>
  <c r="J30" i="3"/>
  <c r="AG96" i="1"/>
  <c r="AZ94" i="1"/>
  <c r="W29" i="1"/>
  <c r="AW94" i="1"/>
  <c r="AK30" i="1"/>
  <c r="AY94" i="1"/>
  <c r="AX94" i="1"/>
  <c r="J39" i="3" l="1"/>
  <c r="J39" i="2"/>
  <c r="AN96" i="1"/>
  <c r="AN95" i="1"/>
  <c r="AG94" i="1"/>
  <c r="AK26" i="1"/>
  <c r="AK35" i="1" s="1"/>
  <c r="AV94" i="1"/>
  <c r="AK29" i="1"/>
  <c r="AT94" i="1" l="1"/>
  <c r="AN94" i="1"/>
</calcChain>
</file>

<file path=xl/sharedStrings.xml><?xml version="1.0" encoding="utf-8"?>
<sst xmlns="http://schemas.openxmlformats.org/spreadsheetml/2006/main" count="1851" uniqueCount="446">
  <si>
    <t>Export Komplet</t>
  </si>
  <si>
    <t/>
  </si>
  <si>
    <t>2.0</t>
  </si>
  <si>
    <t>ZAMOK</t>
  </si>
  <si>
    <t>False</t>
  </si>
  <si>
    <t>{fcac74d4-fdab-417e-bfe3-bc92968e7ad3}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</si>
  <si>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</si>
  <si>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</si>
  <si>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</si>
  <si>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</si>
  <si>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</si>
  <si>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</si>
  <si>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</si>
  <si>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</si>
  <si>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BRANDYS-2452022-TP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</si>
  <si>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</si>
  <si>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</si>
  <si>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Odborné učebny G Brandýs – Gymnázium J.S. Machara</t>
  </si>
  <si>
    <t>KSO:</t>
  </si>
  <si>
    <t>CC-CZ:</t>
  </si>
  <si>
    <t>Místo:</t>
  </si>
  <si>
    <t xml:space="preserve">Gymnázium J. S. Machara, Královická 668  </t>
  </si>
  <si>
    <t>Datum:</t>
  </si>
  <si>
    <t>15. 5. 2022</t>
  </si>
  <si>
    <t>Zadavatel:</t>
  </si>
  <si>
    <t>IČ:</t>
  </si>
  <si>
    <t>70891095</t>
  </si>
  <si>
    <t>Středočeský kraj, Praha 5, Zborovská 81/11</t>
  </si>
  <si>
    <t>DIČ:</t>
  </si>
  <si>
    <t>Uchazeč:</t>
  </si>
  <si>
    <t>Vyplň údaj</t>
  </si>
  <si>
    <t>Projektant:</t>
  </si>
  <si>
    <t>47470569</t>
  </si>
  <si>
    <t>Stebau s.r.o., Jižní 870, 500 03 Hradec Králové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</si>
  <si>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</si>
  <si>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</si>
  <si>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</si>
  <si>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</si>
  <si>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</si>
  <si>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</si>
  <si>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</si>
  <si>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</si>
  <si>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</si>
  <si>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</si>
  <si>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</si>
  <si>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</si>
  <si>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</si>
  <si>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</si>
  <si>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</si>
  <si>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</si>
  <si>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</si>
  <si>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</si>
  <si>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</si>
  <si>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</si>
  <si>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</si>
  <si>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</si>
  <si>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</si>
  <si>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</si>
  <si>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</si>
  <si>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</si>
  <si>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</si>
  <si>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</si>
  <si>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</si>
  <si>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</si>
  <si>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</si>
  <si>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</si>
  <si>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</si>
  <si>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</si>
  <si>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</si>
  <si>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</si>
  <si>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</si>
  <si>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</si>
  <si>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</si>
  <si>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</si>
  <si>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</si>
  <si>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</si>
  <si>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</si>
  <si>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</si>
  <si>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</si>
  <si>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</si>
  <si>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</si>
  <si>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</si>
  <si>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</si>
  <si>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</t>
  </si>
  <si>
    <t>Pomůcky</t>
  </si>
  <si>
    <t>STA</t>
  </si>
  <si>
    <t>1</t>
  </si>
  <si>
    <t>{98bd3da8-6757-40e4-b932-205578c74bd0}</t>
  </si>
  <si>
    <t>2</t>
  </si>
  <si>
    <t>T</t>
  </si>
  <si>
    <t>Technika</t>
  </si>
  <si>
    <t>{7365ff87-380b-478f-9c68-50805fee24e3}</t>
  </si>
  <si>
    <t>KRYCÍ LIST SOUPISU PRACÍ</t>
  </si>
  <si>
    <t>Objekt:</t>
  </si>
  <si>
    <t>P - Pomůcky</t>
  </si>
  <si>
    <t>REKAPITULACE ČLENĚNÍ SOUPISU PRACÍ</t>
  </si>
  <si>
    <t>Kód dílu - Popis</t>
  </si>
  <si>
    <t>Cena celkem [CZK]</t>
  </si>
  <si>
    <t>Náklady ze soupisu prací</t>
  </si>
  <si>
    <t>-1</t>
  </si>
  <si>
    <t>1 - CHEMIE</t>
  </si>
  <si>
    <t>2 - INFORMATIKA</t>
  </si>
  <si>
    <t>3 - POLYTECHNIKA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</si>
  <si>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</si>
  <si>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</si>
  <si>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</si>
  <si>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</si>
  <si>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</si>
  <si>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</si>
  <si>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</si>
  <si>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</si>
  <si>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</si>
  <si>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</si>
  <si>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</si>
  <si>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</si>
  <si>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</si>
  <si>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CHEMIE</t>
  </si>
  <si>
    <t>ROZPOCET</t>
  </si>
  <si>
    <t>K</t>
  </si>
  <si>
    <t>W</t>
  </si>
  <si>
    <t>Sada senzorů</t>
  </si>
  <si>
    <t>sada</t>
  </si>
  <si>
    <t>4</t>
  </si>
  <si>
    <t>Poznámka k položce:_x000D_
Možnost připojení bezdrátově, k dataloggeru_x000D_
senzor tlaku plynu:                1ks_x000D_
Rozsah: 0 až 400 kPa (maximální tlak bez zničení je 410 kPa)_x000D_
Citlivost: 0,03 kPa; Přesnost: ±3 kPa;_x000D_
Maximální vzorkovací frekvence: 50 vzorků/s; Vnitřní objem: 0,8 ml_x000D_
bodový teplotní senzor:               1ks_x000D_
Rozsah: -25 °C až 125 °C (maximální teplota bez zničení je 150 °C)_x000D_
Přesnost: ±0,5 °C_x000D_
senzor CO2:                1ks_x000D_
Rozsah: 0 až 100 000 ppm (0 až 10 %)_x000D_
Rozlišení: 1 ppm_x000D_
Měří rovněž okolní relativní vlhkost a teplotu_x000D_
Senzor plynného kyslíku:     1ks_x000D_
Rozsah: 0 % až 100 %; Přesnost: ±1 %; Rozlišení: 0,01 %_x000D_
Senzor ve vodě rozpuštěného kyslíku:     1ks_x000D_
Rozsah: 0 až 20 mg/L, resp. 0 % až 300 % (hodnoty vyšší než 100 % mohou nastat díky dalším zdrojům kyslíku mimo difúzi ze  vzduchu nad vodní hladinou; typicky může jít o vodní rostliny provádějící fotosyntézu, ale stejnou situaci zajistí i probublávání vody čistým kyslíkem)_x000D_
Přesnost:_x000D_
v režimu mg/L_x000D_
±0,2 mg/L při hodnotách do 10 mg/L; ±0,4 mg/L při hodnotách nad 10 mg/L_x000D_
v režimu procent_x000D_
±2% při hodnotách pod 100%; ±5% při hodnotách nad 100%_x000D_
Rychlost odezvy: 90% finální měřené hodnoty čidlo dosáhne přibližně za 40 s_x000D_
Automatická teplotní kompenzace v rozsahu 0 °C až 50 °C_x000D_
Automatická kompenzace tlaku v rozsahu 30 kPa až 200 kPa_x000D_
Čidlo při měření nevyžaduje proudění měřené kapaliny_x000D_
senzor detektor radiace:             1ks_x000D_
Čidlo alfa, beta a gama záření._x000D_
Senzor je postaven na Geigerově–Müllerově detektoru ionizačního záření. Je vybaven slídovým okénkem umožňujícím vedle detekce beta a gama záření detekovat též alfa záření._x000D_
Na senzoru je červená LED dioda, která blikne při detekci záření._x000D_
Senzor při detekci záření může vydávat i zvukový signál ("pípat") – lze vypnout přepínačem umístěným na těle seznoru._x000D_
Senzor kolorimetr:            1ks_x000D_
Rozsah: 0 až 3 (absorbance)_x000D_
Rozumné rozsahy:_x000D_
0,05 ažo 1,0 (absorbance); 10% až 90% (transmitance)_x000D_
Měří na těchto vlnových délkách: 430 nm, 470 nm, 565 nm, 635 nm</t>
  </si>
  <si>
    <t>W-GD</t>
  </si>
  <si>
    <t>Čidlo kyselosti pro chem. pokusy</t>
  </si>
  <si>
    <t>ks</t>
  </si>
  <si>
    <t>Poznámka k položce:_x000D_
Kompatibilní se systémem používaným ve škole_x000D_
_x000D_
Rozsah: 0 - 14 pH_x000D_
Přesnost (s novou elektrodou): ±0,2 pH_x000D_
Skladovací roztok: 10 g KCl ve 100 ml roztoku pufru pH 4_x000D_
Možnosti připojení: USB, bezdrátově, k dataloggeru</t>
  </si>
  <si>
    <t>3</t>
  </si>
  <si>
    <t>Wbo</t>
  </si>
  <si>
    <t>Bodotávek</t>
  </si>
  <si>
    <t>6</t>
  </si>
  <si>
    <t>Poznámka k položce:_x000D_
Teplotní rozsah: pokojová teplota až 260 °C_x000D_
Rozlišení: 0,10 °C_x000D_
Přesnost: ±0,31 + 0,0006×T, kde T je teplota ve stupních Celsia_x000D_
Kapilární trubice: vnější průměr 1,4–1,8 mm, délka 100 mm_x000D_
Počet slotů pro kapilární trubice: 3_x000D_
Zobrazovací čočka: průměr 27 mm (funkční), 30 mm (skutečný)_x000D_
Osvětlení kapilárních slotů: 3 bílé LED diody_x000D_
Stavové diody:_x000D_
Červená LED (signalizuje režim vytápění)</t>
  </si>
  <si>
    <t>Wpz</t>
  </si>
  <si>
    <t>Proudový zdroj pro elektrochemii, + voltmetr + ampermetr se 2 rozsahy</t>
  </si>
  <si>
    <t>8</t>
  </si>
  <si>
    <t>Poznámka k položce:_x000D_
Zdroj stejnosměrného proudu umožňuje provádět elektrochemické experimenty (Faradayovy zákony, elektrolýza, galvanické pokovení...) bez nutnosti použít samostatný zdroj proudu._x000D_
_x000D_
Zařízení dokáže dávat proud až 0,6 A při napětí 5 V. Současně celé zařízení funguje jako ampérmetr umožňující měřit celkový dodaný elektrický náboj._x000D_
_x000D_
Zabudovaný ampérmetr nelze využít pro měření proudu z jiných zdrojů napětí._x000D_
_x000D_
Voltmetr (čidlo)_x000D_
Větší rozsah: ±20 V_x000D_
Menší rozsah: ±1 V_x000D_
Rozlišení: 5 mV_x000D_
Vzorkovací frekvence: 1000 Hz_x000D_
_x000D_
Ampérmetr se 2 rozsahy (přepínač je na těle čidla)._x000D_
Rozsah ±1 A_x000D_
citlivost 0,031 mA_x000D_
maximální proud, který ještě nevede ke zničení čidla: 1,5 A_x000D_
Maximální napětí proti zemi: ±10 V_x000D_
Rozsah ±0,1 A_x000D_
citlivost 0,003 mA_x000D_
maximální proud, který ještě nevede ke zničení čidla: 0,5 A_x000D_
Maximální napětí proti zemi: ±10 V</t>
  </si>
  <si>
    <t>5</t>
  </si>
  <si>
    <t>W-CO</t>
  </si>
  <si>
    <t>Elektroda pro měření vodivosti, pro chem. pokusy</t>
  </si>
  <si>
    <t>10</t>
  </si>
  <si>
    <t>Poznámka k položce:_x000D_
Elektroda je určená k měření elektrické vodivosti vodných roztoků_x000D_
a je vybavena automatickou teplotní kompenzací při teplotách v rozsahu 5 až 35 °C._x000D_
Rozsahy měření: 0-200 µS/cm, 0-2000 µS/cm a 0-20 000 µS/cm_x000D_
Odpovídající citlivost: 0,1 µS/cm, 1 µS/cm a 10 µS/cm._x000D_
Přesnost: 1 % z rozsahu.</t>
  </si>
  <si>
    <t>WT</t>
  </si>
  <si>
    <t>Senzor teploty</t>
  </si>
  <si>
    <t>12</t>
  </si>
  <si>
    <t>Poznámka k položce:_x000D_
Rozsah: -40 °C až 125 °C_x000D_
Přesnost: ±0,25 °C</t>
  </si>
  <si>
    <t>7</t>
  </si>
  <si>
    <t>V1</t>
  </si>
  <si>
    <t>Míchačka magnetická, kapacita 1000ml</t>
  </si>
  <si>
    <t>14</t>
  </si>
  <si>
    <t>Poznámka k položce:_x000D_
*tělo vyrobeno z chemicky odolného materiálu_x000D_
*robustní a kompaktní jednotka pro míchání a zahřívání až 1 litru kapaliny_x000D_
*chemicky odolná, snadno čistitelná keramická vrchní deska_x000D_
Teplotní rozsah	teplota okolí – 500 °C_x000D_
RPM	100 – 1200-1_x000D_
Kapacita	1000 ml</t>
  </si>
  <si>
    <t>V2</t>
  </si>
  <si>
    <t>Sušárna s nucenou cirkulací vzduchu v komoře</t>
  </si>
  <si>
    <t>16</t>
  </si>
  <si>
    <t>Poznámka k položce:_x000D_
Objem [l]		106_x000D_
Teplotní rozsah [°C]	od +10 nad teplotou okolí do +250_x000D_
Počet polic (standard/max)		1/5_x000D_
Max. zatížení police [kg]		20_x000D_
Povolené celkové zatížení [kg]_x000D_
jednoduché ovládání, dobře čitelný LED displej_x000D_
systém předehřívání komory APT.Line (zajišťuje homogenní rozložení teploty v komoře)_x000D_
nucená cirkulace vzduchu v komoře (s ventilátorem)_x000D_
manuální ovládání výfukové klapky_x000D_
tepelné jištění třídy 2 s vizuálním alarmem_x000D_
ergonomicky tvarovaná rukojeť</t>
  </si>
  <si>
    <t>9</t>
  </si>
  <si>
    <t>V3</t>
  </si>
  <si>
    <t>Rotační vakuová odparka</t>
  </si>
  <si>
    <t>18</t>
  </si>
  <si>
    <t>Poznámka k položce:_x000D_
Použití odpařovacích baněk	20 – 4000 ml_x000D_
Teplota lázně	max. +100 °C_x000D_
Rozsah otáček	20 – 140 ot/min_x000D_
Ovládání zdvihu	ruční_x000D_
Přesnost regulace teploty	±2 °C_x000D_
Napájení	230 V ±10 % / 50 Hz_x000D_
Příkon	max. 2000 W_x000D_
otáčky a teplota lázně snadno analogově řízeny_x000D_
ohřívací lázeň na přístroji nezávislá, samostatný přívod elektrické energie_x000D_
ruční polohování odpařovací baňky_x000D_
chladič standardně vertikální, na přání diagonální, nebo vymrazovací nástavec_x000D_
robustní systém zajištění odpařovací baňky_x000D_
chemicky odolné těsnění (průměr sací trubice 20 mm)_x000D_
osu chladiče lze snadno a definovaně naklánět_x000D_
v ceně základního provedení sady skla je obsažena: 1x baňka s kulatým dnem 1000 ml, 1x baňka s kulatým dnem 2000 ml, 1x sací trubice, 1x vertikální chladič, 1x kulový nástavec, 1x připouštěcí trubice s kohoutem, 1x 1000 ml baňka s kulovým zábrusem</t>
  </si>
  <si>
    <t>V4</t>
  </si>
  <si>
    <t>Spektrofotometr</t>
  </si>
  <si>
    <t>20</t>
  </si>
  <si>
    <t>Poznámka k položce:_x000D_
Součástí je:_x000D_
4pozicový držák kyvet s optickou délkou 10 mm,  kryt proti prachu, USB flash disk a napájecí kabel;_x000D_
4 ks skleněných a 2 ks křemenných kyvet s optickou délkou 10 mm, kryt proti prachu,  USB flash disk a napájecí kabel_x000D_
_x000D_
intuitivní ovládání (barevný dotykový displej, navigace pomocí ikon)_x000D_
zobrazení všech důležitých parametrů na displeji_x000D_
modely s manuálním nebo automatickým nastavením vlnové délky_x000D_
kvantifikace na základě kalibrační křivky nebo koeficientu_x000D_
funkce skenování v celém rozsahu vlnových délek (pouze modely V-11 SCAN a UV-31 SCAN)_x000D_
kvalitní silikonová fotodioda s mřížkou 1200 vrypů/mm pro vysokou přesnost a správnost měření_x000D_
velký prostor pro umístění vzorků (vhodný pro kyvety s optickou délkou 5 až 100 mm - držák na kyvety s optickou délkou vyšší než 10 mm je volitelným příslušenstvím za příplatek)_x000D_
ukládání a přenos dat prostřednictvím USB flash disku (formát CSV nebo TXT)_x000D_
snadná obsluha (jednoduchá výměna lampy a kyvety)_x000D_
rozhraní USB (přenos dat do PC) a RS232 (přenos dat na tiskárnu); software ani tiskárna nejsou součástí dodávky přístroje a objednávají se samostatně_x000D_
_x000D_
Optický systém	jednopaprskový_x000D_
Režimy měření	absorbance, transmitance, koncentrace a energie_x000D_
Detektor	silikonová fotodioda_x000D_
Kalibrace	automatická (při každém spuštění přístroje)_x000D_
Nastavení vlnové délky	manuální/automatické_x000D_
Fotometrický rozsah	0…200 % T , -0,3…3 Abs, 0…9999,9 konc._x000D_
Fotometrická přesnost	±0,5 % T v 0 – 100 % T_x000D_
Fotometrická opakovatelnost	±0,2 % T v 0 – 100 % T_x000D_
Fotometrické rozlišení	0,001 Abs._x000D_
Standardní držák kyvet	4pozicový pro kyvety s optickou délkou 10 mm_x000D_
Displej	5" barevný dotykový (480 x 272 px)_x000D_
Paměť	interní paměť 236 kB (lze rozšířit připojením USB flash disku)_x000D_
Software	není součástí dodávky přístroje_x000D_
Rozhraní	USB-A (flash disk), USB-B (připojení k PC), RS232 (připojení k tiskárně_x000D_
Šířka vlnového pásma		2 nm_x000D_
Rozsah vlnových délek  190-1100mm</t>
  </si>
  <si>
    <t>11</t>
  </si>
  <si>
    <t>V5</t>
  </si>
  <si>
    <t>DEWAROVA nádoba, vnitřní objem  6,6L</t>
  </si>
  <si>
    <t>22</t>
  </si>
  <si>
    <t>Poznámka k položce:_x000D_
průměr hrdla 33mm_x000D_
průměr nádoby cca 305mm_x000D_
výška 560mm_x000D_
Odpar LN2 za 24 hodin:   0,14 l_x000D_
Statická kapacita:   47 dnů_x000D_
Připojovací závit:	M 40 x 1,5_x000D_
Max. pracovní přetlak:    0,05 MPa</t>
  </si>
  <si>
    <t>H1</t>
  </si>
  <si>
    <t>Stolní přístroj pro měření konduktivity a odporu</t>
  </si>
  <si>
    <t>24</t>
  </si>
  <si>
    <t>Poznámka k položce:_x000D_
Rozsah	EC: 0,0 až 199,9 µs/cm, 0 až 1999 µs/cm; 0,00 až 19,99 ms/cm; 0,0 až 199,9 mS/cm; rezistivita: 0 až 19,90 MO•cm_x000D_
Rozlišení	EC: 0,1 µs/cm; 1 µs/cm; 0,01 mS/cm; 0,1 mS/cm; rezistivita: 0,10 MO•cm_x000D_
Přesnost	EC i rezistivita: ±2% z celého rozsahu_x000D_
Kalibrace	manuální nebo 1-bodová_x000D_
Napájení	12 VDC adaptér_x000D_
Prostředí	0 až 50°C, 95% RH_x000D_
Sondy	HI76303 EC sonda a HI3316D sonda na měření rezistivity (v ceně)_x000D_
Teplotní kompenzace	automatická od 0 do 50°C, ß pro EC volitelná od 0 do 2,5%/°C pro rezistivitu od 2 do 7%/°C</t>
  </si>
  <si>
    <t>13</t>
  </si>
  <si>
    <t>H2</t>
  </si>
  <si>
    <t>Stolní pH / mV metr</t>
  </si>
  <si>
    <t>26</t>
  </si>
  <si>
    <t>Poznámka k položce:_x000D_
Rozsah -2,00 až 16,00 pH, +/-2000 mV, 20 až 120°C_x000D_
Rozlišení 0,01 pH, 0,1 mV ,0,1°C_x000D_
Přesnost +/-0,01 pH, +/-1 mV, +/- 0,2 °C_x000D_
Elektroda kombinovaná pH elektroda rozsah 0-13 pH, teplotní optimum 20-40°C, skleněné tělo, jednoduché rozhraní, Ag/AgCl referenční elektroda, 3,5M KCl s AgCl, keramické rozhraní 15-20 microL/hod, BNC + Calibration Check konektor, 1 m kabel_x000D_
Kalibrace 1- až 5-bodová, automatické rozpoznání 7 pufrů (pH 1,68, 3,00, 6,86, 7,01, 9,18, 10,01, 12,45),_x000D_
kontrola kalibrace a stavu elektrody (Calibration Check)_x000D_
Teplotní kompenzace manuální nebo automatická v rozsahu -20 až -120°C se sondou_x000D_
Paměť dat 100 měření, přenos přes USB do PC_x000D_
_x000D_
Měření pH, ORP a teploty_x000D_
Rychlá kontrola stavu pH elektrody(směrnice, čistota, reakční doba) s indikací na displeji_x000D_
Přehledný displej a intuitivní ovládání_x000D_
Až 5-bodová kalibrace s GLP záznamem_x000D_
Detekce stabilního měření (funkce HOLD)_x000D_
Paměť dat pro 100 měření a USB rozhraní pro přenos do PC_x000D_
_x000D_
Balení obsahuje: pH metr, stojan , elektroda , elektrolyt H, teplotní sonda , pufry pH 4,01 a 7,01 (20 mL), čistící roztok (20 mL)</t>
  </si>
  <si>
    <t>H3</t>
  </si>
  <si>
    <t>2-vstupový pH/ORP/ISE multimetr</t>
  </si>
  <si>
    <t>28</t>
  </si>
  <si>
    <t>Poznámka k položce:_x000D_
Prostředí	0 až 50°C_x000D_
Komunikace	USB a RS232_x000D_
Datová Pamět	100 průběhu (každý do 50000 bodů), automatické sledování ustálení měřené hodnoty, GLP archivace poslední kalibrace_x000D_
Sondy	pH: HI1131B skleněná elektroda s BNC konektorem a 1 m kabelem (v ceně přístroje); T: HI7662-T teplotní čidlo z nerezové oceli, 1 m kabel (v ceně přístroje)_x000D_
Teplotní kompenzace	automatická nebo manuální od -20.0 - 120.0°C/-4.0°C - 248.0°_x000D_
Rozsah	pH -2,00 - 20,00 pH; ORP ±2000 mV; ISE 10-6 - 105 mg/L; T -20,0 - 120,0 °C_x000D_
Rozlišení	0,1/ 0,01/ 0,001 pH; ORP 0,1 mV; ISE 1 / 0,1 / 0,01 / 0,001; T 0,1°C_x000D_
Přesnost	±0,01/ ±0,002 pH; ORP ±0,2 mV; ISE 0,5% monovalentní / 1% bivalentní ionty; T ±0,2°C_x000D_
Kalibrace	5 bodová pH kalibrace (8 definovaných pufrů 1.68, 3.00, 4.01, 6.86, 7.01,9.18, 10.01, 12.45 a 5 uložitelných) s Calibration Check™ kontrolou; ISE 5-bodová (5 definovaných a 5 uložitelných koncentrací); směrnice 80-110%_x000D_
_x000D_
Výkonný multimeter s barevným displejem a 2 BNC vstupy._x000D_
 Současné zobrazování měřených parametrů._x000D_
Jednoduché programování výpočtů pro analytické metody s ISE elektrodami._x000D_
Archivace dat na stisk nebo intervalové logování, přenos přes USB.</t>
  </si>
  <si>
    <t>VK1</t>
  </si>
  <si>
    <t>Analytické váhy, s kalibrací</t>
  </si>
  <si>
    <t>30</t>
  </si>
  <si>
    <t>Poznámka k položce:_x000D_
Velký LCD displej, výška číslic 14 mm_x000D_
Rozměry vážící desky , nerezová ocel , o 91 mm_x000D_
Rozlišení d	0,1 mg_x000D_
Rozsah vážení Max	120 g_x000D_
Vážící miska (O/ŠxD)	O 91 mm_x000D_
Reprodukovatelnost	0,2 mg_x000D_
Linearita	± 0,3 mg</t>
  </si>
  <si>
    <t>VK2</t>
  </si>
  <si>
    <t>Analytické váhy s možností ověření, a kalibrací</t>
  </si>
  <si>
    <t>32</t>
  </si>
  <si>
    <t>Poznámka k položce:_x000D_
Rozlišení d	0,1 mg_x000D_
Rozsah vážení Max	220 g_x000D_
Min. hmot. jed. ks_x000D_
Vážící miska (O/ŠxD)	O 91 mm_x000D_
Ověřovací dílek e	1 mg_x000D_
Minimální zatížení	10 mg_x000D_
Reprodukovatelnost	0,1 mg_x000D_
Linearita	+/- 0,2 mg_x000D_
_x000D_
Luminiscenční OLED displej, výška číslic 14 mm,_x000D_
 jasný displej s vysokým kontrastem pro snadné čtení hmotnosti i za podmínek slabého osvětlení_x000D_
Rozměry vážicí plochy O 91 mm</t>
  </si>
  <si>
    <t>17</t>
  </si>
  <si>
    <t>VK3</t>
  </si>
  <si>
    <t>Váhy přesné, s kalibrací</t>
  </si>
  <si>
    <t>34</t>
  </si>
  <si>
    <t>Poznámka k položce:_x000D_
Rozlišení d	0,01 g_x000D_
Rozsah vážení Max	200 g_x000D_
Min. hmot. jed. ks	0,2 g_x000D_
Vážící miska (O/ŠxD)	[B] O 105 mm_x000D_
Reprodukovatelnost	0,01 mg_x000D_
Linearita	± 0,02 g</t>
  </si>
  <si>
    <t>PL1</t>
  </si>
  <si>
    <t>Allihnův kuličkový chladič se dvěma zábrusy, a plastovými olivkami,</t>
  </si>
  <si>
    <t>36</t>
  </si>
  <si>
    <t>Poznámka k položce:_x000D_
odnímatelné plastové olivky se závitem GL 14_x000D_
délka 250mm_x000D_
zábrus NZ 29/32_x000D_
počet kuliček  5</t>
  </si>
  <si>
    <t>19</t>
  </si>
  <si>
    <t>PL2</t>
  </si>
  <si>
    <t>Baňka s rovným dnem a krátkým hrdlem se zábrusem, objem 250ml</t>
  </si>
  <si>
    <t>38</t>
  </si>
  <si>
    <t>Poznámka k položce:_x000D_
Zábrus 29/32_x000D_
délka hrdla 10mm_x000D_
 přibližná výška cca 130mm</t>
  </si>
  <si>
    <t>PL3</t>
  </si>
  <si>
    <t>Baňka s rovným dnem a krátkým hrdlem se zábrusem, objem 100ml</t>
  </si>
  <si>
    <t>40</t>
  </si>
  <si>
    <t>Poznámka k položce:_x000D_
Zábrus 29/32_x000D_
délka hrdla 15mm_x000D_
 přibližná výška cca 103mm</t>
  </si>
  <si>
    <t>PL4</t>
  </si>
  <si>
    <t>Předloha destilační - alonž</t>
  </si>
  <si>
    <t>42</t>
  </si>
  <si>
    <t>Poznámka k položce:_x000D_
délka 120mm_x000D_
zábrus 29/32</t>
  </si>
  <si>
    <t>PL5</t>
  </si>
  <si>
    <t>Destilační hlava jednoduchá nebo dle Claisena</t>
  </si>
  <si>
    <t>44</t>
  </si>
  <si>
    <t>Poznámka k položce:_x000D_
Horní zábrus na teploměr NZ 14/23, dolní a postranní zábrus stejný_x000D_
zábrus 29/32_x000D_
borosilikátové sklo</t>
  </si>
  <si>
    <t>23</t>
  </si>
  <si>
    <t>PL6</t>
  </si>
  <si>
    <t>Teploměr skleněný laboratorní se zábrusem, délka stonku bez zábrusu 35mm</t>
  </si>
  <si>
    <t>46</t>
  </si>
  <si>
    <t>Poznámka k položce:_x000D_
Průměr stupnicové části trubice	10 - 11 mm_x000D_
Průměr stonku	7 - 8 mm_x000D_
Délka	300 mm_x000D_
Zábrus	NZ 14,5/23_x000D_
_x000D_
Teploměr pro obecné použití v rozsahu 0 až +250 °C_x000D_
_x000D_
Teploměr bez rtuti s organickou náplní_x000D_
Vyroben z teploměrového skla KS90 dle norem ISO</t>
  </si>
  <si>
    <t>PL7</t>
  </si>
  <si>
    <t>Klema drátěná pro kónické zábrusy, Drátěné pružné nerezové svorky, zábrus 29/32</t>
  </si>
  <si>
    <t>48</t>
  </si>
  <si>
    <t>25</t>
  </si>
  <si>
    <t>PL8</t>
  </si>
  <si>
    <t>Extrační aparatura dle Soxhleta, borosilikátové sklo</t>
  </si>
  <si>
    <t>50</t>
  </si>
  <si>
    <t>Poznámka k položce:_x000D_
Sada obsahuje:_x000D_
nástavec_x000D_
chladič_x000D_
_x000D_
Objem baňky 250ml_x000D_
Objem extrakčního nástavce 100ml_x000D_
Zábrus extrakčního nástavce NZ   24/29, 45/40_x000D_
Délka chladiče 300mm_x000D_
Zábrus NZ chladiče  45/40_x000D_
_x000D_
chladič_x000D_
délka 300mm_x000D_
zábrus 45/40</t>
  </si>
  <si>
    <t>PL9</t>
  </si>
  <si>
    <t>Sada - Baňka Erlenmeyerova se zábrusem, borosilikátové sklo</t>
  </si>
  <si>
    <t>52</t>
  </si>
  <si>
    <t>Poznámka k položce:_x000D_
Sada obsahuje:    celkem 20ks_x000D_
_x000D_
Baňka   10ks:_x000D_
Objem   250ml_x000D_
Zábrus   29/32_x000D_
Průměr baňky    85_x000D_
Orientační výška    130_x000D_
_x000D_
Baňka   10ks:_x000D_
Objem   100ml_x000D_
Zábrus   29/32_x000D_
Průměr baňky    64_x000D_
Orientační výška    100</t>
  </si>
  <si>
    <t>27</t>
  </si>
  <si>
    <t>PL10</t>
  </si>
  <si>
    <t>Byreta s přímým kohoutem , a skleněným kladívkem, borosilikátové sklo</t>
  </si>
  <si>
    <t>54</t>
  </si>
  <si>
    <t>Poznámka k položce:_x000D_
Jmenovitý objem (ml)       25_x000D_
Dělení (ml)     0,10</t>
  </si>
  <si>
    <t>PL11</t>
  </si>
  <si>
    <t>Sada - Byreta automatická dle Pelleta, s příslušenstvím</t>
  </si>
  <si>
    <t>56</t>
  </si>
  <si>
    <t>Poznámka k položce:_x000D_
Objem (ml)	Dělení (ml)	Typ byrety_x000D_
25                              0,1                              III                        10ks_x000D_
_x000D_
Plnicí balének       10ks_x000D_
_x000D_
Zásobní láhev 2 000 ml čirá                  10ks_x000D_
_x000D_
celkem v sadě: 30ks</t>
  </si>
  <si>
    <t>29</t>
  </si>
  <si>
    <t>PL12</t>
  </si>
  <si>
    <t>Univerzální analogový refraktometr s osvětlovacím , a digitálním teploměrem</t>
  </si>
  <si>
    <t>58</t>
  </si>
  <si>
    <t>Poznámka k položce:_x000D_
Rozsah	index lomu nD 1,3000 až 1,7000 / 0 až 95 % Brix_x000D_
Dělení stupnice	0,0005 nD / 0,25 % Brix_x000D_
Přesnost	±0,0002 nD / 0,1 % Brix_x000D_
Vnější průměr olivek pro připojení termostatu	9,5 mm_x000D_
Napájení teploměru	1 x 1,5 V knoflíková baterie V 13 GA_x000D_
Okulár s možností korekce dioptrické vady_x000D_
Kalibrace kalibračním blokem a kontaktní kalibrační tekutinou, nebo destilovanou vodou_x000D_
Integrovaná stupnice pro přesné odečítání výsledků měření v jednotkách nD a % Brix vztažená na teplotu +20 °C_x000D_
Měřící a osvětlovací hranoly temperovatelné externím oběhovým termostatem</t>
  </si>
  <si>
    <t>GI1</t>
  </si>
  <si>
    <t>Kyslíko-plynový hořák sklářský</t>
  </si>
  <si>
    <t>60</t>
  </si>
  <si>
    <t>Poznámka k položce:_x000D_
Maximální výkon	3200 W * / 4000 W **_x000D_
Palivo	Zemní plyn, propan, propan-butan_x000D_
Tlak plynu	1,71 – 50 kPa*_x000D_
2,94 – 50 kPa**_x000D_
Tlak kyslíku	Min. 10 kPa_x000D_
Spotřeba plynu při max. výkonu	0,6 m3/h* / 0,32 kg/h**</t>
  </si>
  <si>
    <t>31</t>
  </si>
  <si>
    <t>GI2</t>
  </si>
  <si>
    <t>Mebránové dmychadlo</t>
  </si>
  <si>
    <t>62</t>
  </si>
  <si>
    <t>Poznámka k položce:_x000D_
zdroj stlačeného vzduchu pro provoz hořáků_x000D_
Max. pracovný tlak	220 mbar_x000D_
Max. příkon	86 W_x000D_
Úroveň hlučnosti 	39 dB_x000D_
Příkon (max. prac. tlak)	52 W_x000D_
Napětí, frekvence	230 V 50 Hz_x000D_
Krytí IP	IP54_x000D_
Výstup o	18 / 8 mm</t>
  </si>
  <si>
    <t>INFORMATIKA</t>
  </si>
  <si>
    <t>Cor</t>
  </si>
  <si>
    <t>Vzdělávací aplikace, 1500 výukových interaktivních modelů 3D</t>
  </si>
  <si>
    <t>64</t>
  </si>
  <si>
    <t>Poznámka k položce:_x000D_
Vzdělávací aplikace představuje vizuální knihovnu čítající 1500 výukových interaktivních 3D modelů pro základní a střední školy._x000D_
_x000D_
500 interaktivních 3D modelů včetně detailů částí._x000D_
Možnost zvýraznit jakoukoli část modelu pro komplexnější představu._x000D_
Zoom a 3D otáčení modelů pro detailnější pohled._x000D_
Funkci augmentované reality._x000D_
Nástroj pro vyhledávání podle názvů a klíčových slov._x000D_
Možnost přepínat mezi jazykovými verzemi a zobrazení dvou jazyků zároveň (čeština a angličtina)._x000D_
Funkci pořízení snímku obrazovky pro vytváření neomezeného počtu obrázků do vašich výukových pomůcek._x000D_
Možnost k modelům vkládat vlastní poznámky.</t>
  </si>
  <si>
    <t>33</t>
  </si>
  <si>
    <t>SW-HW-VR</t>
  </si>
  <si>
    <t>SW + HW pro virtuální realitu</t>
  </si>
  <si>
    <t>66</t>
  </si>
  <si>
    <t>Poznámka k položce:_x000D_
1 ks notebook pro virtuální realitu pro učitele_x000D_
4 ks kufr na 4 brýle pro VR_x000D_
1 ks licence VR pro učitele_x000D_
15 ks licence VR pro žáky_x000D_
15 ks VR cizí jazyky_x000D_
15 ks VR cestování_x000D_
_x000D_
1 den školení_x000D_
servis na 2 roky_x000D_
podpora na 2 roky</t>
  </si>
  <si>
    <t>POLYTECHNIKA</t>
  </si>
  <si>
    <t>RiDS</t>
  </si>
  <si>
    <t>Digitální osciloskop 70 MHz 4kanálový, 1 GSa/s 24 Mpts 8 Bit s pamětí (DSO)</t>
  </si>
  <si>
    <t>68</t>
  </si>
  <si>
    <t>Poznámka k položce:_x000D_
Šířka pásma 70 MHz_x000D_
4 analogové vstupní kanály_x000D_
Rozlišení 8 bitů_x000D_
1 mV až 10 V/div_x000D_
Paměť 12 Mpts_x000D_
USB flash disk_x000D_
_x000D_
Vertikální vychylování	1 mV až 10 V/div_x000D_
Vstupní impedance	               1 M?_x000D_
Vstupní spojení	               AC, DC, GND_x000D_
Vstupní napětí	               300 V_x000D_
Napájení	                               115 V / AC;230 V/AC</t>
  </si>
  <si>
    <t>35</t>
  </si>
  <si>
    <t>RiDG</t>
  </si>
  <si>
    <t>Arbitrární generátor funkcí 1 µHz - 25, MHz 2kanálový sinusový, obdélníkový, trojúhelník,</t>
  </si>
  <si>
    <t>70</t>
  </si>
  <si>
    <t>Poznámka k položce:_x000D_
Offset: ± 5 V_x000D_
Paměťová křivka: 2 MPts_x000D_
Impedance 50 O_x000D_
Rozlišení: 14 bitů_x000D_
Displej: barevný TFT_x000D_
_x000D_
Výstupní tvar signálu	Sinus, obdélník, trojúhelník, puls, šum, harmonické, arbitrární_x000D_
Rozsah frekvence	1 µHz - 25 MHz_x000D_
Frekvenční rozsah sinus	1 µHz - 25 MHz_x000D_
Činitel harmonického zkreslení sinus	0.075 %_x000D_
Frekvenční rozsah obdélník	1 µHz - 25 MHz_x000D_
Doba náběhu obdélník	10 ns_x000D_
Frekvenční rozsah trojúhelník	1 µHz - 500 kHz_x000D_
Frekvenční rozsah ARB	1 µHz - 10 MHz_x000D_
Funkce kmitočtu	Lin/Log/Step, 1 ms - 500 s_x000D_
Vnitřní modulace	AM, FM, PM, ASK, FSK, PSK, PWM_x000D_
Externí modulace	AM, FM, PM, ASK, FSK, PSK, PWM_x000D_
Spouštěč (synchronní)	TTL_x000D_
Externí měření frekvence	1 µHz - 200 Mhz</t>
  </si>
  <si>
    <t>RiDP</t>
  </si>
  <si>
    <t>laboratorní zdroj s nastavitelným napětím , 0 - 50 V 0 - 3 A 150 W RS-232 lze dálkově ovládat,</t>
  </si>
  <si>
    <t>72</t>
  </si>
  <si>
    <t>Poznámka k položce:_x000D_
Připojení napájení	IEC 320 C14_x000D_
Vstupní napětí (offset)	115 V/AC, 240 V/AC_x000D_
Výstupní proud (max.)	3 A_x000D_
Výstupní proud (min.)	0 A_x000D_
Výstupní napětí (max.)	50 V_x000D_
Výstupní napětí (min.)	0 V_x000D_
Zbytkové vlnění_x000D_
3 mVpp_x000D_
Síťová regulace_x000D_
0,01 % + 2 mV_x000D_
Stabilizace zátěže	0.01% + 2 mV</t>
  </si>
  <si>
    <t>37</t>
  </si>
  <si>
    <t>W10-10</t>
  </si>
  <si>
    <t>Digitální pájecí stanice s výkonem 70 W, +stojan na pero + antistatická sací pumpa</t>
  </si>
  <si>
    <t>74</t>
  </si>
  <si>
    <t>Poznámka k položce:_x000D_
Teplotní stabilita: ± 2 °C_x000D_
Ochrana proti ESD: ano_x000D_
Pájecí hrot řady ET_x000D_
Kanály: 1_x000D_
Doba ohřevu (cca) v sekundách (50 - 350 °C / 120 - 660 °F): 28 sekund_x000D_
_x000D_
Displej	digitální_x000D_
_x000D_
Výkon (max.)	70 W_x000D_
_x000D_
Provozní napětí	230 V_x000D_
Max. teplota	450 °C_x000D_
_x000D_
Min. teplota	100 °C</t>
  </si>
  <si>
    <t>BM49-150</t>
  </si>
  <si>
    <t>Odsávačka zplodin při pájení, stolní, na 230V, cca 180m3/hod</t>
  </si>
  <si>
    <t>76</t>
  </si>
  <si>
    <t>Poznámka k položce:_x000D_
Proudový odběr	8 W_x000D_
Max. emise hluku	40 dBA_x000D_
Průtok vzduchu	183 m3/h_x000D_
Výkon (max.)	8 W_x000D_
Provozní napětí	230 V/AC</t>
  </si>
  <si>
    <t>39</t>
  </si>
  <si>
    <t>Apvc120</t>
  </si>
  <si>
    <t>Antistatické  PVC  pro pájení, š1200x700</t>
  </si>
  <si>
    <t>78</t>
  </si>
  <si>
    <t>Poznámka k položce:_x000D_
Hladká antistatická  pracovní podložka s vysokou teplotní odlností do 450°C._x000D_
Podložka je odolná vůči teplu, chemikáliím a vysokému váhovému zatížení._x000D_
Tloušťka: 2mm_x000D_
Teplotní odolnost: 450°C._x000D_
Odpor horní vrstvy: 107-109R_x000D_
Odpor spodní vrstvy: 103-105R</t>
  </si>
  <si>
    <t>A-069</t>
  </si>
  <si>
    <t>Antistatická sada - podložka, náramek,, uzemnění,1200x600mm tl.2mm</t>
  </si>
  <si>
    <t>80</t>
  </si>
  <si>
    <t>Poznámka k položce:_x000D_
Povrchový odpor	&lt;100M R_x000D_
Uzemňovací zástrčky 3x10mm</t>
  </si>
  <si>
    <t>41</t>
  </si>
  <si>
    <t>HL-S</t>
  </si>
  <si>
    <t>Horkovzdušná pistole elektrická, 350W</t>
  </si>
  <si>
    <t>82</t>
  </si>
  <si>
    <t>Poznámka k položce:_x000D_
Výkon	350W_x000D_
Teplota proudu vzduchu	400°C_x000D_
Průtok vzduchu	100l/min_x000D_
Napájecí napětí   230V AC</t>
  </si>
  <si>
    <t>LUT</t>
  </si>
  <si>
    <t>Horkovzdušná servisní stanice, 160÷480°C; 0÷24l/min</t>
  </si>
  <si>
    <t>84</t>
  </si>
  <si>
    <t>Poznámka k položce:_x000D_
Výkon páječky	 60W_x000D_
Výkon obvodu foukání horkého vzduchu	320W_x000D_
Rozsah teplot horkého vzduchu	160...480°C_x000D_
Rozsah průtoku horkého vzduchu	0...24l/min_x000D_
Rozsah teplot páječky	160...480°C_x000D_
Napájecí napětí stanice	230V AC</t>
  </si>
  <si>
    <t>43</t>
  </si>
  <si>
    <t>JA</t>
  </si>
  <si>
    <t>Perfopanel na zeď, nad ponk</t>
  </si>
  <si>
    <t>86</t>
  </si>
  <si>
    <t>MCU</t>
  </si>
  <si>
    <t>Model mikroprocesorové jednotky</t>
  </si>
  <si>
    <t>88</t>
  </si>
  <si>
    <t>45</t>
  </si>
  <si>
    <t>TR</t>
  </si>
  <si>
    <t>Třetí ruka</t>
  </si>
  <si>
    <t>90</t>
  </si>
  <si>
    <t>Pdrat</t>
  </si>
  <si>
    <t>Pájecí drát - cín, tl. 1mm</t>
  </si>
  <si>
    <t>kg</t>
  </si>
  <si>
    <t>92</t>
  </si>
  <si>
    <t>47</t>
  </si>
  <si>
    <t>Tkalafuna</t>
  </si>
  <si>
    <t>Tavidlo kalafunové, 0,5l</t>
  </si>
  <si>
    <t>94</t>
  </si>
  <si>
    <t>Izolak</t>
  </si>
  <si>
    <t>Izolační a ochranný lak na desky plošných spojů, 200ml</t>
  </si>
  <si>
    <t>96</t>
  </si>
  <si>
    <t>49</t>
  </si>
  <si>
    <t>1Hor</t>
  </si>
  <si>
    <t>Sada nářadí pro dílnu</t>
  </si>
  <si>
    <t>98</t>
  </si>
  <si>
    <t>Poznámka k položce:_x000D_
po 1 ks:_x000D_
* úhelník tesařský 500*250mm_x000D_
* nebozez 4-90/120mm plastová rukojeť_x000D_
* nebozez 5-90/120mm plastová rukojeť_x000D_
* strojní sek sada 250/2 3 dílná (úsečová,kulatá, plochá)_x000D_
* sada pilníků dílenských 5-dílná 200/2_x000D_
*  tužka tesařská vhodná na suché dřevo, karton, papír_x000D_
* stavitelný klíč 200mm, na matice 0-32mm_x000D_
*  hasák 1,5",90°_x000D_
*  nůžky na plech převodové pravé 240mm_x000D_
*  nýtovací kleště PROFI, pro nýty 3,0-5,0mm_x000D_
*  kleště štípací boční 160mm_x000D_
*  250mm kleště instalatérské_x000D_
*  pilka na železo MINI 300mm_x000D_
* pila na kov 300mm rámová, dřevěné madlo_x000D_
* gola sada 1/4", 46-dílná, hlavice + hlavici s bity_x000D_
* šroubováky sada 7ks + držák  + držák s magnetizační a demagnetizační funkcí_x000D_
* sada vrtáků do kovu Materiál: HSS-G, Průměry: 1,5-6,5 mm á 0,5mm_x000D_
* vrtáky do dřeva sada 8ks 3-10mm_x000D_
* palička gumová bílá 60mm_x000D_
*  klíče ploché sada 5,5-32 12ks_x000D_
* klíče trubkové sada 8ks 6-22mm_x000D_
* sada imbusů (Rozměry:1.5mm, 2mm, 2.5mm, 3mm, 4mm, 5mm, 6mm, 8mm, 10mm)_x000D_
*vodováha 400mm 2 libely_x000D_
*  vodováha 20cm,2*akrylová libela, V-drážka na trubky_x000D_
*vodováha 600mm 2 libely_x000D_
*vodováha 1200mm 2 libely_x000D_
_x000D_
více ks:_x000D_
* pracovní rukavice č.9                     6ks_x000D_
* svěrka truhlářská 600mm                6ks_x000D_
* svěrka TY rychloupínací pružinová 100mm                 6ks_x000D_
* svěrák 125mm  zámečnický                    2ks_x000D_
* brýle ochranné čiré s UV filtrem              6ks_x000D_
* stolní lampa LED 230V, 3W, 200lm, neutrální bílá, dotykové ovl.       5ks_x000D_
* špunty do uší 10ks         2sady_x000D_
* nýt trhací sada: Al/St DIN 7337               20sad_x000D_
 3,0*8mm; 4,0*10mm; 4 ,0*14mm; 4,0*20mm; 4,0*25mm; 4,8*10mm; 4,8*10mm velká hlava 16mm; 4,8*16mm velká hlava 16mm_x000D_
* sada brusných papírů o různé hrubosti: 230x280mm- 5x40, 5x60, 5x80, 5x120, 5x 180,5x240        5sad (každý papír po 5 ks = celkem 30ks)</t>
  </si>
  <si>
    <t>2Hor</t>
  </si>
  <si>
    <t>Sada nářadí</t>
  </si>
  <si>
    <t>100</t>
  </si>
  <si>
    <t>Poznámka k položce:_x000D_
Sada:_x000D_
* Akumulátorová sada bezpříklepové vrtačky a rázového utahováku_x000D_
 se dvěma bateriemi 18 V / 5 Ah balená v systémovém kufru:_x000D_
_x000D_
Bezpříklepová vrtačka_x000D_
*Otáčky naprázdno na 1. převod	0 - 550 min-1_x000D_
Otáčky naprázdno na 2. převod	0 - 1.700 min-1_x000D_
Rozsah upínání sklíčidla	1,5 - 13 mm_x000D_
Výkon do oceli O	13 mm_x000D_
Výkon do dřeva O	36 mm_x000D_
Utahovací moment (tvrdý/měkký)	40 / 23 Nm_x000D_
Akumulátor	Li-ion 18 V_x000D_
_x000D_
Aku rázový utahovák_x000D_
18V, 1/4" šestihran_x000D_
Otáčky naprázdno	0-1.300/3.000 min-1_x000D_
Počet úderů naprázdno	0-1.600/3.900 min-1_x000D_
Max. utahovací moment	140 Nm_x000D_
Upnutí / velikost vrtáku	šestihran 1/4"_x000D_
Akumulátor	Li-ion 18V</t>
  </si>
  <si>
    <t>51</t>
  </si>
  <si>
    <t>3Hor</t>
  </si>
  <si>
    <t>Stolní vrtačka 500W, 290-2500 ot./min, variátorová převodovka</t>
  </si>
  <si>
    <t>102</t>
  </si>
  <si>
    <t>Poznámka k položce:_x000D_
stolní vrtačka 500W, 290-2500 ot./min, variátorová převodovka, 3-16mm_x000D_
Přípojka: 230 V~50 Hz_x000D_
Sklíčidlo: 3 - 16 mm_x000D_
Kužel vřetena: MK2/B16_x000D_
Vyložení: 155 mm_x000D_
Výkon motoru: 500 W/P1_x000D_
Zdvih pinoly: 90 mm_x000D_
Rozsah otáček: 290 - 2.500 ot./min._x000D_
Hmotnost (brutto): 40 kg_x000D_
hladina akustického výkonu LWA: 72,9 dB (A)_x000D_
elektrická ochranná třída: IP 20_x000D_
Variátorová převodovka - plynulá změna otáček vřetena; rozsah: 290 - 2.500 ot./min.; vč. zobrazení na digitálním displeji_x000D_
laserový zaměřovací paprsek, LED osvětlení stolu_x000D_
Sklíčidlo s ozubeným věncem pro nástroje a vrtáky O 3 - 16 mm - házivost: &lt; 0,02 mm_x000D_
nastavení hloubky vrtání - 1 - 50 mm; pro větší série obrobků_x000D_
sklopný pracovní stůl - vrtání pod úhly; rozsah: ± 45°_x000D_
Motor 500 W/P1 - 1.400 ot./min., typ provozu: S2/15 min.; s hliníkovým pláštěm pro optimální odvod tepla_x000D_
hlavní/nouzový vypínač_x000D_
2 m přípojný elektrický kabel_x000D_
Konstrukce:_x000D_
párová kuželová kola (2); vřeteno s kónickým úchytem/přesnými kuličkovými ložisky; kuželový trn MK2_x000D_
robustní vrtací stůl - d x š: 245 x 245 mm; s příčnými drážkami pro upevnění svěráku_x000D_
stojná deska z litiny - d x š: 245 x 410 mm, včetně vývrtů pro stacionární ukotvení vrtačky</t>
  </si>
  <si>
    <t>4Hor</t>
  </si>
  <si>
    <t>Průmyslový vysavač 1000W, 20l, , pro mokré i suché vysávání</t>
  </si>
  <si>
    <t>104</t>
  </si>
  <si>
    <t>Poznámka k položce:_x000D_
Příkon	1.000 W_x000D_
Max. průtok vzduchu	3600 l/min_x000D_
Podtlak	210 mbar_x000D_
Objem nádoby	20 l_x000D_
Plastová nádoba o objemu 20l_x000D_
Manuální čištění filtru proudem vzduchu_x000D_
Omývatelný filtr z materiálu PET</t>
  </si>
  <si>
    <t>53</t>
  </si>
  <si>
    <t>1T</t>
  </si>
  <si>
    <t>Termokamera</t>
  </si>
  <si>
    <t>106</t>
  </si>
  <si>
    <t>Poznámka k položce:_x000D_
Termokamera Flir E6xt s rozlišením senzoru 240 x 180 px, teplotním rozsahem -25 °C až +550 °C, teplotní citlivostí &lt;0,06 °C a zorným úhlem 45° je určena pro základní termální analýzy ve stavebnictví i průmyslu._x000D_
_x000D_
Rozlišení senzoru	240 x 180 px_x000D_
Teplotní rozsah	-20°C až +550°C_x000D_
Teplotní citlivost	&lt; 60 mK_x000D_
Zorné pole	45° x 34°_x000D_
Fotoaparát	Ano_x000D_
Velikost displeje	3 palce_x000D_
Wi-Fi	Ano_x000D_
Izotermy 	Ano_x000D_
MSX 	Ano_x000D_
Obrazové módy	Termogram, Reálný snímek, MSX, Teplotní prolnutí, Galerie_x000D_
Měřicí funkce	1 bod / Max, Min_x000D_
Obraz v obraze 	Ano_x000D_
Blending 	Ano_x000D_
Vnitřní paměť	Ano, minimálně 500 snímků_x000D_
Doba provozu	4 hod_x000D_
Pádová odolnost	2 m</t>
  </si>
  <si>
    <t>KS</t>
  </si>
  <si>
    <t>Kompaktní přenosný vysokorychlostní set</t>
  </si>
  <si>
    <t>108</t>
  </si>
  <si>
    <t>Poznámka k položce:_x000D_
Kompaktní přenosný vysokorychlostní set,_x000D_
který se skládá z průmyslové kamery o rozlišení 1280 x 1024 px,_x000D_
2 kusů objektivů, vysokorychlostního světla, ovládacího softwaru,_x000D_
 komunikační a napájecí kabeláže a vše je umístěno v přenosném kufru._x000D_
Kamera disponuje rozlišením 1280 x 1024 px._x000D_
Při tomto rozlišení umí kamera snímat rychlsotí až 210 FPS._x000D_
Při redukovaném rozlišení pak kamera může snímat i více jak 3000 FPS._x000D_
Kamera se k počítači připojí snadno přes USB3 kabel._x000D_
Sezor kamery má 1/2" a velikost jedoho pixelu je 4,8 um._x000D_
Závit bajonetu	C-mount_x000D_
Rozhraní	USB3_x000D_
Maximální rozlišení senzoru	1.3 Mpx (1280 x 1024 px)_x000D_
Rychlost při maximálním rozlišení	210 fps_x000D_
Maximální rychlost při sníženém rozlišení	3000 fp</t>
  </si>
  <si>
    <t>55</t>
  </si>
  <si>
    <t>ČT</t>
  </si>
  <si>
    <t>Kalibrační černé těleso s aktivní , radiační plochou</t>
  </si>
  <si>
    <t>110</t>
  </si>
  <si>
    <t>Poznámka k položce:_x000D_
vhodný pro kalibraci a zkoušení pyrometrů a termokamer_x000D_
v teplotním rozsahu od 35 °C do 100 °C s krokem 5 a od 100 °C do 150 °C s krokem 10_x000D_
Aktivní radiační plocha je o průměru 50 mm._x000D_
_x000D_
Přístroj je vyroben z nerezavějící oceli, což umožňuje jeho použití i v těžkých, průmyslových podmínkách. Hodnota emisivity je nastavena na 0,98. Přesné nastavování teploty zaručuje vysokou přesnost a stabilitu kalibračního zdroje_x000D_
_x000D_
vhodný pro kalibraci a zkoušení pyrometrů a termokamer v teplotním rozsahu od 35 °C do 100 °C s krokem 5 a od 100 °C do 150 °C s krokem 10. Aktivní radiační plocha je o průměru 50 mm._x000D_
_x000D_
Přístroj je vyroben z nerezavějící oceli, což umožňuje jeho použití i v těžkých, průmyslových podmínkách. Hodnota emisivity je nastavena na 0,98. Přesné nastavování teploty zaručuje vysokou přesnost a stabilitu kalibračního zdroje</t>
  </si>
  <si>
    <t>T - Technika</t>
  </si>
  <si>
    <t>1 - TECHNIKA promítací</t>
  </si>
  <si>
    <t>2 - TECHNIKA ICT</t>
  </si>
  <si>
    <t>TECHNIKA promítací</t>
  </si>
  <si>
    <t>O586</t>
  </si>
  <si>
    <t>Interaktivní velkoformátový displej, "86", rozlišení 4K 3840x2160, LED,</t>
  </si>
  <si>
    <t>Poznámka k položce:_x000D_
Možnost připojení:  DisplayPort 1.2, HDMI 2.0, USB-C, VGA, USB_x000D_
Dva integrované 16W reproduktory_x000D_
20 bodů dotyku najednou (10 pro psaní perem)_x000D_
Integrovaný senzor okolního světla, díky kterému upraví jas displeje  na optimální hodnotu_x000D_
Ovládání prstem nebo perem_x000D_
Na ploše displeje možno zobrazit výstup ze dvou aplikací zároveň_x000D_
Kontrast 1200:1_x000D_
PRO UČEBNY:_x000D_
* jazykové    2x_x000D_
* uč. CH      1x_x000D_
* uč. ICT      1x</t>
  </si>
  <si>
    <t>1O</t>
  </si>
  <si>
    <t>Stojan zvedací , pro interaktivní velkoformátový displej "86"</t>
  </si>
  <si>
    <t>1Odrzak</t>
  </si>
  <si>
    <t>Adapter pro uchycení LCD "86"</t>
  </si>
  <si>
    <t>1K</t>
  </si>
  <si>
    <t>Křídla keramická 100x120cm (2x), k interaktivnímu displeji "86"</t>
  </si>
  <si>
    <t>O3651</t>
  </si>
  <si>
    <t>Interaktivní velkoformátový displej, "65", rozlišení 4K 3840x2160,  LED</t>
  </si>
  <si>
    <t>Poznámka k položce:_x000D_
Možnost připojení:  DisplayPort 1.2, HDMI 2.0, USB-C, VGA, USB_x000D_
Dva integrované 16W reproduktory_x000D_
20 bodů dotyku najednou (10 pro psaní perem)_x000D_
Integrovaný senzor okolního světla, díky kterému upraví jas displeje  na optimální hodnotu_x000D_
Ovládání prstem nebo perem_x000D_
Na ploše displeje možno zobrazit výstup ze dvou aplikací zároveň_x000D_
Kontrast 1200:1</t>
  </si>
  <si>
    <t>1PK</t>
  </si>
  <si>
    <t>Křídla pylon 75x90cm + závaží, k interaktivnímu displeji "65"</t>
  </si>
  <si>
    <t>1PKM</t>
  </si>
  <si>
    <t>Stojan mobilní pro interaktivní displej "65", s elektr. nastavením výšky</t>
  </si>
  <si>
    <t>Poznámka k položce:_x000D_
- nastavitelná výška 650 mm_x000D_
- min. nosnost 90 kg_x000D_
- pojistka proti přiskřípnutí_x000D_
- robustní kolečka s brzdami</t>
  </si>
  <si>
    <t>10drzak65</t>
  </si>
  <si>
    <t>Adapter pro uchycení LCD "65"</t>
  </si>
  <si>
    <t>1P</t>
  </si>
  <si>
    <t>Stojan pylonový zvedací (rám + pylon 290), pro interaktivní displej "65"</t>
  </si>
  <si>
    <t>1MO</t>
  </si>
  <si>
    <t>Montáž, instalace, kabeláž, zaškolení, materiál a práce</t>
  </si>
  <si>
    <t>set</t>
  </si>
  <si>
    <t>1Vi</t>
  </si>
  <si>
    <t>Videokonferenční kamera - 4K, 12x opt. zoom, zorný ú.: 80°+-100°, Auto Framing</t>
  </si>
  <si>
    <t>Poznámka k položce:_x000D_
kamera s 12x optickým a 3x digitálním zoomem</t>
  </si>
  <si>
    <t>DPL</t>
  </si>
  <si>
    <t>Dataprojektor LCD lampový, 3800-4000 ANSI</t>
  </si>
  <si>
    <t>Poznámka k položce:_x000D_
* Svítivost v rozmezí 3800-4000 ANSI_x000D_
* Rozlišení nativní minimálně Full HD 1920 x 1080_x000D_
* Kontrast min. 16 000 : 1_x000D_
* Životnost lampy min. 5 000 / 12 000 hodin (normal/eko režim)_x000D_
* Vestavěné Repro min. 16 W_x000D_
* Dálkové ovládání_x000D_
* Wi-fi_x000D_
* Vstupy 1x VGA , 2x HDMI , 1x USB A , 1x USB B_x000D_
_x000D_
Položka vč. dopravy.</t>
  </si>
  <si>
    <t>1M</t>
  </si>
  <si>
    <t>Mikrofon stolní, frekvence od 150 Hz do 20000 Hz</t>
  </si>
  <si>
    <t>Poznámka k položce:_x000D_
Mikrofon stolní,_x000D_
frekvence od 150 Hz do 20000 Hz,_x000D_
citlivost -33 dB_x000D_
připojení USB,_x000D_
kondenzátorový, všesměrové snímání,</t>
  </si>
  <si>
    <t>RBlue</t>
  </si>
  <si>
    <t>Reproduktor Bluetooth aktivní, výkon 130W, frekvenční rozsah od 32Hz do 20kHz</t>
  </si>
  <si>
    <t>Poznámka k položce:_x000D_
Aktivní bluetooth reproduktor_x000D_
_x000D_
Minimální parametry:_x000D_
- frekv. rozsah 32 Hz - 20 kHz_x000D_
- výkon 130 W_x000D_
- hlasový asistent_x000D_
- WI-FI, bluetooth, Multiroom, AirPlay_x000D_
_x000D_
do místností:_x000D_
S13  1ks_x000D_
P07   1ks_x000D_
P11   1ks_x000D_
118    1ks_x000D_
117,116    1ks</t>
  </si>
  <si>
    <t>TECHNIKA ICT</t>
  </si>
  <si>
    <t>SW24</t>
  </si>
  <si>
    <t>Switch 24 port</t>
  </si>
  <si>
    <t>Poznámka k položce:_x000D_
Switch, 24x Gbit LAN port, 2x SFP+ port,_x000D_
 PSU, podpora VLAN</t>
  </si>
  <si>
    <t>SW48</t>
  </si>
  <si>
    <t>Switch 48 port</t>
  </si>
  <si>
    <t>Poznámka k položce:_x000D_
Switch, 48x Gbps LAN, 4x 10 Gbps SFP+,_x000D_
2x 40 Gbps QSFP+, 650MHz CPU, 64MB,_x000D_
2x PSU, 1U, podpora VLAN</t>
  </si>
  <si>
    <t>Ro1</t>
  </si>
  <si>
    <t>WIFI</t>
  </si>
  <si>
    <t>Poznámka k položce:_x000D_
Access point, HotSpot, stropní,_x000D_
 802.11a/b/g/n/ac, 2x LAN,_x000D_
PoE+ 802.3af/at, podpora VLAN, 2,4 GHz a 5 GHz</t>
  </si>
  <si>
    <t>mouse1</t>
  </si>
  <si>
    <t>Myš drátová optická</t>
  </si>
  <si>
    <t>Poznámka k položce:_x000D_
Myš drátová, optická, 1000DPI, 3 tlačítka, USB, symetrická, černá</t>
  </si>
  <si>
    <t>mouse2</t>
  </si>
  <si>
    <t>Myš drátová optická herní</t>
  </si>
  <si>
    <t>Poznámka k položce:_x000D_
Drátová myš, optická, min 3 200 DPI, programovatelná tlačítka, USB</t>
  </si>
  <si>
    <t>PC1</t>
  </si>
  <si>
    <t>PC na grafiku a CAD + monitor + příslušenství</t>
  </si>
  <si>
    <t>Poznámka k položce:_x000D_
CPU min 19 658 bodů v passmark, B660M-A D4; 2x 16GB DDR4 3200MHz CL22;_x000D_
 4GB 4mDP GFXw/ 2 mDPtoDPAdpt, min 7763 bodů v passmark profesionální grafická karta;_x000D_
skříň SFF; rychlé USB 3.2, USB C; 2x2.0/300W 85+; NVMe SSD 512GB; Wifi 6, Bluetooth 4.2_x000D_
vč. operačního systému kompatibilního se školou_x000D_
_x000D_
klávesnice_x000D_
_x000D_
LCD monitor 4K 3840 × 2160, IPS, 16:9, 4 ms, 60Hz, FreeSync, 10bit, HDR, 300 cd/m2,_x000D_
kontrast 1000:1, DisplayPort 1.2, HDMI 2.0, sluchátkový výstup</t>
  </si>
  <si>
    <t>PC2</t>
  </si>
  <si>
    <t>PC + monitor + příslušenství</t>
  </si>
  <si>
    <t>Poznámka k položce:_x000D_
CPU min 16 000 bodů v passmark; 16GB DDR4; NVMe SSD 512GB;_x000D_
skříň SFF; GLAN, WiFi 6, Bluetooth 4.2, rychlé USB 3.2; USB C; HDMI;_x000D_
vč. operačního systému kompatibilního se školou_x000D_
_x000D_
klávesnice_x000D_
_x000D_
LCD monitor Full HD 1920 × 1080, IPS, 16:9, 5 ms, 75Hz, FreeSync, 250 cd/m2, kontrast 1000:1, HDMI 2.0</t>
  </si>
  <si>
    <t>tab1</t>
  </si>
  <si>
    <t>Grafický tablet</t>
  </si>
  <si>
    <t>Poznámka k položce:_x000D_
Grafický tablet aktivní plocha 216 × 135 mm, 2048 úrovní přítlaku,_x000D_
 rozlišení snímací vrstvy 2540 lpi, napájení přes USB</t>
  </si>
  <si>
    <t>Nb1</t>
  </si>
  <si>
    <t>Notebook</t>
  </si>
  <si>
    <t>Poznámka k položce:_x000D_
CPU min 16 000 bodů v passmark, 15,6" IPS antireflexní 1920 × 1080, RAM 16GB DDR4,_x000D_
SSD 512GB, numerická klávesnice, podsvícená klávesnice,_x000D_
webkamera, USB 3.2, USB-C, čtečka otisků prstů, WiFi 6_x000D_
vč. operačního systému kompatibilního se školou</t>
  </si>
  <si>
    <t>Nb2</t>
  </si>
  <si>
    <t>Poznámka k položce:_x000D_
CPU min 5 100 bodů v passmark; dotykový 14" IPS lesklý 1920 × 1080;_x000D_
RAM 8GB LPDDR4; SSD 256GB; podsvícená klávesnice; webkamera;_x000D_
USB 3.2, USB-C, čtečka otisků prstů, WiFi 6_x000D_
vč. operačního systému kompatibilního se školou</t>
  </si>
  <si>
    <t>Sl1</t>
  </si>
  <si>
    <t>Sluchátka, s připojením přes USB</t>
  </si>
  <si>
    <t>Poznámka k položce:_x000D_
s mikrofonem, přes hlavu, okolo uší, uzavřená konstrukce, 3,5 mm Jack, pro PC,_x000D_
s ovládáním hlasitosti, frekvenční rozsah 20 Hz-20000 Hz, citlivost 116 dB/mW,_x000D_
 impedance 32 Ohm, měnič 50 mm</t>
  </si>
  <si>
    <t>datakab</t>
  </si>
  <si>
    <t>Síťový kabel propojovací, 1,5 m/1ks</t>
  </si>
  <si>
    <t>Poznámka k položce:_x000D_
Síťový kabel propojovací, 1,5 m, male konektory: 2× RJ-45 (CAT6), oboustranná koncovka a stíněný kabel, UTP, rovné zakončení</t>
  </si>
  <si>
    <t>Bnb</t>
  </si>
  <si>
    <t>Brašna na notebook</t>
  </si>
  <si>
    <t>Poznámka k položce:_x000D_
Brašna na notebook o velikosti 15,6"</t>
  </si>
  <si>
    <t>Itimf</t>
  </si>
  <si>
    <t>Inkoustová tiskárna multifunkční</t>
  </si>
  <si>
    <t>Poznámka k položce:_x000D_
černobílá, A4, kopírování a skenování, rychlost černobílého tisku min 39 str./min.,_x000D_
 tiskové rozlišení min 1200 x 2400 DPI, duplex, tankový systém,_x000D_
ADF skener, displej, USB, LAN a WiFi (C11CG93403)</t>
  </si>
  <si>
    <t>Net</t>
  </si>
  <si>
    <t>Software pro management počítačů ve třídě, trvalá licence pro 1 učebnu</t>
  </si>
  <si>
    <t>Poznámka k položce:_x000D_
Vyučující na svém počítači může zobrazit obrazovky žáků,_x000D_
zakázat přístup na konkrétní weby nebo povolit přístup jen na některé,_x000D_
vynutit na žákovských PC černou obrazovku,_x000D_
připojit žákovská PC na konkrétní URL adresu,_x000D_
zobrazit na žákovských PC svoji obrazovku nebo obrazovku některého žáka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</si>
</sst>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73" t="s">
        <v>14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R5" s="15"/>
      <c r="BE5" s="170" t="s">
        <v>15</v>
      </c>
      <c r="BS5" s="12" t="s">
        <v>6</v>
      </c>
    </row>
    <row r="6" spans="1:74" ht="36.950000000000003" customHeight="1">
      <c r="B6" s="15"/>
      <c r="D6" s="21" t="s">
        <v>16</v>
      </c>
      <c r="K6" s="174" t="s">
        <v>17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R6" s="15"/>
      <c r="BE6" s="171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171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171"/>
      <c r="BS8" s="12" t="s">
        <v>6</v>
      </c>
    </row>
    <row r="9" spans="1:74" ht="14.45" customHeight="1">
      <c r="B9" s="15"/>
      <c r="AR9" s="15"/>
      <c r="BE9" s="171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26</v>
      </c>
      <c r="AR10" s="15"/>
      <c r="BE10" s="171"/>
      <c r="BS10" s="12" t="s">
        <v>6</v>
      </c>
    </row>
    <row r="11" spans="1:74" ht="18.399999999999999" customHeight="1">
      <c r="B11" s="15"/>
      <c r="E11" s="20" t="s">
        <v>27</v>
      </c>
      <c r="AK11" s="22" t="s">
        <v>28</v>
      </c>
      <c r="AN11" s="20" t="s">
        <v>1</v>
      </c>
      <c r="AR11" s="15"/>
      <c r="BE11" s="171"/>
      <c r="BS11" s="12" t="s">
        <v>6</v>
      </c>
    </row>
    <row r="12" spans="1:74" ht="6.95" customHeight="1">
      <c r="B12" s="15"/>
      <c r="AR12" s="15"/>
      <c r="BE12" s="171"/>
      <c r="BS12" s="12" t="s">
        <v>6</v>
      </c>
    </row>
    <row r="13" spans="1:74" ht="12" customHeight="1">
      <c r="B13" s="15"/>
      <c r="D13" s="22" t="s">
        <v>29</v>
      </c>
      <c r="AK13" s="22" t="s">
        <v>25</v>
      </c>
      <c r="AN13" s="24" t="s">
        <v>30</v>
      </c>
      <c r="AR13" s="15"/>
      <c r="BE13" s="171"/>
      <c r="BS13" s="12" t="s">
        <v>6</v>
      </c>
    </row>
    <row r="14" spans="1:74" ht="12.75">
      <c r="B14" s="15"/>
      <c r="E14" s="175" t="s">
        <v>30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2" t="s">
        <v>28</v>
      </c>
      <c r="AN14" s="24" t="s">
        <v>30</v>
      </c>
      <c r="AR14" s="15"/>
      <c r="BE14" s="171"/>
      <c r="BS14" s="12" t="s">
        <v>6</v>
      </c>
    </row>
    <row r="15" spans="1:74" ht="6.95" customHeight="1">
      <c r="B15" s="15"/>
      <c r="AR15" s="15"/>
      <c r="BE15" s="171"/>
      <c r="BS15" s="12" t="s">
        <v>4</v>
      </c>
    </row>
    <row r="16" spans="1:74" ht="12" customHeight="1">
      <c r="B16" s="15"/>
      <c r="D16" s="22" t="s">
        <v>31</v>
      </c>
      <c r="AK16" s="22" t="s">
        <v>25</v>
      </c>
      <c r="AN16" s="20" t="s">
        <v>32</v>
      </c>
      <c r="AR16" s="15"/>
      <c r="BE16" s="171"/>
      <c r="BS16" s="12" t="s">
        <v>4</v>
      </c>
    </row>
    <row r="17" spans="2:71" ht="18.399999999999999" customHeight="1">
      <c r="B17" s="15"/>
      <c r="E17" s="20" t="s">
        <v>33</v>
      </c>
      <c r="AK17" s="22" t="s">
        <v>28</v>
      </c>
      <c r="AN17" s="20" t="s">
        <v>1</v>
      </c>
      <c r="AR17" s="15"/>
      <c r="BE17" s="171"/>
      <c r="BS17" s="12" t="s">
        <v>34</v>
      </c>
    </row>
    <row r="18" spans="2:71" ht="6.95" customHeight="1">
      <c r="B18" s="15"/>
      <c r="AR18" s="15"/>
      <c r="BE18" s="171"/>
      <c r="BS18" s="12" t="s">
        <v>6</v>
      </c>
    </row>
    <row r="19" spans="2:71" ht="12" customHeight="1">
      <c r="B19" s="15"/>
      <c r="D19" s="22" t="s">
        <v>35</v>
      </c>
      <c r="AK19" s="22" t="s">
        <v>25</v>
      </c>
      <c r="AN19" s="20" t="s">
        <v>1</v>
      </c>
      <c r="AR19" s="15"/>
      <c r="BE19" s="171"/>
      <c r="BS19" s="12" t="s">
        <v>6</v>
      </c>
    </row>
    <row r="20" spans="2:71" ht="18.399999999999999" customHeight="1">
      <c r="B20" s="15"/>
      <c r="E20" s="20" t="s">
        <v>36</v>
      </c>
      <c r="AK20" s="22" t="s">
        <v>28</v>
      </c>
      <c r="AN20" s="20" t="s">
        <v>1</v>
      </c>
      <c r="AR20" s="15"/>
      <c r="BE20" s="171"/>
      <c r="BS20" s="12" t="s">
        <v>34</v>
      </c>
    </row>
    <row r="21" spans="2:71" ht="6.95" customHeight="1">
      <c r="B21" s="15"/>
      <c r="AR21" s="15"/>
      <c r="BE21" s="171"/>
    </row>
    <row r="22" spans="2:71" ht="12" customHeight="1">
      <c r="B22" s="15"/>
      <c r="D22" s="22" t="s">
        <v>37</v>
      </c>
      <c r="AR22" s="15"/>
      <c r="BE22" s="171"/>
    </row>
    <row r="23" spans="2:71" ht="16.5" customHeight="1">
      <c r="B23" s="15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5"/>
      <c r="BE23" s="171"/>
    </row>
    <row r="24" spans="2:71" ht="6.95" customHeight="1">
      <c r="B24" s="15"/>
      <c r="AR24" s="15"/>
      <c r="BE24" s="171"/>
    </row>
    <row r="25" spans="2:71" ht="6.95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71"/>
    </row>
    <row r="26" spans="2:71" s="1" customFormat="1" ht="25.9" customHeight="1">
      <c r="B26" s="27"/>
      <c r="D26" s="28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8">
        <f>ROUND(AG94,1)</f>
        <v>0</v>
      </c>
      <c r="AL26" s="179"/>
      <c r="AM26" s="179"/>
      <c r="AN26" s="179"/>
      <c r="AO26" s="179"/>
      <c r="AR26" s="27"/>
      <c r="BE26" s="171"/>
    </row>
    <row r="27" spans="2:71" s="1" customFormat="1" ht="6.95" customHeight="1">
      <c r="B27" s="27"/>
      <c r="AR27" s="27"/>
      <c r="BE27" s="171"/>
    </row>
    <row r="28" spans="2:71" s="1" customFormat="1" ht="12.75">
      <c r="B28" s="27"/>
      <c r="L28" s="180" t="s">
        <v>39</v>
      </c>
      <c r="M28" s="180"/>
      <c r="N28" s="180"/>
      <c r="O28" s="180"/>
      <c r="P28" s="180"/>
      <c r="W28" s="180" t="s">
        <v>40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41</v>
      </c>
      <c r="AL28" s="180"/>
      <c r="AM28" s="180"/>
      <c r="AN28" s="180"/>
      <c r="AO28" s="180"/>
      <c r="AR28" s="27"/>
      <c r="BE28" s="171"/>
    </row>
    <row r="29" spans="2:71" s="2" customFormat="1" ht="14.45" customHeight="1">
      <c r="B29" s="31"/>
      <c r="D29" s="22" t="s">
        <v>42</v>
      </c>
      <c r="F29" s="22" t="s">
        <v>43</v>
      </c>
      <c r="L29" s="165">
        <v>0.21</v>
      </c>
      <c r="M29" s="164"/>
      <c r="N29" s="164"/>
      <c r="O29" s="164"/>
      <c r="P29" s="164"/>
      <c r="W29" s="163">
        <f>ROUND(AZ94, 1)</f>
        <v>0</v>
      </c>
      <c r="X29" s="164"/>
      <c r="Y29" s="164"/>
      <c r="Z29" s="164"/>
      <c r="AA29" s="164"/>
      <c r="AB29" s="164"/>
      <c r="AC29" s="164"/>
      <c r="AD29" s="164"/>
      <c r="AE29" s="164"/>
      <c r="AK29" s="163">
        <f>ROUND(AV94, 1)</f>
        <v>0</v>
      </c>
      <c r="AL29" s="164"/>
      <c r="AM29" s="164"/>
      <c r="AN29" s="164"/>
      <c r="AO29" s="164"/>
      <c r="AR29" s="31"/>
      <c r="BE29" s="172"/>
    </row>
    <row r="30" spans="2:71" s="2" customFormat="1" ht="14.45" customHeight="1">
      <c r="B30" s="31"/>
      <c r="F30" s="22" t="s">
        <v>44</v>
      </c>
      <c r="L30" s="165">
        <v>0.15</v>
      </c>
      <c r="M30" s="164"/>
      <c r="N30" s="164"/>
      <c r="O30" s="164"/>
      <c r="P30" s="164"/>
      <c r="W30" s="163">
        <f>ROUND(BA94, 1)</f>
        <v>0</v>
      </c>
      <c r="X30" s="164"/>
      <c r="Y30" s="164"/>
      <c r="Z30" s="164"/>
      <c r="AA30" s="164"/>
      <c r="AB30" s="164"/>
      <c r="AC30" s="164"/>
      <c r="AD30" s="164"/>
      <c r="AE30" s="164"/>
      <c r="AK30" s="163">
        <f>ROUND(AW94, 1)</f>
        <v>0</v>
      </c>
      <c r="AL30" s="164"/>
      <c r="AM30" s="164"/>
      <c r="AN30" s="164"/>
      <c r="AO30" s="164"/>
      <c r="AR30" s="31"/>
      <c r="BE30" s="172"/>
    </row>
    <row r="31" spans="2:71" s="2" customFormat="1" ht="14.45" hidden="1" customHeight="1">
      <c r="B31" s="31"/>
      <c r="F31" s="22" t="s">
        <v>45</v>
      </c>
      <c r="L31" s="165">
        <v>0.21</v>
      </c>
      <c r="M31" s="164"/>
      <c r="N31" s="164"/>
      <c r="O31" s="164"/>
      <c r="P31" s="164"/>
      <c r="W31" s="163">
        <f>ROUND(BB94, 1)</f>
        <v>0</v>
      </c>
      <c r="X31" s="164"/>
      <c r="Y31" s="164"/>
      <c r="Z31" s="164"/>
      <c r="AA31" s="164"/>
      <c r="AB31" s="164"/>
      <c r="AC31" s="164"/>
      <c r="AD31" s="164"/>
      <c r="AE31" s="164"/>
      <c r="AK31" s="163">
        <v>0</v>
      </c>
      <c r="AL31" s="164"/>
      <c r="AM31" s="164"/>
      <c r="AN31" s="164"/>
      <c r="AO31" s="164"/>
      <c r="AR31" s="31"/>
      <c r="BE31" s="172"/>
    </row>
    <row r="32" spans="2:71" s="2" customFormat="1" ht="14.45" hidden="1" customHeight="1">
      <c r="B32" s="31"/>
      <c r="F32" s="22" t="s">
        <v>46</v>
      </c>
      <c r="L32" s="165">
        <v>0.15</v>
      </c>
      <c r="M32" s="164"/>
      <c r="N32" s="164"/>
      <c r="O32" s="164"/>
      <c r="P32" s="164"/>
      <c r="W32" s="163">
        <f>ROUND(BC94, 1)</f>
        <v>0</v>
      </c>
      <c r="X32" s="164"/>
      <c r="Y32" s="164"/>
      <c r="Z32" s="164"/>
      <c r="AA32" s="164"/>
      <c r="AB32" s="164"/>
      <c r="AC32" s="164"/>
      <c r="AD32" s="164"/>
      <c r="AE32" s="164"/>
      <c r="AK32" s="163">
        <v>0</v>
      </c>
      <c r="AL32" s="164"/>
      <c r="AM32" s="164"/>
      <c r="AN32" s="164"/>
      <c r="AO32" s="164"/>
      <c r="AR32" s="31"/>
      <c r="BE32" s="172"/>
    </row>
    <row r="33" spans="2:57" s="2" customFormat="1" ht="14.45" hidden="1" customHeight="1">
      <c r="B33" s="31"/>
      <c r="F33" s="22" t="s">
        <v>47</v>
      </c>
      <c r="L33" s="165">
        <v>0</v>
      </c>
      <c r="M33" s="164"/>
      <c r="N33" s="164"/>
      <c r="O33" s="164"/>
      <c r="P33" s="164"/>
      <c r="W33" s="163">
        <f>ROUND(BD94, 1)</f>
        <v>0</v>
      </c>
      <c r="X33" s="164"/>
      <c r="Y33" s="164"/>
      <c r="Z33" s="164"/>
      <c r="AA33" s="164"/>
      <c r="AB33" s="164"/>
      <c r="AC33" s="164"/>
      <c r="AD33" s="164"/>
      <c r="AE33" s="164"/>
      <c r="AK33" s="163">
        <v>0</v>
      </c>
      <c r="AL33" s="164"/>
      <c r="AM33" s="164"/>
      <c r="AN33" s="164"/>
      <c r="AO33" s="164"/>
      <c r="AR33" s="31"/>
      <c r="BE33" s="172"/>
    </row>
    <row r="34" spans="2:57" s="1" customFormat="1" ht="6.95" customHeight="1">
      <c r="B34" s="27"/>
      <c r="AR34" s="27"/>
      <c r="BE34" s="171"/>
    </row>
    <row r="35" spans="2:57" s="1" customFormat="1" ht="25.9" customHeight="1">
      <c r="B35" s="27"/>
      <c r="C35" s="32"/>
      <c r="D35" s="33" t="s">
        <v>48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49</v>
      </c>
      <c r="U35" s="34"/>
      <c r="V35" s="34"/>
      <c r="W35" s="34"/>
      <c r="X35" s="166" t="s">
        <v>50</v>
      </c>
      <c r="Y35" s="167"/>
      <c r="Z35" s="167"/>
      <c r="AA35" s="167"/>
      <c r="AB35" s="167"/>
      <c r="AC35" s="34"/>
      <c r="AD35" s="34"/>
      <c r="AE35" s="34"/>
      <c r="AF35" s="34"/>
      <c r="AG35" s="34"/>
      <c r="AH35" s="34"/>
      <c r="AI35" s="34"/>
      <c r="AJ35" s="34"/>
      <c r="AK35" s="168">
        <f>SUM(AK26:AK33)</f>
        <v>0</v>
      </c>
      <c r="AL35" s="167"/>
      <c r="AM35" s="167"/>
      <c r="AN35" s="167"/>
      <c r="AO35" s="169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5"/>
      <c r="AR38" s="15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7"/>
      <c r="D49" s="36" t="s">
        <v>51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52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7"/>
      <c r="D60" s="38" t="s">
        <v>53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53</v>
      </c>
      <c r="AI60" s="29"/>
      <c r="AJ60" s="29"/>
      <c r="AK60" s="29"/>
      <c r="AL60" s="29"/>
      <c r="AM60" s="38" t="s">
        <v>54</v>
      </c>
      <c r="AN60" s="29"/>
      <c r="AO60" s="29"/>
      <c r="AR60" s="27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7"/>
      <c r="D64" s="36" t="s">
        <v>55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56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7"/>
      <c r="D75" s="38" t="s">
        <v>53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53</v>
      </c>
      <c r="AI75" s="29"/>
      <c r="AJ75" s="29"/>
      <c r="AK75" s="29"/>
      <c r="AL75" s="29"/>
      <c r="AM75" s="38" t="s">
        <v>54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6" t="s">
        <v>57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2" t="s">
        <v>13</v>
      </c>
      <c r="L84" s="3" t="str">
        <f>K5</f>
        <v>BRANDYS-2452022-TP</v>
      </c>
      <c r="AR84" s="43"/>
    </row>
    <row r="85" spans="1:91" s="4" customFormat="1" ht="36.950000000000003" customHeight="1">
      <c r="B85" s="44"/>
      <c r="C85" s="45" t="s">
        <v>16</v>
      </c>
      <c r="L85" s="154" t="str">
        <f>K6</f>
        <v>Odborné učebny G Brandýs – Gymnázium J.S. Machara</v>
      </c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20</v>
      </c>
      <c r="L87" s="46" t="str">
        <f>IF(K8="","",K8)</f>
        <v xml:space="preserve">Gymnázium J. S. Machara, Královická 668  </v>
      </c>
      <c r="AI87" s="22" t="s">
        <v>22</v>
      </c>
      <c r="AM87" s="156" t="str">
        <f>IF(AN8= "","",AN8)</f>
        <v>15. 5. 2022</v>
      </c>
      <c r="AN87" s="156"/>
      <c r="AR87" s="27"/>
    </row>
    <row r="88" spans="1:91" s="1" customFormat="1" ht="6.95" customHeight="1">
      <c r="B88" s="27"/>
      <c r="AR88" s="27"/>
    </row>
    <row r="89" spans="1:91" s="1" customFormat="1" ht="25.7" customHeight="1">
      <c r="B89" s="27"/>
      <c r="C89" s="22" t="s">
        <v>24</v>
      </c>
      <c r="L89" s="3" t="str">
        <f>IF(E11= "","",E11)</f>
        <v>Středočeský kraj, Praha 5, Zborovská 81/11</v>
      </c>
      <c r="AI89" s="22" t="s">
        <v>31</v>
      </c>
      <c r="AM89" s="157" t="str">
        <f>IF(E17="","",E17)</f>
        <v>Stebau s.r.o., Jižní 870, 500 03 Hradec Králové</v>
      </c>
      <c r="AN89" s="158"/>
      <c r="AO89" s="158"/>
      <c r="AP89" s="158"/>
      <c r="AR89" s="27"/>
      <c r="AS89" s="159" t="s">
        <v>58</v>
      </c>
      <c r="AT89" s="160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2" t="s">
        <v>29</v>
      </c>
      <c r="L90" s="3" t="str">
        <f>IF(E14= "Vyplň údaj","",E14)</f>
        <v/>
      </c>
      <c r="AI90" s="22" t="s">
        <v>35</v>
      </c>
      <c r="AM90" s="157" t="str">
        <f>IF(E20="","",E20)</f>
        <v xml:space="preserve"> </v>
      </c>
      <c r="AN90" s="158"/>
      <c r="AO90" s="158"/>
      <c r="AP90" s="158"/>
      <c r="AR90" s="27"/>
      <c r="AS90" s="161"/>
      <c r="AT90" s="162"/>
      <c r="BD90" s="51"/>
    </row>
    <row r="91" spans="1:91" s="1" customFormat="1" ht="10.9" customHeight="1">
      <c r="B91" s="27"/>
      <c r="AR91" s="27"/>
      <c r="AS91" s="161"/>
      <c r="AT91" s="162"/>
      <c r="BD91" s="51"/>
    </row>
    <row r="92" spans="1:91" s="1" customFormat="1" ht="29.25" customHeight="1">
      <c r="B92" s="27"/>
      <c r="C92" s="149" t="s">
        <v>59</v>
      </c>
      <c r="D92" s="150"/>
      <c r="E92" s="150"/>
      <c r="F92" s="150"/>
      <c r="G92" s="150"/>
      <c r="H92" s="52"/>
      <c r="I92" s="151" t="s">
        <v>60</v>
      </c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2" t="s">
        <v>61</v>
      </c>
      <c r="AH92" s="150"/>
      <c r="AI92" s="150"/>
      <c r="AJ92" s="150"/>
      <c r="AK92" s="150"/>
      <c r="AL92" s="150"/>
      <c r="AM92" s="150"/>
      <c r="AN92" s="151" t="s">
        <v>62</v>
      </c>
      <c r="AO92" s="150"/>
      <c r="AP92" s="153"/>
      <c r="AQ92" s="53" t="s">
        <v>63</v>
      </c>
      <c r="AR92" s="27"/>
      <c r="AS92" s="54" t="s">
        <v>64</v>
      </c>
      <c r="AT92" s="55" t="s">
        <v>65</v>
      </c>
      <c r="AU92" s="55" t="s">
        <v>66</v>
      </c>
      <c r="AV92" s="55" t="s">
        <v>67</v>
      </c>
      <c r="AW92" s="55" t="s">
        <v>68</v>
      </c>
      <c r="AX92" s="55" t="s">
        <v>69</v>
      </c>
      <c r="AY92" s="55" t="s">
        <v>70</v>
      </c>
      <c r="AZ92" s="55" t="s">
        <v>71</v>
      </c>
      <c r="BA92" s="55" t="s">
        <v>72</v>
      </c>
      <c r="BB92" s="55" t="s">
        <v>73</v>
      </c>
      <c r="BC92" s="55" t="s">
        <v>74</v>
      </c>
      <c r="BD92" s="56" t="s">
        <v>75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7">
        <f>ROUND(SUM(AG95:AG96),1)</f>
        <v>0</v>
      </c>
      <c r="AH94" s="147"/>
      <c r="AI94" s="147"/>
      <c r="AJ94" s="147"/>
      <c r="AK94" s="147"/>
      <c r="AL94" s="147"/>
      <c r="AM94" s="147"/>
      <c r="AN94" s="148">
        <f>SUM(AG94,AT94)</f>
        <v>0</v>
      </c>
      <c r="AO94" s="148"/>
      <c r="AP94" s="148"/>
      <c r="AQ94" s="62" t="s">
        <v>1</v>
      </c>
      <c r="AR94" s="58"/>
      <c r="AS94" s="63">
        <f>ROUND(SUM(AS95:AS96),1)</f>
        <v>0</v>
      </c>
      <c r="AT94" s="64">
        <f>ROUND(SUM(AV94:AW94),1)</f>
        <v>0</v>
      </c>
      <c r="AU94" s="65">
        <f>ROUND(SUM(AU95:AU96),5)</f>
        <v>0</v>
      </c>
      <c r="AV94" s="64">
        <f>ROUND(AZ94*L29,1)</f>
        <v>0</v>
      </c>
      <c r="AW94" s="64">
        <f>ROUND(BA94*L30,1)</f>
        <v>0</v>
      </c>
      <c r="AX94" s="64">
        <f>ROUND(BB94*L29,1)</f>
        <v>0</v>
      </c>
      <c r="AY94" s="64">
        <f>ROUND(BC94*L30,1)</f>
        <v>0</v>
      </c>
      <c r="AZ94" s="64">
        <f>ROUND(SUM(AZ95:AZ96),1)</f>
        <v>0</v>
      </c>
      <c r="BA94" s="64">
        <f>ROUND(SUM(BA95:BA96),1)</f>
        <v>0</v>
      </c>
      <c r="BB94" s="64">
        <f>ROUND(SUM(BB95:BB96),1)</f>
        <v>0</v>
      </c>
      <c r="BC94" s="64">
        <f>ROUND(SUM(BC95:BC96),1)</f>
        <v>0</v>
      </c>
      <c r="BD94" s="66">
        <f>ROUND(SUM(BD95:BD96),1)</f>
        <v>0</v>
      </c>
      <c r="BS94" s="67" t="s">
        <v>77</v>
      </c>
      <c r="BT94" s="67" t="s">
        <v>78</v>
      </c>
      <c r="BU94" s="68" t="s">
        <v>79</v>
      </c>
      <c r="BV94" s="67" t="s">
        <v>80</v>
      </c>
      <c r="BW94" s="67" t="s">
        <v>5</v>
      </c>
      <c r="BX94" s="67" t="s">
        <v>81</v>
      </c>
      <c r="CL94" s="67" t="s">
        <v>1</v>
      </c>
    </row>
    <row r="95" spans="1:91" s="6" customFormat="1" ht="16.5" customHeight="1">
      <c r="A95" s="69" t="s">
        <v>82</v>
      </c>
      <c r="B95" s="70"/>
      <c r="C95" s="71"/>
      <c r="D95" s="146" t="s">
        <v>83</v>
      </c>
      <c r="E95" s="146"/>
      <c r="F95" s="146"/>
      <c r="G95" s="146"/>
      <c r="H95" s="146"/>
      <c r="I95" s="72"/>
      <c r="J95" s="146" t="s">
        <v>84</v>
      </c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4">
        <f>'P - Pomůcky'!J30</f>
        <v>0</v>
      </c>
      <c r="AH95" s="145"/>
      <c r="AI95" s="145"/>
      <c r="AJ95" s="145"/>
      <c r="AK95" s="145"/>
      <c r="AL95" s="145"/>
      <c r="AM95" s="145"/>
      <c r="AN95" s="144">
        <f>SUM(AG95,AT95)</f>
        <v>0</v>
      </c>
      <c r="AO95" s="145"/>
      <c r="AP95" s="145"/>
      <c r="AQ95" s="73" t="s">
        <v>85</v>
      </c>
      <c r="AR95" s="70"/>
      <c r="AS95" s="74">
        <v>0</v>
      </c>
      <c r="AT95" s="75">
        <f>ROUND(SUM(AV95:AW95),1)</f>
        <v>0</v>
      </c>
      <c r="AU95" s="76">
        <f>'P - Pomůcky'!P119</f>
        <v>0</v>
      </c>
      <c r="AV95" s="75">
        <f>'P - Pomůcky'!J33</f>
        <v>0</v>
      </c>
      <c r="AW95" s="75">
        <f>'P - Pomůcky'!J34</f>
        <v>0</v>
      </c>
      <c r="AX95" s="75">
        <f>'P - Pomůcky'!J35</f>
        <v>0</v>
      </c>
      <c r="AY95" s="75">
        <f>'P - Pomůcky'!J36</f>
        <v>0</v>
      </c>
      <c r="AZ95" s="75">
        <f>'P - Pomůcky'!F33</f>
        <v>0</v>
      </c>
      <c r="BA95" s="75">
        <f>'P - Pomůcky'!F34</f>
        <v>0</v>
      </c>
      <c r="BB95" s="75">
        <f>'P - Pomůcky'!F35</f>
        <v>0</v>
      </c>
      <c r="BC95" s="75">
        <f>'P - Pomůcky'!F36</f>
        <v>0</v>
      </c>
      <c r="BD95" s="77">
        <f>'P - Pomůcky'!F37</f>
        <v>0</v>
      </c>
      <c r="BT95" s="78" t="s">
        <v>86</v>
      </c>
      <c r="BV95" s="78" t="s">
        <v>80</v>
      </c>
      <c r="BW95" s="78" t="s">
        <v>87</v>
      </c>
      <c r="BX95" s="78" t="s">
        <v>5</v>
      </c>
      <c r="CL95" s="78" t="s">
        <v>1</v>
      </c>
      <c r="CM95" s="78" t="s">
        <v>88</v>
      </c>
    </row>
    <row r="96" spans="1:91" s="6" customFormat="1" ht="16.5" customHeight="1">
      <c r="A96" s="69" t="s">
        <v>82</v>
      </c>
      <c r="B96" s="70"/>
      <c r="C96" s="71"/>
      <c r="D96" s="146" t="s">
        <v>89</v>
      </c>
      <c r="E96" s="146"/>
      <c r="F96" s="146"/>
      <c r="G96" s="146"/>
      <c r="H96" s="146"/>
      <c r="I96" s="72"/>
      <c r="J96" s="146" t="s">
        <v>90</v>
      </c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4">
        <f>'T - Technika'!J30</f>
        <v>0</v>
      </c>
      <c r="AH96" s="145"/>
      <c r="AI96" s="145"/>
      <c r="AJ96" s="145"/>
      <c r="AK96" s="145"/>
      <c r="AL96" s="145"/>
      <c r="AM96" s="145"/>
      <c r="AN96" s="144">
        <f>SUM(AG96,AT96)</f>
        <v>0</v>
      </c>
      <c r="AO96" s="145"/>
      <c r="AP96" s="145"/>
      <c r="AQ96" s="73" t="s">
        <v>85</v>
      </c>
      <c r="AR96" s="70"/>
      <c r="AS96" s="79">
        <v>0</v>
      </c>
      <c r="AT96" s="80">
        <f>ROUND(SUM(AV96:AW96),1)</f>
        <v>0</v>
      </c>
      <c r="AU96" s="81">
        <f>'T - Technika'!P118</f>
        <v>0</v>
      </c>
      <c r="AV96" s="80">
        <f>'T - Technika'!J33</f>
        <v>0</v>
      </c>
      <c r="AW96" s="80">
        <f>'T - Technika'!J34</f>
        <v>0</v>
      </c>
      <c r="AX96" s="80">
        <f>'T - Technika'!J35</f>
        <v>0</v>
      </c>
      <c r="AY96" s="80">
        <f>'T - Technika'!J36</f>
        <v>0</v>
      </c>
      <c r="AZ96" s="80">
        <f>'T - Technika'!F33</f>
        <v>0</v>
      </c>
      <c r="BA96" s="80">
        <f>'T - Technika'!F34</f>
        <v>0</v>
      </c>
      <c r="BB96" s="80">
        <f>'T - Technika'!F35</f>
        <v>0</v>
      </c>
      <c r="BC96" s="80">
        <f>'T - Technika'!F36</f>
        <v>0</v>
      </c>
      <c r="BD96" s="82">
        <f>'T - Technika'!F37</f>
        <v>0</v>
      </c>
      <c r="BT96" s="78" t="s">
        <v>86</v>
      </c>
      <c r="BV96" s="78" t="s">
        <v>80</v>
      </c>
      <c r="BW96" s="78" t="s">
        <v>91</v>
      </c>
      <c r="BX96" s="78" t="s">
        <v>5</v>
      </c>
      <c r="CL96" s="78" t="s">
        <v>1</v>
      </c>
      <c r="CM96" s="78" t="s">
        <v>88</v>
      </c>
    </row>
    <row r="97" spans="2:44" s="1" customFormat="1" ht="30" customHeight="1">
      <c r="B97" s="27"/>
      <c r="AR97" s="27"/>
    </row>
    <row r="98" spans="2:44" s="1" customFormat="1" ht="6.95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27"/>
    </row>
  </sheetData>
  <sheetProtection algorithmName="SHA-512" hashValue="uV9QpV6NsGYSagFdmOQK4QYP1ilOweF4C/z2bCFSEu126w5qRuFO17jiAct99XrCasfaiE2SMd/4f2iWV8+JAQ==" saltValue="ekh4U51CXmG//zl7/EpkSE8G3K04GBKIJRAPdYFKhp8moFdbKoVTDVDV1hk6Uod4ChkWubLPdr7cpPCV1JVVvA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P - Pomůcky'!C2" display="/" xr:uid="{00000000-0004-0000-0000-000000000000}"/>
    <hyperlink ref="A96" location="'T - Technik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AT2" s="12" t="s">
        <v>87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92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2" t="str">
        <f>'Rekapitulace stavby'!K6</f>
        <v>Odborné učebny G Brandýs – Gymnázium J.S. Machara</v>
      </c>
      <c r="F7" s="183"/>
      <c r="G7" s="183"/>
      <c r="H7" s="183"/>
      <c r="L7" s="15"/>
    </row>
    <row r="8" spans="2:46" s="1" customFormat="1" ht="12" customHeight="1">
      <c r="B8" s="27"/>
      <c r="D8" s="22" t="s">
        <v>93</v>
      </c>
      <c r="L8" s="27"/>
    </row>
    <row r="9" spans="2:46" s="1" customFormat="1" ht="16.5" customHeight="1">
      <c r="B9" s="27"/>
      <c r="E9" s="154" t="s">
        <v>94</v>
      </c>
      <c r="F9" s="181"/>
      <c r="G9" s="181"/>
      <c r="H9" s="18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4" t="str">
        <f>'Rekapitulace stavby'!E14</f>
        <v>Vyplň údaj</v>
      </c>
      <c r="F18" s="173"/>
      <c r="G18" s="173"/>
      <c r="H18" s="173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77" t="s">
        <v>1</v>
      </c>
      <c r="F27" s="177"/>
      <c r="G27" s="177"/>
      <c r="H27" s="177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ROUND(J119,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ROUND((SUM(BE119:BE225)),  1)</f>
        <v>0</v>
      </c>
      <c r="I33" s="87">
        <v>0.21</v>
      </c>
      <c r="J33" s="86">
        <f>ROUND(((SUM(BE119:BE225))*I33),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ROUND((SUM(BF119:BF225)),  1)</f>
        <v>0</v>
      </c>
      <c r="I34" s="87">
        <v>0.15</v>
      </c>
      <c r="J34" s="86">
        <f>ROUND(((SUM(BF119:BF225))*I34),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ROUND((SUM(BG119:BG225)),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ROUND((SUM(BH119:BH225)),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ROUND((SUM(BI119:BI225)),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95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2" t="str">
        <f>E7</f>
        <v>Odborné učebny G Brandýs – Gymnázium J.S. Machara</v>
      </c>
      <c r="F85" s="183"/>
      <c r="G85" s="183"/>
      <c r="H85" s="183"/>
      <c r="L85" s="27"/>
    </row>
    <row r="86" spans="2:47" s="1" customFormat="1" ht="12" customHeight="1">
      <c r="B86" s="27"/>
      <c r="C86" s="22" t="s">
        <v>93</v>
      </c>
      <c r="L86" s="27"/>
    </row>
    <row r="87" spans="2:47" s="1" customFormat="1" ht="16.5" customHeight="1">
      <c r="B87" s="27"/>
      <c r="E87" s="154" t="str">
        <f>E9</f>
        <v>P - Pomůcky</v>
      </c>
      <c r="F87" s="181"/>
      <c r="G87" s="181"/>
      <c r="H87" s="18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96</v>
      </c>
      <c r="D94" s="88"/>
      <c r="E94" s="88"/>
      <c r="F94" s="88"/>
      <c r="G94" s="88"/>
      <c r="H94" s="88"/>
      <c r="I94" s="88"/>
      <c r="J94" s="97" t="s">
        <v>97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98</v>
      </c>
      <c r="J96" s="61">
        <f>J119</f>
        <v>0</v>
      </c>
      <c r="L96" s="27"/>
      <c r="AU96" s="12" t="s">
        <v>99</v>
      </c>
    </row>
    <row r="97" spans="2:12" s="8" customFormat="1" ht="24.95" customHeight="1">
      <c r="B97" s="99"/>
      <c r="D97" s="100" t="s">
        <v>100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8" customFormat="1" ht="24.95" customHeight="1">
      <c r="B98" s="99"/>
      <c r="D98" s="100" t="s">
        <v>101</v>
      </c>
      <c r="E98" s="101"/>
      <c r="F98" s="101"/>
      <c r="G98" s="101"/>
      <c r="H98" s="101"/>
      <c r="I98" s="101"/>
      <c r="J98" s="102">
        <f>J182</f>
        <v>0</v>
      </c>
      <c r="L98" s="99"/>
    </row>
    <row r="99" spans="2:12" s="8" customFormat="1" ht="24.95" customHeight="1">
      <c r="B99" s="99"/>
      <c r="D99" s="100" t="s">
        <v>102</v>
      </c>
      <c r="E99" s="101"/>
      <c r="F99" s="101"/>
      <c r="G99" s="101"/>
      <c r="H99" s="101"/>
      <c r="I99" s="101"/>
      <c r="J99" s="102">
        <f>J187</f>
        <v>0</v>
      </c>
      <c r="L99" s="99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6" t="s">
        <v>103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2" t="s">
        <v>16</v>
      </c>
      <c r="L108" s="27"/>
    </row>
    <row r="109" spans="2:12" s="1" customFormat="1" ht="16.5" customHeight="1">
      <c r="B109" s="27"/>
      <c r="E109" s="182" t="str">
        <f>E7</f>
        <v>Odborné učebny G Brandýs – Gymnázium J.S. Machara</v>
      </c>
      <c r="F109" s="183"/>
      <c r="G109" s="183"/>
      <c r="H109" s="183"/>
      <c r="L109" s="27"/>
    </row>
    <row r="110" spans="2:12" s="1" customFormat="1" ht="12" customHeight="1">
      <c r="B110" s="27"/>
      <c r="C110" s="22" t="s">
        <v>93</v>
      </c>
      <c r="L110" s="27"/>
    </row>
    <row r="111" spans="2:12" s="1" customFormat="1" ht="16.5" customHeight="1">
      <c r="B111" s="27"/>
      <c r="E111" s="154" t="str">
        <f>E9</f>
        <v>P - Pomůcky</v>
      </c>
      <c r="F111" s="181"/>
      <c r="G111" s="181"/>
      <c r="H111" s="181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2" t="s">
        <v>20</v>
      </c>
      <c r="F113" s="20" t="str">
        <f>F12</f>
        <v xml:space="preserve">Gymnázium J. S. Machara, Královická 668  </v>
      </c>
      <c r="I113" s="22" t="s">
        <v>22</v>
      </c>
      <c r="J113" s="47" t="str">
        <f>IF(J12="","",J12)</f>
        <v>15. 5. 2022</v>
      </c>
      <c r="L113" s="27"/>
    </row>
    <row r="114" spans="2:65" s="1" customFormat="1" ht="6.95" customHeight="1">
      <c r="B114" s="27"/>
      <c r="L114" s="27"/>
    </row>
    <row r="115" spans="2:65" s="1" customFormat="1" ht="40.15" customHeight="1">
      <c r="B115" s="27"/>
      <c r="C115" s="22" t="s">
        <v>24</v>
      </c>
      <c r="F115" s="20" t="str">
        <f>E15</f>
        <v>Středočeský kraj, Praha 5, Zborovská 81/11</v>
      </c>
      <c r="I115" s="22" t="s">
        <v>31</v>
      </c>
      <c r="J115" s="25" t="str">
        <f>E21</f>
        <v>Stebau s.r.o., Jižní 870, 500 03 Hradec Králové</v>
      </c>
      <c r="L115" s="27"/>
    </row>
    <row r="116" spans="2:65" s="1" customFormat="1" ht="15.2" customHeight="1">
      <c r="B116" s="27"/>
      <c r="C116" s="22" t="s">
        <v>29</v>
      </c>
      <c r="F116" s="20" t="str">
        <f>IF(E18="","",E18)</f>
        <v>Vyplň údaj</v>
      </c>
      <c r="I116" s="22" t="s">
        <v>35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9" customFormat="1" ht="29.25" customHeight="1">
      <c r="B118" s="103"/>
      <c r="C118" s="104" t="s">
        <v>104</v>
      </c>
      <c r="D118" s="105" t="s">
        <v>63</v>
      </c>
      <c r="E118" s="105" t="s">
        <v>59</v>
      </c>
      <c r="F118" s="105" t="s">
        <v>60</v>
      </c>
      <c r="G118" s="105" t="s">
        <v>105</v>
      </c>
      <c r="H118" s="105" t="s">
        <v>106</v>
      </c>
      <c r="I118" s="105" t="s">
        <v>107</v>
      </c>
      <c r="J118" s="106" t="s">
        <v>97</v>
      </c>
      <c r="K118" s="107" t="s">
        <v>108</v>
      </c>
      <c r="L118" s="103"/>
      <c r="M118" s="54" t="s">
        <v>1</v>
      </c>
      <c r="N118" s="55" t="s">
        <v>42</v>
      </c>
      <c r="O118" s="55" t="s">
        <v>109</v>
      </c>
      <c r="P118" s="55" t="s">
        <v>110</v>
      </c>
      <c r="Q118" s="55" t="s">
        <v>111</v>
      </c>
      <c r="R118" s="55" t="s">
        <v>112</v>
      </c>
      <c r="S118" s="55" t="s">
        <v>113</v>
      </c>
      <c r="T118" s="56" t="s">
        <v>114</v>
      </c>
    </row>
    <row r="119" spans="2:65" s="1" customFormat="1" ht="22.9" customHeight="1">
      <c r="B119" s="27"/>
      <c r="C119" s="59" t="s">
        <v>115</v>
      </c>
      <c r="J119" s="108">
        <f>BK119</f>
        <v>0</v>
      </c>
      <c r="L119" s="27"/>
      <c r="M119" s="57"/>
      <c r="N119" s="48"/>
      <c r="O119" s="48"/>
      <c r="P119" s="109">
        <f>P120+P182+P187</f>
        <v>0</v>
      </c>
      <c r="Q119" s="48"/>
      <c r="R119" s="109">
        <f>R120+R182+R187</f>
        <v>0</v>
      </c>
      <c r="S119" s="48"/>
      <c r="T119" s="110">
        <f>T120+T182+T187</f>
        <v>0</v>
      </c>
      <c r="AT119" s="12" t="s">
        <v>77</v>
      </c>
      <c r="AU119" s="12" t="s">
        <v>99</v>
      </c>
      <c r="BK119" s="111">
        <f>BK120+BK182+BK187</f>
        <v>0</v>
      </c>
    </row>
    <row r="120" spans="2:65" s="10" customFormat="1" ht="25.9" customHeight="1">
      <c r="B120" s="112"/>
      <c r="D120" s="113" t="s">
        <v>77</v>
      </c>
      <c r="E120" s="114" t="s">
        <v>86</v>
      </c>
      <c r="F120" s="114" t="s">
        <v>116</v>
      </c>
      <c r="I120" s="115"/>
      <c r="J120" s="116">
        <f>BK120</f>
        <v>0</v>
      </c>
      <c r="L120" s="112"/>
      <c r="M120" s="117"/>
      <c r="P120" s="118">
        <f>SUM(P121:P181)</f>
        <v>0</v>
      </c>
      <c r="R120" s="118">
        <f>SUM(R121:R181)</f>
        <v>0</v>
      </c>
      <c r="T120" s="119">
        <f>SUM(T121:T181)</f>
        <v>0</v>
      </c>
      <c r="AR120" s="113" t="s">
        <v>86</v>
      </c>
      <c r="AT120" s="120" t="s">
        <v>77</v>
      </c>
      <c r="AU120" s="120" t="s">
        <v>78</v>
      </c>
      <c r="AY120" s="113" t="s">
        <v>117</v>
      </c>
      <c r="BK120" s="121">
        <f>SUM(BK121:BK181)</f>
        <v>0</v>
      </c>
    </row>
    <row r="121" spans="2:65" s="1" customFormat="1" ht="16.5" customHeight="1">
      <c r="B121" s="27"/>
      <c r="C121" s="122" t="s">
        <v>86</v>
      </c>
      <c r="D121" s="122" t="s">
        <v>118</v>
      </c>
      <c r="E121" s="123" t="s">
        <v>119</v>
      </c>
      <c r="F121" s="124" t="s">
        <v>120</v>
      </c>
      <c r="G121" s="125" t="s">
        <v>121</v>
      </c>
      <c r="H121" s="126">
        <v>1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122</v>
      </c>
      <c r="AT121" s="134" t="s">
        <v>118</v>
      </c>
      <c r="AU121" s="134" t="s">
        <v>86</v>
      </c>
      <c r="AY121" s="12" t="s">
        <v>117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122</v>
      </c>
      <c r="BM121" s="134" t="s">
        <v>88</v>
      </c>
    </row>
    <row r="122" spans="2:65" s="1" customFormat="1" ht="380.25">
      <c r="B122" s="27"/>
      <c r="D122" s="136" t="s">
        <v>83</v>
      </c>
      <c r="F122" s="137" t="s">
        <v>123</v>
      </c>
      <c r="I122" s="138"/>
      <c r="L122" s="27"/>
      <c r="M122" s="139"/>
      <c r="T122" s="51"/>
      <c r="AT122" s="12" t="s">
        <v>83</v>
      </c>
      <c r="AU122" s="12" t="s">
        <v>86</v>
      </c>
    </row>
    <row r="123" spans="2:65" s="1" customFormat="1" ht="16.5" customHeight="1">
      <c r="B123" s="27"/>
      <c r="C123" s="122" t="s">
        <v>88</v>
      </c>
      <c r="D123" s="122" t="s">
        <v>118</v>
      </c>
      <c r="E123" s="123" t="s">
        <v>124</v>
      </c>
      <c r="F123" s="124" t="s">
        <v>125</v>
      </c>
      <c r="G123" s="125" t="s">
        <v>126</v>
      </c>
      <c r="H123" s="126">
        <v>8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122</v>
      </c>
      <c r="AT123" s="134" t="s">
        <v>118</v>
      </c>
      <c r="AU123" s="134" t="s">
        <v>86</v>
      </c>
      <c r="AY123" s="12" t="s">
        <v>117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122</v>
      </c>
      <c r="BM123" s="134" t="s">
        <v>122</v>
      </c>
    </row>
    <row r="124" spans="2:65" s="1" customFormat="1" ht="68.25">
      <c r="B124" s="27"/>
      <c r="D124" s="136" t="s">
        <v>83</v>
      </c>
      <c r="F124" s="137" t="s">
        <v>127</v>
      </c>
      <c r="I124" s="138"/>
      <c r="L124" s="27"/>
      <c r="M124" s="139"/>
      <c r="T124" s="51"/>
      <c r="AT124" s="12" t="s">
        <v>83</v>
      </c>
      <c r="AU124" s="12" t="s">
        <v>86</v>
      </c>
    </row>
    <row r="125" spans="2:65" s="1" customFormat="1" ht="16.5" customHeight="1">
      <c r="B125" s="27"/>
      <c r="C125" s="122" t="s">
        <v>128</v>
      </c>
      <c r="D125" s="122" t="s">
        <v>118</v>
      </c>
      <c r="E125" s="123" t="s">
        <v>129</v>
      </c>
      <c r="F125" s="124" t="s">
        <v>130</v>
      </c>
      <c r="G125" s="125" t="s">
        <v>126</v>
      </c>
      <c r="H125" s="126">
        <v>1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122</v>
      </c>
      <c r="AT125" s="134" t="s">
        <v>118</v>
      </c>
      <c r="AU125" s="134" t="s">
        <v>86</v>
      </c>
      <c r="AY125" s="12" t="s">
        <v>117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122</v>
      </c>
      <c r="BM125" s="134" t="s">
        <v>131</v>
      </c>
    </row>
    <row r="126" spans="2:65" s="1" customFormat="1" ht="97.5">
      <c r="B126" s="27"/>
      <c r="D126" s="136" t="s">
        <v>83</v>
      </c>
      <c r="F126" s="137" t="s">
        <v>132</v>
      </c>
      <c r="I126" s="138"/>
      <c r="L126" s="27"/>
      <c r="M126" s="139"/>
      <c r="T126" s="51"/>
      <c r="AT126" s="12" t="s">
        <v>83</v>
      </c>
      <c r="AU126" s="12" t="s">
        <v>86</v>
      </c>
    </row>
    <row r="127" spans="2:65" s="1" customFormat="1" ht="16.5" customHeight="1">
      <c r="B127" s="27"/>
      <c r="C127" s="122" t="s">
        <v>122</v>
      </c>
      <c r="D127" s="122" t="s">
        <v>118</v>
      </c>
      <c r="E127" s="123" t="s">
        <v>133</v>
      </c>
      <c r="F127" s="124" t="s">
        <v>134</v>
      </c>
      <c r="G127" s="125" t="s">
        <v>121</v>
      </c>
      <c r="H127" s="126">
        <v>10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122</v>
      </c>
      <c r="AT127" s="134" t="s">
        <v>118</v>
      </c>
      <c r="AU127" s="134" t="s">
        <v>86</v>
      </c>
      <c r="AY127" s="12" t="s">
        <v>117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122</v>
      </c>
      <c r="BM127" s="134" t="s">
        <v>135</v>
      </c>
    </row>
    <row r="128" spans="2:65" s="1" customFormat="1" ht="234">
      <c r="B128" s="27"/>
      <c r="D128" s="136" t="s">
        <v>83</v>
      </c>
      <c r="F128" s="137" t="s">
        <v>136</v>
      </c>
      <c r="I128" s="138"/>
      <c r="L128" s="27"/>
      <c r="M128" s="139"/>
      <c r="T128" s="51"/>
      <c r="AT128" s="12" t="s">
        <v>83</v>
      </c>
      <c r="AU128" s="12" t="s">
        <v>86</v>
      </c>
    </row>
    <row r="129" spans="2:65" s="1" customFormat="1" ht="16.5" customHeight="1">
      <c r="B129" s="27"/>
      <c r="C129" s="122" t="s">
        <v>137</v>
      </c>
      <c r="D129" s="122" t="s">
        <v>118</v>
      </c>
      <c r="E129" s="123" t="s">
        <v>138</v>
      </c>
      <c r="F129" s="124" t="s">
        <v>139</v>
      </c>
      <c r="G129" s="125" t="s">
        <v>126</v>
      </c>
      <c r="H129" s="126">
        <v>8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122</v>
      </c>
      <c r="AT129" s="134" t="s">
        <v>118</v>
      </c>
      <c r="AU129" s="134" t="s">
        <v>86</v>
      </c>
      <c r="AY129" s="12" t="s">
        <v>117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122</v>
      </c>
      <c r="BM129" s="134" t="s">
        <v>140</v>
      </c>
    </row>
    <row r="130" spans="2:65" s="1" customFormat="1" ht="58.5">
      <c r="B130" s="27"/>
      <c r="D130" s="136" t="s">
        <v>83</v>
      </c>
      <c r="F130" s="137" t="s">
        <v>141</v>
      </c>
      <c r="I130" s="138"/>
      <c r="L130" s="27"/>
      <c r="M130" s="139"/>
      <c r="T130" s="51"/>
      <c r="AT130" s="12" t="s">
        <v>83</v>
      </c>
      <c r="AU130" s="12" t="s">
        <v>86</v>
      </c>
    </row>
    <row r="131" spans="2:65" s="1" customFormat="1" ht="16.5" customHeight="1">
      <c r="B131" s="27"/>
      <c r="C131" s="122" t="s">
        <v>131</v>
      </c>
      <c r="D131" s="122" t="s">
        <v>118</v>
      </c>
      <c r="E131" s="123" t="s">
        <v>142</v>
      </c>
      <c r="F131" s="124" t="s">
        <v>143</v>
      </c>
      <c r="G131" s="125" t="s">
        <v>126</v>
      </c>
      <c r="H131" s="126">
        <v>10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122</v>
      </c>
      <c r="AT131" s="134" t="s">
        <v>118</v>
      </c>
      <c r="AU131" s="134" t="s">
        <v>86</v>
      </c>
      <c r="AY131" s="12" t="s">
        <v>117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122</v>
      </c>
      <c r="BM131" s="134" t="s">
        <v>144</v>
      </c>
    </row>
    <row r="132" spans="2:65" s="1" customFormat="1" ht="29.25">
      <c r="B132" s="27"/>
      <c r="D132" s="136" t="s">
        <v>83</v>
      </c>
      <c r="F132" s="137" t="s">
        <v>145</v>
      </c>
      <c r="I132" s="138"/>
      <c r="L132" s="27"/>
      <c r="M132" s="139"/>
      <c r="T132" s="51"/>
      <c r="AT132" s="12" t="s">
        <v>83</v>
      </c>
      <c r="AU132" s="12" t="s">
        <v>86</v>
      </c>
    </row>
    <row r="133" spans="2:65" s="1" customFormat="1" ht="16.5" customHeight="1">
      <c r="B133" s="27"/>
      <c r="C133" s="122" t="s">
        <v>146</v>
      </c>
      <c r="D133" s="122" t="s">
        <v>118</v>
      </c>
      <c r="E133" s="123" t="s">
        <v>147</v>
      </c>
      <c r="F133" s="124" t="s">
        <v>148</v>
      </c>
      <c r="G133" s="125" t="s">
        <v>126</v>
      </c>
      <c r="H133" s="126">
        <v>8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122</v>
      </c>
      <c r="AT133" s="134" t="s">
        <v>118</v>
      </c>
      <c r="AU133" s="134" t="s">
        <v>86</v>
      </c>
      <c r="AY133" s="12" t="s">
        <v>117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122</v>
      </c>
      <c r="BM133" s="134" t="s">
        <v>149</v>
      </c>
    </row>
    <row r="134" spans="2:65" s="1" customFormat="1" ht="68.25">
      <c r="B134" s="27"/>
      <c r="D134" s="136" t="s">
        <v>83</v>
      </c>
      <c r="F134" s="137" t="s">
        <v>150</v>
      </c>
      <c r="I134" s="138"/>
      <c r="L134" s="27"/>
      <c r="M134" s="139"/>
      <c r="T134" s="51"/>
      <c r="AT134" s="12" t="s">
        <v>83</v>
      </c>
      <c r="AU134" s="12" t="s">
        <v>86</v>
      </c>
    </row>
    <row r="135" spans="2:65" s="1" customFormat="1" ht="16.5" customHeight="1">
      <c r="B135" s="27"/>
      <c r="C135" s="122" t="s">
        <v>135</v>
      </c>
      <c r="D135" s="122" t="s">
        <v>118</v>
      </c>
      <c r="E135" s="123" t="s">
        <v>151</v>
      </c>
      <c r="F135" s="124" t="s">
        <v>152</v>
      </c>
      <c r="G135" s="125" t="s">
        <v>126</v>
      </c>
      <c r="H135" s="126">
        <v>1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122</v>
      </c>
      <c r="AT135" s="134" t="s">
        <v>118</v>
      </c>
      <c r="AU135" s="134" t="s">
        <v>86</v>
      </c>
      <c r="AY135" s="12" t="s">
        <v>117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122</v>
      </c>
      <c r="BM135" s="134" t="s">
        <v>153</v>
      </c>
    </row>
    <row r="136" spans="2:65" s="1" customFormat="1" ht="117">
      <c r="B136" s="27"/>
      <c r="D136" s="136" t="s">
        <v>83</v>
      </c>
      <c r="F136" s="137" t="s">
        <v>154</v>
      </c>
      <c r="I136" s="138"/>
      <c r="L136" s="27"/>
      <c r="M136" s="139"/>
      <c r="T136" s="51"/>
      <c r="AT136" s="12" t="s">
        <v>83</v>
      </c>
      <c r="AU136" s="12" t="s">
        <v>86</v>
      </c>
    </row>
    <row r="137" spans="2:65" s="1" customFormat="1" ht="16.5" customHeight="1">
      <c r="B137" s="27"/>
      <c r="C137" s="122" t="s">
        <v>155</v>
      </c>
      <c r="D137" s="122" t="s">
        <v>118</v>
      </c>
      <c r="E137" s="123" t="s">
        <v>156</v>
      </c>
      <c r="F137" s="124" t="s">
        <v>157</v>
      </c>
      <c r="G137" s="125" t="s">
        <v>126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122</v>
      </c>
      <c r="AT137" s="134" t="s">
        <v>118</v>
      </c>
      <c r="AU137" s="134" t="s">
        <v>86</v>
      </c>
      <c r="AY137" s="12" t="s">
        <v>117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122</v>
      </c>
      <c r="BM137" s="134" t="s">
        <v>158</v>
      </c>
    </row>
    <row r="138" spans="2:65" s="1" customFormat="1" ht="165.75">
      <c r="B138" s="27"/>
      <c r="D138" s="136" t="s">
        <v>83</v>
      </c>
      <c r="F138" s="137" t="s">
        <v>159</v>
      </c>
      <c r="I138" s="138"/>
      <c r="L138" s="27"/>
      <c r="M138" s="139"/>
      <c r="T138" s="51"/>
      <c r="AT138" s="12" t="s">
        <v>83</v>
      </c>
      <c r="AU138" s="12" t="s">
        <v>86</v>
      </c>
    </row>
    <row r="139" spans="2:65" s="1" customFormat="1" ht="16.5" customHeight="1">
      <c r="B139" s="27"/>
      <c r="C139" s="122" t="s">
        <v>140</v>
      </c>
      <c r="D139" s="122" t="s">
        <v>118</v>
      </c>
      <c r="E139" s="123" t="s">
        <v>160</v>
      </c>
      <c r="F139" s="124" t="s">
        <v>161</v>
      </c>
      <c r="G139" s="125" t="s">
        <v>126</v>
      </c>
      <c r="H139" s="126">
        <v>1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122</v>
      </c>
      <c r="AT139" s="134" t="s">
        <v>118</v>
      </c>
      <c r="AU139" s="134" t="s">
        <v>86</v>
      </c>
      <c r="AY139" s="12" t="s">
        <v>117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122</v>
      </c>
      <c r="BM139" s="134" t="s">
        <v>162</v>
      </c>
    </row>
    <row r="140" spans="2:65" s="1" customFormat="1" ht="331.5">
      <c r="B140" s="27"/>
      <c r="D140" s="136" t="s">
        <v>83</v>
      </c>
      <c r="F140" s="137" t="s">
        <v>163</v>
      </c>
      <c r="I140" s="138"/>
      <c r="L140" s="27"/>
      <c r="M140" s="139"/>
      <c r="T140" s="51"/>
      <c r="AT140" s="12" t="s">
        <v>83</v>
      </c>
      <c r="AU140" s="12" t="s">
        <v>86</v>
      </c>
    </row>
    <row r="141" spans="2:65" s="1" customFormat="1" ht="16.5" customHeight="1">
      <c r="B141" s="27"/>
      <c r="C141" s="122" t="s">
        <v>164</v>
      </c>
      <c r="D141" s="122" t="s">
        <v>118</v>
      </c>
      <c r="E141" s="123" t="s">
        <v>165</v>
      </c>
      <c r="F141" s="124" t="s">
        <v>166</v>
      </c>
      <c r="G141" s="125" t="s">
        <v>126</v>
      </c>
      <c r="H141" s="126">
        <v>1</v>
      </c>
      <c r="I141" s="127"/>
      <c r="J141" s="128">
        <f>ROUND(I141*H141,1)</f>
        <v>0</v>
      </c>
      <c r="K141" s="129"/>
      <c r="L141" s="27"/>
      <c r="M141" s="130" t="s">
        <v>1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122</v>
      </c>
      <c r="AT141" s="134" t="s">
        <v>118</v>
      </c>
      <c r="AU141" s="134" t="s">
        <v>86</v>
      </c>
      <c r="AY141" s="12" t="s">
        <v>117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2" t="s">
        <v>86</v>
      </c>
      <c r="BK141" s="135">
        <f>ROUND(I141*H141,1)</f>
        <v>0</v>
      </c>
      <c r="BL141" s="12" t="s">
        <v>122</v>
      </c>
      <c r="BM141" s="134" t="s">
        <v>167</v>
      </c>
    </row>
    <row r="142" spans="2:65" s="1" customFormat="1" ht="78">
      <c r="B142" s="27"/>
      <c r="D142" s="136" t="s">
        <v>83</v>
      </c>
      <c r="F142" s="137" t="s">
        <v>168</v>
      </c>
      <c r="I142" s="138"/>
      <c r="L142" s="27"/>
      <c r="M142" s="139"/>
      <c r="T142" s="51"/>
      <c r="AT142" s="12" t="s">
        <v>83</v>
      </c>
      <c r="AU142" s="12" t="s">
        <v>86</v>
      </c>
    </row>
    <row r="143" spans="2:65" s="1" customFormat="1" ht="16.5" customHeight="1">
      <c r="B143" s="27"/>
      <c r="C143" s="122" t="s">
        <v>144</v>
      </c>
      <c r="D143" s="122" t="s">
        <v>118</v>
      </c>
      <c r="E143" s="123" t="s">
        <v>169</v>
      </c>
      <c r="F143" s="124" t="s">
        <v>170</v>
      </c>
      <c r="G143" s="125" t="s">
        <v>126</v>
      </c>
      <c r="H143" s="126">
        <v>2</v>
      </c>
      <c r="I143" s="127"/>
      <c r="J143" s="128">
        <f>ROUND(I143*H143,1)</f>
        <v>0</v>
      </c>
      <c r="K143" s="129"/>
      <c r="L143" s="27"/>
      <c r="M143" s="130" t="s">
        <v>1</v>
      </c>
      <c r="N143" s="131" t="s">
        <v>43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122</v>
      </c>
      <c r="AT143" s="134" t="s">
        <v>118</v>
      </c>
      <c r="AU143" s="134" t="s">
        <v>86</v>
      </c>
      <c r="AY143" s="12" t="s">
        <v>117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2" t="s">
        <v>86</v>
      </c>
      <c r="BK143" s="135">
        <f>ROUND(I143*H143,1)</f>
        <v>0</v>
      </c>
      <c r="BL143" s="12" t="s">
        <v>122</v>
      </c>
      <c r="BM143" s="134" t="s">
        <v>171</v>
      </c>
    </row>
    <row r="144" spans="2:65" s="1" customFormat="1" ht="87.75">
      <c r="B144" s="27"/>
      <c r="D144" s="136" t="s">
        <v>83</v>
      </c>
      <c r="F144" s="137" t="s">
        <v>172</v>
      </c>
      <c r="I144" s="138"/>
      <c r="L144" s="27"/>
      <c r="M144" s="139"/>
      <c r="T144" s="51"/>
      <c r="AT144" s="12" t="s">
        <v>83</v>
      </c>
      <c r="AU144" s="12" t="s">
        <v>86</v>
      </c>
    </row>
    <row r="145" spans="2:65" s="1" customFormat="1" ht="16.5" customHeight="1">
      <c r="B145" s="27"/>
      <c r="C145" s="122" t="s">
        <v>173</v>
      </c>
      <c r="D145" s="122" t="s">
        <v>118</v>
      </c>
      <c r="E145" s="123" t="s">
        <v>174</v>
      </c>
      <c r="F145" s="124" t="s">
        <v>175</v>
      </c>
      <c r="G145" s="125" t="s">
        <v>126</v>
      </c>
      <c r="H145" s="126">
        <v>2</v>
      </c>
      <c r="I145" s="127"/>
      <c r="J145" s="128">
        <f>ROUND(I145*H145,1)</f>
        <v>0</v>
      </c>
      <c r="K145" s="129"/>
      <c r="L145" s="27"/>
      <c r="M145" s="130" t="s">
        <v>1</v>
      </c>
      <c r="N145" s="131" t="s">
        <v>43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122</v>
      </c>
      <c r="AT145" s="134" t="s">
        <v>118</v>
      </c>
      <c r="AU145" s="134" t="s">
        <v>86</v>
      </c>
      <c r="AY145" s="12" t="s">
        <v>117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2" t="s">
        <v>86</v>
      </c>
      <c r="BK145" s="135">
        <f>ROUND(I145*H145,1)</f>
        <v>0</v>
      </c>
      <c r="BL145" s="12" t="s">
        <v>122</v>
      </c>
      <c r="BM145" s="134" t="s">
        <v>176</v>
      </c>
    </row>
    <row r="146" spans="2:65" s="1" customFormat="1" ht="185.25">
      <c r="B146" s="27"/>
      <c r="D146" s="136" t="s">
        <v>83</v>
      </c>
      <c r="F146" s="137" t="s">
        <v>177</v>
      </c>
      <c r="I146" s="138"/>
      <c r="L146" s="27"/>
      <c r="M146" s="139"/>
      <c r="T146" s="51"/>
      <c r="AT146" s="12" t="s">
        <v>83</v>
      </c>
      <c r="AU146" s="12" t="s">
        <v>86</v>
      </c>
    </row>
    <row r="147" spans="2:65" s="1" customFormat="1" ht="16.5" customHeight="1">
      <c r="B147" s="27"/>
      <c r="C147" s="122" t="s">
        <v>149</v>
      </c>
      <c r="D147" s="122" t="s">
        <v>118</v>
      </c>
      <c r="E147" s="123" t="s">
        <v>178</v>
      </c>
      <c r="F147" s="124" t="s">
        <v>179</v>
      </c>
      <c r="G147" s="125" t="s">
        <v>126</v>
      </c>
      <c r="H147" s="126">
        <v>2</v>
      </c>
      <c r="I147" s="127"/>
      <c r="J147" s="128">
        <f>ROUND(I147*H147,1)</f>
        <v>0</v>
      </c>
      <c r="K147" s="129"/>
      <c r="L147" s="27"/>
      <c r="M147" s="130" t="s">
        <v>1</v>
      </c>
      <c r="N147" s="131" t="s">
        <v>43</v>
      </c>
      <c r="P147" s="132">
        <f>O147*H147</f>
        <v>0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122</v>
      </c>
      <c r="AT147" s="134" t="s">
        <v>118</v>
      </c>
      <c r="AU147" s="134" t="s">
        <v>86</v>
      </c>
      <c r="AY147" s="12" t="s">
        <v>117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2" t="s">
        <v>86</v>
      </c>
      <c r="BK147" s="135">
        <f>ROUND(I147*H147,1)</f>
        <v>0</v>
      </c>
      <c r="BL147" s="12" t="s">
        <v>122</v>
      </c>
      <c r="BM147" s="134" t="s">
        <v>180</v>
      </c>
    </row>
    <row r="148" spans="2:65" s="1" customFormat="1" ht="165.75">
      <c r="B148" s="27"/>
      <c r="D148" s="136" t="s">
        <v>83</v>
      </c>
      <c r="F148" s="137" t="s">
        <v>181</v>
      </c>
      <c r="I148" s="138"/>
      <c r="L148" s="27"/>
      <c r="M148" s="139"/>
      <c r="T148" s="51"/>
      <c r="AT148" s="12" t="s">
        <v>83</v>
      </c>
      <c r="AU148" s="12" t="s">
        <v>86</v>
      </c>
    </row>
    <row r="149" spans="2:65" s="1" customFormat="1" ht="16.5" customHeight="1">
      <c r="B149" s="27"/>
      <c r="C149" s="122" t="s">
        <v>8</v>
      </c>
      <c r="D149" s="122" t="s">
        <v>118</v>
      </c>
      <c r="E149" s="123" t="s">
        <v>182</v>
      </c>
      <c r="F149" s="124" t="s">
        <v>183</v>
      </c>
      <c r="G149" s="125" t="s">
        <v>126</v>
      </c>
      <c r="H149" s="126">
        <v>2</v>
      </c>
      <c r="I149" s="127"/>
      <c r="J149" s="128">
        <f>ROUND(I149*H149,1)</f>
        <v>0</v>
      </c>
      <c r="K149" s="129"/>
      <c r="L149" s="27"/>
      <c r="M149" s="130" t="s">
        <v>1</v>
      </c>
      <c r="N149" s="131" t="s">
        <v>43</v>
      </c>
      <c r="P149" s="132">
        <f>O149*H149</f>
        <v>0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122</v>
      </c>
      <c r="AT149" s="134" t="s">
        <v>118</v>
      </c>
      <c r="AU149" s="134" t="s">
        <v>86</v>
      </c>
      <c r="AY149" s="12" t="s">
        <v>117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2" t="s">
        <v>86</v>
      </c>
      <c r="BK149" s="135">
        <f>ROUND(I149*H149,1)</f>
        <v>0</v>
      </c>
      <c r="BL149" s="12" t="s">
        <v>122</v>
      </c>
      <c r="BM149" s="134" t="s">
        <v>184</v>
      </c>
    </row>
    <row r="150" spans="2:65" s="1" customFormat="1" ht="78">
      <c r="B150" s="27"/>
      <c r="D150" s="136" t="s">
        <v>83</v>
      </c>
      <c r="F150" s="137" t="s">
        <v>185</v>
      </c>
      <c r="I150" s="138"/>
      <c r="L150" s="27"/>
      <c r="M150" s="139"/>
      <c r="T150" s="51"/>
      <c r="AT150" s="12" t="s">
        <v>83</v>
      </c>
      <c r="AU150" s="12" t="s">
        <v>86</v>
      </c>
    </row>
    <row r="151" spans="2:65" s="1" customFormat="1" ht="16.5" customHeight="1">
      <c r="B151" s="27"/>
      <c r="C151" s="122" t="s">
        <v>153</v>
      </c>
      <c r="D151" s="122" t="s">
        <v>118</v>
      </c>
      <c r="E151" s="123" t="s">
        <v>186</v>
      </c>
      <c r="F151" s="124" t="s">
        <v>187</v>
      </c>
      <c r="G151" s="125" t="s">
        <v>126</v>
      </c>
      <c r="H151" s="126">
        <v>1</v>
      </c>
      <c r="I151" s="127"/>
      <c r="J151" s="128">
        <f>ROUND(I151*H151,1)</f>
        <v>0</v>
      </c>
      <c r="K151" s="129"/>
      <c r="L151" s="27"/>
      <c r="M151" s="130" t="s">
        <v>1</v>
      </c>
      <c r="N151" s="131" t="s">
        <v>43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122</v>
      </c>
      <c r="AT151" s="134" t="s">
        <v>118</v>
      </c>
      <c r="AU151" s="134" t="s">
        <v>86</v>
      </c>
      <c r="AY151" s="12" t="s">
        <v>117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2" t="s">
        <v>86</v>
      </c>
      <c r="BK151" s="135">
        <f>ROUND(I151*H151,1)</f>
        <v>0</v>
      </c>
      <c r="BL151" s="12" t="s">
        <v>122</v>
      </c>
      <c r="BM151" s="134" t="s">
        <v>188</v>
      </c>
    </row>
    <row r="152" spans="2:65" s="1" customFormat="1" ht="126.75">
      <c r="B152" s="27"/>
      <c r="D152" s="136" t="s">
        <v>83</v>
      </c>
      <c r="F152" s="137" t="s">
        <v>189</v>
      </c>
      <c r="I152" s="138"/>
      <c r="L152" s="27"/>
      <c r="M152" s="139"/>
      <c r="T152" s="51"/>
      <c r="AT152" s="12" t="s">
        <v>83</v>
      </c>
      <c r="AU152" s="12" t="s">
        <v>86</v>
      </c>
    </row>
    <row r="153" spans="2:65" s="1" customFormat="1" ht="16.5" customHeight="1">
      <c r="B153" s="27"/>
      <c r="C153" s="122" t="s">
        <v>190</v>
      </c>
      <c r="D153" s="122" t="s">
        <v>118</v>
      </c>
      <c r="E153" s="123" t="s">
        <v>191</v>
      </c>
      <c r="F153" s="124" t="s">
        <v>192</v>
      </c>
      <c r="G153" s="125" t="s">
        <v>126</v>
      </c>
      <c r="H153" s="126">
        <v>8</v>
      </c>
      <c r="I153" s="127"/>
      <c r="J153" s="128">
        <f>ROUND(I153*H153,1)</f>
        <v>0</v>
      </c>
      <c r="K153" s="129"/>
      <c r="L153" s="27"/>
      <c r="M153" s="130" t="s">
        <v>1</v>
      </c>
      <c r="N153" s="131" t="s">
        <v>43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122</v>
      </c>
      <c r="AT153" s="134" t="s">
        <v>118</v>
      </c>
      <c r="AU153" s="134" t="s">
        <v>86</v>
      </c>
      <c r="AY153" s="12" t="s">
        <v>117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2" t="s">
        <v>86</v>
      </c>
      <c r="BK153" s="135">
        <f>ROUND(I153*H153,1)</f>
        <v>0</v>
      </c>
      <c r="BL153" s="12" t="s">
        <v>122</v>
      </c>
      <c r="BM153" s="134" t="s">
        <v>193</v>
      </c>
    </row>
    <row r="154" spans="2:65" s="1" customFormat="1" ht="68.25">
      <c r="B154" s="27"/>
      <c r="D154" s="136" t="s">
        <v>83</v>
      </c>
      <c r="F154" s="137" t="s">
        <v>194</v>
      </c>
      <c r="I154" s="138"/>
      <c r="L154" s="27"/>
      <c r="M154" s="139"/>
      <c r="T154" s="51"/>
      <c r="AT154" s="12" t="s">
        <v>83</v>
      </c>
      <c r="AU154" s="12" t="s">
        <v>86</v>
      </c>
    </row>
    <row r="155" spans="2:65" s="1" customFormat="1" ht="16.5" customHeight="1">
      <c r="B155" s="27"/>
      <c r="C155" s="122" t="s">
        <v>158</v>
      </c>
      <c r="D155" s="122" t="s">
        <v>118</v>
      </c>
      <c r="E155" s="123" t="s">
        <v>195</v>
      </c>
      <c r="F155" s="124" t="s">
        <v>196</v>
      </c>
      <c r="G155" s="125" t="s">
        <v>126</v>
      </c>
      <c r="H155" s="126">
        <v>10</v>
      </c>
      <c r="I155" s="127"/>
      <c r="J155" s="128">
        <f>ROUND(I155*H155,1)</f>
        <v>0</v>
      </c>
      <c r="K155" s="129"/>
      <c r="L155" s="27"/>
      <c r="M155" s="130" t="s">
        <v>1</v>
      </c>
      <c r="N155" s="131" t="s">
        <v>43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122</v>
      </c>
      <c r="AT155" s="134" t="s">
        <v>118</v>
      </c>
      <c r="AU155" s="134" t="s">
        <v>86</v>
      </c>
      <c r="AY155" s="12" t="s">
        <v>117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2" t="s">
        <v>86</v>
      </c>
      <c r="BK155" s="135">
        <f>ROUND(I155*H155,1)</f>
        <v>0</v>
      </c>
      <c r="BL155" s="12" t="s">
        <v>122</v>
      </c>
      <c r="BM155" s="134" t="s">
        <v>197</v>
      </c>
    </row>
    <row r="156" spans="2:65" s="1" customFormat="1" ht="48.75">
      <c r="B156" s="27"/>
      <c r="D156" s="136" t="s">
        <v>83</v>
      </c>
      <c r="F156" s="137" t="s">
        <v>198</v>
      </c>
      <c r="I156" s="138"/>
      <c r="L156" s="27"/>
      <c r="M156" s="139"/>
      <c r="T156" s="51"/>
      <c r="AT156" s="12" t="s">
        <v>83</v>
      </c>
      <c r="AU156" s="12" t="s">
        <v>86</v>
      </c>
    </row>
    <row r="157" spans="2:65" s="1" customFormat="1" ht="16.5" customHeight="1">
      <c r="B157" s="27"/>
      <c r="C157" s="122" t="s">
        <v>199</v>
      </c>
      <c r="D157" s="122" t="s">
        <v>118</v>
      </c>
      <c r="E157" s="123" t="s">
        <v>200</v>
      </c>
      <c r="F157" s="124" t="s">
        <v>201</v>
      </c>
      <c r="G157" s="125" t="s">
        <v>126</v>
      </c>
      <c r="H157" s="126">
        <v>10</v>
      </c>
      <c r="I157" s="127"/>
      <c r="J157" s="128">
        <f>ROUND(I157*H157,1)</f>
        <v>0</v>
      </c>
      <c r="K157" s="129"/>
      <c r="L157" s="27"/>
      <c r="M157" s="130" t="s">
        <v>1</v>
      </c>
      <c r="N157" s="131" t="s">
        <v>43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122</v>
      </c>
      <c r="AT157" s="134" t="s">
        <v>118</v>
      </c>
      <c r="AU157" s="134" t="s">
        <v>86</v>
      </c>
      <c r="AY157" s="12" t="s">
        <v>117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2" t="s">
        <v>86</v>
      </c>
      <c r="BK157" s="135">
        <f>ROUND(I157*H157,1)</f>
        <v>0</v>
      </c>
      <c r="BL157" s="12" t="s">
        <v>122</v>
      </c>
      <c r="BM157" s="134" t="s">
        <v>202</v>
      </c>
    </row>
    <row r="158" spans="2:65" s="1" customFormat="1" ht="39">
      <c r="B158" s="27"/>
      <c r="D158" s="136" t="s">
        <v>83</v>
      </c>
      <c r="F158" s="137" t="s">
        <v>203</v>
      </c>
      <c r="I158" s="138"/>
      <c r="L158" s="27"/>
      <c r="M158" s="139"/>
      <c r="T158" s="51"/>
      <c r="AT158" s="12" t="s">
        <v>83</v>
      </c>
      <c r="AU158" s="12" t="s">
        <v>86</v>
      </c>
    </row>
    <row r="159" spans="2:65" s="1" customFormat="1" ht="16.5" customHeight="1">
      <c r="B159" s="27"/>
      <c r="C159" s="122" t="s">
        <v>162</v>
      </c>
      <c r="D159" s="122" t="s">
        <v>118</v>
      </c>
      <c r="E159" s="123" t="s">
        <v>204</v>
      </c>
      <c r="F159" s="124" t="s">
        <v>205</v>
      </c>
      <c r="G159" s="125" t="s">
        <v>126</v>
      </c>
      <c r="H159" s="126">
        <v>10</v>
      </c>
      <c r="I159" s="127"/>
      <c r="J159" s="128">
        <f>ROUND(I159*H159,1)</f>
        <v>0</v>
      </c>
      <c r="K159" s="129"/>
      <c r="L159" s="27"/>
      <c r="M159" s="130" t="s">
        <v>1</v>
      </c>
      <c r="N159" s="131" t="s">
        <v>43</v>
      </c>
      <c r="P159" s="132">
        <f>O159*H159</f>
        <v>0</v>
      </c>
      <c r="Q159" s="132">
        <v>0</v>
      </c>
      <c r="R159" s="132">
        <f>Q159*H159</f>
        <v>0</v>
      </c>
      <c r="S159" s="132">
        <v>0</v>
      </c>
      <c r="T159" s="133">
        <f>S159*H159</f>
        <v>0</v>
      </c>
      <c r="AR159" s="134" t="s">
        <v>122</v>
      </c>
      <c r="AT159" s="134" t="s">
        <v>118</v>
      </c>
      <c r="AU159" s="134" t="s">
        <v>86</v>
      </c>
      <c r="AY159" s="12" t="s">
        <v>117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2" t="s">
        <v>86</v>
      </c>
      <c r="BK159" s="135">
        <f>ROUND(I159*H159,1)</f>
        <v>0</v>
      </c>
      <c r="BL159" s="12" t="s">
        <v>122</v>
      </c>
      <c r="BM159" s="134" t="s">
        <v>206</v>
      </c>
    </row>
    <row r="160" spans="2:65" s="1" customFormat="1" ht="39">
      <c r="B160" s="27"/>
      <c r="D160" s="136" t="s">
        <v>83</v>
      </c>
      <c r="F160" s="137" t="s">
        <v>207</v>
      </c>
      <c r="I160" s="138"/>
      <c r="L160" s="27"/>
      <c r="M160" s="139"/>
      <c r="T160" s="51"/>
      <c r="AT160" s="12" t="s">
        <v>83</v>
      </c>
      <c r="AU160" s="12" t="s">
        <v>86</v>
      </c>
    </row>
    <row r="161" spans="2:65" s="1" customFormat="1" ht="16.5" customHeight="1">
      <c r="B161" s="27"/>
      <c r="C161" s="122" t="s">
        <v>7</v>
      </c>
      <c r="D161" s="122" t="s">
        <v>118</v>
      </c>
      <c r="E161" s="123" t="s">
        <v>208</v>
      </c>
      <c r="F161" s="124" t="s">
        <v>209</v>
      </c>
      <c r="G161" s="125" t="s">
        <v>126</v>
      </c>
      <c r="H161" s="126">
        <v>10</v>
      </c>
      <c r="I161" s="127"/>
      <c r="J161" s="128">
        <f>ROUND(I161*H161,1)</f>
        <v>0</v>
      </c>
      <c r="K161" s="129"/>
      <c r="L161" s="27"/>
      <c r="M161" s="130" t="s">
        <v>1</v>
      </c>
      <c r="N161" s="131" t="s">
        <v>43</v>
      </c>
      <c r="P161" s="132">
        <f>O161*H161</f>
        <v>0</v>
      </c>
      <c r="Q161" s="132">
        <v>0</v>
      </c>
      <c r="R161" s="132">
        <f>Q161*H161</f>
        <v>0</v>
      </c>
      <c r="S161" s="132">
        <v>0</v>
      </c>
      <c r="T161" s="133">
        <f>S161*H161</f>
        <v>0</v>
      </c>
      <c r="AR161" s="134" t="s">
        <v>122</v>
      </c>
      <c r="AT161" s="134" t="s">
        <v>118</v>
      </c>
      <c r="AU161" s="134" t="s">
        <v>86</v>
      </c>
      <c r="AY161" s="12" t="s">
        <v>117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2" t="s">
        <v>86</v>
      </c>
      <c r="BK161" s="135">
        <f>ROUND(I161*H161,1)</f>
        <v>0</v>
      </c>
      <c r="BL161" s="12" t="s">
        <v>122</v>
      </c>
      <c r="BM161" s="134" t="s">
        <v>210</v>
      </c>
    </row>
    <row r="162" spans="2:65" s="1" customFormat="1" ht="29.25">
      <c r="B162" s="27"/>
      <c r="D162" s="136" t="s">
        <v>83</v>
      </c>
      <c r="F162" s="137" t="s">
        <v>211</v>
      </c>
      <c r="I162" s="138"/>
      <c r="L162" s="27"/>
      <c r="M162" s="139"/>
      <c r="T162" s="51"/>
      <c r="AT162" s="12" t="s">
        <v>83</v>
      </c>
      <c r="AU162" s="12" t="s">
        <v>86</v>
      </c>
    </row>
    <row r="163" spans="2:65" s="1" customFormat="1" ht="16.5" customHeight="1">
      <c r="B163" s="27"/>
      <c r="C163" s="122" t="s">
        <v>167</v>
      </c>
      <c r="D163" s="122" t="s">
        <v>118</v>
      </c>
      <c r="E163" s="123" t="s">
        <v>212</v>
      </c>
      <c r="F163" s="124" t="s">
        <v>213</v>
      </c>
      <c r="G163" s="125" t="s">
        <v>126</v>
      </c>
      <c r="H163" s="126">
        <v>10</v>
      </c>
      <c r="I163" s="127"/>
      <c r="J163" s="128">
        <f>ROUND(I163*H163,1)</f>
        <v>0</v>
      </c>
      <c r="K163" s="129"/>
      <c r="L163" s="27"/>
      <c r="M163" s="130" t="s">
        <v>1</v>
      </c>
      <c r="N163" s="131" t="s">
        <v>43</v>
      </c>
      <c r="P163" s="132">
        <f>O163*H163</f>
        <v>0</v>
      </c>
      <c r="Q163" s="132">
        <v>0</v>
      </c>
      <c r="R163" s="132">
        <f>Q163*H163</f>
        <v>0</v>
      </c>
      <c r="S163" s="132">
        <v>0</v>
      </c>
      <c r="T163" s="133">
        <f>S163*H163</f>
        <v>0</v>
      </c>
      <c r="AR163" s="134" t="s">
        <v>122</v>
      </c>
      <c r="AT163" s="134" t="s">
        <v>118</v>
      </c>
      <c r="AU163" s="134" t="s">
        <v>86</v>
      </c>
      <c r="AY163" s="12" t="s">
        <v>117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2" t="s">
        <v>86</v>
      </c>
      <c r="BK163" s="135">
        <f>ROUND(I163*H163,1)</f>
        <v>0</v>
      </c>
      <c r="BL163" s="12" t="s">
        <v>122</v>
      </c>
      <c r="BM163" s="134" t="s">
        <v>214</v>
      </c>
    </row>
    <row r="164" spans="2:65" s="1" customFormat="1" ht="39">
      <c r="B164" s="27"/>
      <c r="D164" s="136" t="s">
        <v>83</v>
      </c>
      <c r="F164" s="137" t="s">
        <v>215</v>
      </c>
      <c r="I164" s="138"/>
      <c r="L164" s="27"/>
      <c r="M164" s="139"/>
      <c r="T164" s="51"/>
      <c r="AT164" s="12" t="s">
        <v>83</v>
      </c>
      <c r="AU164" s="12" t="s">
        <v>86</v>
      </c>
    </row>
    <row r="165" spans="2:65" s="1" customFormat="1" ht="16.5" customHeight="1">
      <c r="B165" s="27"/>
      <c r="C165" s="122" t="s">
        <v>216</v>
      </c>
      <c r="D165" s="122" t="s">
        <v>118</v>
      </c>
      <c r="E165" s="123" t="s">
        <v>217</v>
      </c>
      <c r="F165" s="124" t="s">
        <v>218</v>
      </c>
      <c r="G165" s="125" t="s">
        <v>126</v>
      </c>
      <c r="H165" s="126">
        <v>10</v>
      </c>
      <c r="I165" s="127"/>
      <c r="J165" s="128">
        <f>ROUND(I165*H165,1)</f>
        <v>0</v>
      </c>
      <c r="K165" s="129"/>
      <c r="L165" s="27"/>
      <c r="M165" s="130" t="s">
        <v>1</v>
      </c>
      <c r="N165" s="131" t="s">
        <v>43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122</v>
      </c>
      <c r="AT165" s="134" t="s">
        <v>118</v>
      </c>
      <c r="AU165" s="134" t="s">
        <v>86</v>
      </c>
      <c r="AY165" s="12" t="s">
        <v>117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2" t="s">
        <v>86</v>
      </c>
      <c r="BK165" s="135">
        <f>ROUND(I165*H165,1)</f>
        <v>0</v>
      </c>
      <c r="BL165" s="12" t="s">
        <v>122</v>
      </c>
      <c r="BM165" s="134" t="s">
        <v>219</v>
      </c>
    </row>
    <row r="166" spans="2:65" s="1" customFormat="1" ht="97.5">
      <c r="B166" s="27"/>
      <c r="D166" s="136" t="s">
        <v>83</v>
      </c>
      <c r="F166" s="137" t="s">
        <v>220</v>
      </c>
      <c r="I166" s="138"/>
      <c r="L166" s="27"/>
      <c r="M166" s="139"/>
      <c r="T166" s="51"/>
      <c r="AT166" s="12" t="s">
        <v>83</v>
      </c>
      <c r="AU166" s="12" t="s">
        <v>86</v>
      </c>
    </row>
    <row r="167" spans="2:65" s="1" customFormat="1" ht="16.5" customHeight="1">
      <c r="B167" s="27"/>
      <c r="C167" s="122" t="s">
        <v>171</v>
      </c>
      <c r="D167" s="122" t="s">
        <v>118</v>
      </c>
      <c r="E167" s="123" t="s">
        <v>221</v>
      </c>
      <c r="F167" s="124" t="s">
        <v>222</v>
      </c>
      <c r="G167" s="125" t="s">
        <v>126</v>
      </c>
      <c r="H167" s="126">
        <v>25</v>
      </c>
      <c r="I167" s="127"/>
      <c r="J167" s="128">
        <f>ROUND(I167*H167,1)</f>
        <v>0</v>
      </c>
      <c r="K167" s="129"/>
      <c r="L167" s="27"/>
      <c r="M167" s="130" t="s">
        <v>1</v>
      </c>
      <c r="N167" s="131" t="s">
        <v>43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122</v>
      </c>
      <c r="AT167" s="134" t="s">
        <v>118</v>
      </c>
      <c r="AU167" s="134" t="s">
        <v>86</v>
      </c>
      <c r="AY167" s="12" t="s">
        <v>117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2" t="s">
        <v>86</v>
      </c>
      <c r="BK167" s="135">
        <f>ROUND(I167*H167,1)</f>
        <v>0</v>
      </c>
      <c r="BL167" s="12" t="s">
        <v>122</v>
      </c>
      <c r="BM167" s="134" t="s">
        <v>223</v>
      </c>
    </row>
    <row r="168" spans="2:65" s="1" customFormat="1" ht="16.5" customHeight="1">
      <c r="B168" s="27"/>
      <c r="C168" s="122" t="s">
        <v>224</v>
      </c>
      <c r="D168" s="122" t="s">
        <v>118</v>
      </c>
      <c r="E168" s="123" t="s">
        <v>225</v>
      </c>
      <c r="F168" s="124" t="s">
        <v>226</v>
      </c>
      <c r="G168" s="125" t="s">
        <v>121</v>
      </c>
      <c r="H168" s="126">
        <v>10</v>
      </c>
      <c r="I168" s="127"/>
      <c r="J168" s="128">
        <f>ROUND(I168*H168,1)</f>
        <v>0</v>
      </c>
      <c r="K168" s="129"/>
      <c r="L168" s="27"/>
      <c r="M168" s="130" t="s">
        <v>1</v>
      </c>
      <c r="N168" s="131" t="s">
        <v>43</v>
      </c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122</v>
      </c>
      <c r="AT168" s="134" t="s">
        <v>118</v>
      </c>
      <c r="AU168" s="134" t="s">
        <v>86</v>
      </c>
      <c r="AY168" s="12" t="s">
        <v>117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2" t="s">
        <v>86</v>
      </c>
      <c r="BK168" s="135">
        <f>ROUND(I168*H168,1)</f>
        <v>0</v>
      </c>
      <c r="BL168" s="12" t="s">
        <v>122</v>
      </c>
      <c r="BM168" s="134" t="s">
        <v>227</v>
      </c>
    </row>
    <row r="169" spans="2:65" s="1" customFormat="1" ht="136.5">
      <c r="B169" s="27"/>
      <c r="D169" s="136" t="s">
        <v>83</v>
      </c>
      <c r="F169" s="137" t="s">
        <v>228</v>
      </c>
      <c r="I169" s="138"/>
      <c r="L169" s="27"/>
      <c r="M169" s="139"/>
      <c r="T169" s="51"/>
      <c r="AT169" s="12" t="s">
        <v>83</v>
      </c>
      <c r="AU169" s="12" t="s">
        <v>86</v>
      </c>
    </row>
    <row r="170" spans="2:65" s="1" customFormat="1" ht="16.5" customHeight="1">
      <c r="B170" s="27"/>
      <c r="C170" s="122" t="s">
        <v>176</v>
      </c>
      <c r="D170" s="122" t="s">
        <v>118</v>
      </c>
      <c r="E170" s="123" t="s">
        <v>229</v>
      </c>
      <c r="F170" s="124" t="s">
        <v>230</v>
      </c>
      <c r="G170" s="125" t="s">
        <v>121</v>
      </c>
      <c r="H170" s="126">
        <v>10</v>
      </c>
      <c r="I170" s="127"/>
      <c r="J170" s="128">
        <f>ROUND(I170*H170,1)</f>
        <v>0</v>
      </c>
      <c r="K170" s="129"/>
      <c r="L170" s="27"/>
      <c r="M170" s="130" t="s">
        <v>1</v>
      </c>
      <c r="N170" s="131" t="s">
        <v>43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122</v>
      </c>
      <c r="AT170" s="134" t="s">
        <v>118</v>
      </c>
      <c r="AU170" s="134" t="s">
        <v>86</v>
      </c>
      <c r="AY170" s="12" t="s">
        <v>117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2" t="s">
        <v>86</v>
      </c>
      <c r="BK170" s="135">
        <f>ROUND(I170*H170,1)</f>
        <v>0</v>
      </c>
      <c r="BL170" s="12" t="s">
        <v>122</v>
      </c>
      <c r="BM170" s="134" t="s">
        <v>231</v>
      </c>
    </row>
    <row r="171" spans="2:65" s="1" customFormat="1" ht="136.5">
      <c r="B171" s="27"/>
      <c r="D171" s="136" t="s">
        <v>83</v>
      </c>
      <c r="F171" s="137" t="s">
        <v>232</v>
      </c>
      <c r="I171" s="138"/>
      <c r="L171" s="27"/>
      <c r="M171" s="139"/>
      <c r="T171" s="51"/>
      <c r="AT171" s="12" t="s">
        <v>83</v>
      </c>
      <c r="AU171" s="12" t="s">
        <v>86</v>
      </c>
    </row>
    <row r="172" spans="2:65" s="1" customFormat="1" ht="16.5" customHeight="1">
      <c r="B172" s="27"/>
      <c r="C172" s="122" t="s">
        <v>233</v>
      </c>
      <c r="D172" s="122" t="s">
        <v>118</v>
      </c>
      <c r="E172" s="123" t="s">
        <v>234</v>
      </c>
      <c r="F172" s="124" t="s">
        <v>235</v>
      </c>
      <c r="G172" s="125" t="s">
        <v>126</v>
      </c>
      <c r="H172" s="126">
        <v>10</v>
      </c>
      <c r="I172" s="127"/>
      <c r="J172" s="128">
        <f>ROUND(I172*H172,1)</f>
        <v>0</v>
      </c>
      <c r="K172" s="129"/>
      <c r="L172" s="27"/>
      <c r="M172" s="130" t="s">
        <v>1</v>
      </c>
      <c r="N172" s="131" t="s">
        <v>43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34" t="s">
        <v>122</v>
      </c>
      <c r="AT172" s="134" t="s">
        <v>118</v>
      </c>
      <c r="AU172" s="134" t="s">
        <v>86</v>
      </c>
      <c r="AY172" s="12" t="s">
        <v>117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2" t="s">
        <v>86</v>
      </c>
      <c r="BK172" s="135">
        <f>ROUND(I172*H172,1)</f>
        <v>0</v>
      </c>
      <c r="BL172" s="12" t="s">
        <v>122</v>
      </c>
      <c r="BM172" s="134" t="s">
        <v>236</v>
      </c>
    </row>
    <row r="173" spans="2:65" s="1" customFormat="1" ht="29.25">
      <c r="B173" s="27"/>
      <c r="D173" s="136" t="s">
        <v>83</v>
      </c>
      <c r="F173" s="137" t="s">
        <v>237</v>
      </c>
      <c r="I173" s="138"/>
      <c r="L173" s="27"/>
      <c r="M173" s="139"/>
      <c r="T173" s="51"/>
      <c r="AT173" s="12" t="s">
        <v>83</v>
      </c>
      <c r="AU173" s="12" t="s">
        <v>86</v>
      </c>
    </row>
    <row r="174" spans="2:65" s="1" customFormat="1" ht="16.5" customHeight="1">
      <c r="B174" s="27"/>
      <c r="C174" s="122" t="s">
        <v>180</v>
      </c>
      <c r="D174" s="122" t="s">
        <v>118</v>
      </c>
      <c r="E174" s="123" t="s">
        <v>238</v>
      </c>
      <c r="F174" s="124" t="s">
        <v>239</v>
      </c>
      <c r="G174" s="125" t="s">
        <v>121</v>
      </c>
      <c r="H174" s="126">
        <v>10</v>
      </c>
      <c r="I174" s="127"/>
      <c r="J174" s="128">
        <f>ROUND(I174*H174,1)</f>
        <v>0</v>
      </c>
      <c r="K174" s="129"/>
      <c r="L174" s="27"/>
      <c r="M174" s="130" t="s">
        <v>1</v>
      </c>
      <c r="N174" s="131" t="s">
        <v>43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122</v>
      </c>
      <c r="AT174" s="134" t="s">
        <v>118</v>
      </c>
      <c r="AU174" s="134" t="s">
        <v>86</v>
      </c>
      <c r="AY174" s="12" t="s">
        <v>117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2" t="s">
        <v>86</v>
      </c>
      <c r="BK174" s="135">
        <f>ROUND(I174*H174,1)</f>
        <v>0</v>
      </c>
      <c r="BL174" s="12" t="s">
        <v>122</v>
      </c>
      <c r="BM174" s="134" t="s">
        <v>240</v>
      </c>
    </row>
    <row r="175" spans="2:65" s="1" customFormat="1" ht="87.75">
      <c r="B175" s="27"/>
      <c r="D175" s="136" t="s">
        <v>83</v>
      </c>
      <c r="F175" s="137" t="s">
        <v>241</v>
      </c>
      <c r="I175" s="138"/>
      <c r="L175" s="27"/>
      <c r="M175" s="139"/>
      <c r="T175" s="51"/>
      <c r="AT175" s="12" t="s">
        <v>83</v>
      </c>
      <c r="AU175" s="12" t="s">
        <v>86</v>
      </c>
    </row>
    <row r="176" spans="2:65" s="1" customFormat="1" ht="16.5" customHeight="1">
      <c r="B176" s="27"/>
      <c r="C176" s="122" t="s">
        <v>242</v>
      </c>
      <c r="D176" s="122" t="s">
        <v>118</v>
      </c>
      <c r="E176" s="123" t="s">
        <v>243</v>
      </c>
      <c r="F176" s="124" t="s">
        <v>244</v>
      </c>
      <c r="G176" s="125" t="s">
        <v>126</v>
      </c>
      <c r="H176" s="126">
        <v>1</v>
      </c>
      <c r="I176" s="127"/>
      <c r="J176" s="128">
        <f>ROUND(I176*H176,1)</f>
        <v>0</v>
      </c>
      <c r="K176" s="129"/>
      <c r="L176" s="27"/>
      <c r="M176" s="130" t="s">
        <v>1</v>
      </c>
      <c r="N176" s="131" t="s">
        <v>43</v>
      </c>
      <c r="P176" s="132">
        <f>O176*H176</f>
        <v>0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122</v>
      </c>
      <c r="AT176" s="134" t="s">
        <v>118</v>
      </c>
      <c r="AU176" s="134" t="s">
        <v>86</v>
      </c>
      <c r="AY176" s="12" t="s">
        <v>117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2" t="s">
        <v>86</v>
      </c>
      <c r="BK176" s="135">
        <f>ROUND(I176*H176,1)</f>
        <v>0</v>
      </c>
      <c r="BL176" s="12" t="s">
        <v>122</v>
      </c>
      <c r="BM176" s="134" t="s">
        <v>245</v>
      </c>
    </row>
    <row r="177" spans="2:65" s="1" customFormat="1" ht="97.5">
      <c r="B177" s="27"/>
      <c r="D177" s="136" t="s">
        <v>83</v>
      </c>
      <c r="F177" s="137" t="s">
        <v>246</v>
      </c>
      <c r="I177" s="138"/>
      <c r="L177" s="27"/>
      <c r="M177" s="139"/>
      <c r="T177" s="51"/>
      <c r="AT177" s="12" t="s">
        <v>83</v>
      </c>
      <c r="AU177" s="12" t="s">
        <v>86</v>
      </c>
    </row>
    <row r="178" spans="2:65" s="1" customFormat="1" ht="16.5" customHeight="1">
      <c r="B178" s="27"/>
      <c r="C178" s="122" t="s">
        <v>184</v>
      </c>
      <c r="D178" s="122" t="s">
        <v>118</v>
      </c>
      <c r="E178" s="123" t="s">
        <v>247</v>
      </c>
      <c r="F178" s="124" t="s">
        <v>248</v>
      </c>
      <c r="G178" s="125" t="s">
        <v>126</v>
      </c>
      <c r="H178" s="126">
        <v>1</v>
      </c>
      <c r="I178" s="127"/>
      <c r="J178" s="128">
        <f>ROUND(I178*H178,1)</f>
        <v>0</v>
      </c>
      <c r="K178" s="129"/>
      <c r="L178" s="27"/>
      <c r="M178" s="130" t="s">
        <v>1</v>
      </c>
      <c r="N178" s="131" t="s">
        <v>43</v>
      </c>
      <c r="P178" s="132">
        <f>O178*H178</f>
        <v>0</v>
      </c>
      <c r="Q178" s="132">
        <v>0</v>
      </c>
      <c r="R178" s="132">
        <f>Q178*H178</f>
        <v>0</v>
      </c>
      <c r="S178" s="132">
        <v>0</v>
      </c>
      <c r="T178" s="133">
        <f>S178*H178</f>
        <v>0</v>
      </c>
      <c r="AR178" s="134" t="s">
        <v>122</v>
      </c>
      <c r="AT178" s="134" t="s">
        <v>118</v>
      </c>
      <c r="AU178" s="134" t="s">
        <v>86</v>
      </c>
      <c r="AY178" s="12" t="s">
        <v>117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2" t="s">
        <v>86</v>
      </c>
      <c r="BK178" s="135">
        <f>ROUND(I178*H178,1)</f>
        <v>0</v>
      </c>
      <c r="BL178" s="12" t="s">
        <v>122</v>
      </c>
      <c r="BM178" s="134" t="s">
        <v>249</v>
      </c>
    </row>
    <row r="179" spans="2:65" s="1" customFormat="1" ht="68.25">
      <c r="B179" s="27"/>
      <c r="D179" s="136" t="s">
        <v>83</v>
      </c>
      <c r="F179" s="137" t="s">
        <v>250</v>
      </c>
      <c r="I179" s="138"/>
      <c r="L179" s="27"/>
      <c r="M179" s="139"/>
      <c r="T179" s="51"/>
      <c r="AT179" s="12" t="s">
        <v>83</v>
      </c>
      <c r="AU179" s="12" t="s">
        <v>86</v>
      </c>
    </row>
    <row r="180" spans="2:65" s="1" customFormat="1" ht="16.5" customHeight="1">
      <c r="B180" s="27"/>
      <c r="C180" s="122" t="s">
        <v>251</v>
      </c>
      <c r="D180" s="122" t="s">
        <v>118</v>
      </c>
      <c r="E180" s="123" t="s">
        <v>252</v>
      </c>
      <c r="F180" s="124" t="s">
        <v>253</v>
      </c>
      <c r="G180" s="125" t="s">
        <v>126</v>
      </c>
      <c r="H180" s="126">
        <v>1</v>
      </c>
      <c r="I180" s="127"/>
      <c r="J180" s="128">
        <f>ROUND(I180*H180,1)</f>
        <v>0</v>
      </c>
      <c r="K180" s="129"/>
      <c r="L180" s="27"/>
      <c r="M180" s="130" t="s">
        <v>1</v>
      </c>
      <c r="N180" s="131" t="s">
        <v>43</v>
      </c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34" t="s">
        <v>122</v>
      </c>
      <c r="AT180" s="134" t="s">
        <v>118</v>
      </c>
      <c r="AU180" s="134" t="s">
        <v>86</v>
      </c>
      <c r="AY180" s="12" t="s">
        <v>117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2" t="s">
        <v>86</v>
      </c>
      <c r="BK180" s="135">
        <f>ROUND(I180*H180,1)</f>
        <v>0</v>
      </c>
      <c r="BL180" s="12" t="s">
        <v>122</v>
      </c>
      <c r="BM180" s="134" t="s">
        <v>254</v>
      </c>
    </row>
    <row r="181" spans="2:65" s="1" customFormat="1" ht="87.75">
      <c r="B181" s="27"/>
      <c r="D181" s="136" t="s">
        <v>83</v>
      </c>
      <c r="F181" s="137" t="s">
        <v>255</v>
      </c>
      <c r="I181" s="138"/>
      <c r="L181" s="27"/>
      <c r="M181" s="139"/>
      <c r="T181" s="51"/>
      <c r="AT181" s="12" t="s">
        <v>83</v>
      </c>
      <c r="AU181" s="12" t="s">
        <v>86</v>
      </c>
    </row>
    <row r="182" spans="2:65" s="10" customFormat="1" ht="25.9" customHeight="1">
      <c r="B182" s="112"/>
      <c r="D182" s="113" t="s">
        <v>77</v>
      </c>
      <c r="E182" s="114" t="s">
        <v>88</v>
      </c>
      <c r="F182" s="114" t="s">
        <v>256</v>
      </c>
      <c r="I182" s="115"/>
      <c r="J182" s="116">
        <f>BK182</f>
        <v>0</v>
      </c>
      <c r="L182" s="112"/>
      <c r="M182" s="117"/>
      <c r="P182" s="118">
        <f>SUM(P183:P186)</f>
        <v>0</v>
      </c>
      <c r="R182" s="118">
        <f>SUM(R183:R186)</f>
        <v>0</v>
      </c>
      <c r="T182" s="119">
        <f>SUM(T183:T186)</f>
        <v>0</v>
      </c>
      <c r="AR182" s="113" t="s">
        <v>86</v>
      </c>
      <c r="AT182" s="120" t="s">
        <v>77</v>
      </c>
      <c r="AU182" s="120" t="s">
        <v>78</v>
      </c>
      <c r="AY182" s="113" t="s">
        <v>117</v>
      </c>
      <c r="BK182" s="121">
        <f>SUM(BK183:BK186)</f>
        <v>0</v>
      </c>
    </row>
    <row r="183" spans="2:65" s="1" customFormat="1" ht="16.5" customHeight="1">
      <c r="B183" s="27"/>
      <c r="C183" s="122" t="s">
        <v>188</v>
      </c>
      <c r="D183" s="122" t="s">
        <v>118</v>
      </c>
      <c r="E183" s="123" t="s">
        <v>257</v>
      </c>
      <c r="F183" s="124" t="s">
        <v>258</v>
      </c>
      <c r="G183" s="125" t="s">
        <v>126</v>
      </c>
      <c r="H183" s="126">
        <v>1</v>
      </c>
      <c r="I183" s="127"/>
      <c r="J183" s="128">
        <f>ROUND(I183*H183,1)</f>
        <v>0</v>
      </c>
      <c r="K183" s="129"/>
      <c r="L183" s="27"/>
      <c r="M183" s="130" t="s">
        <v>1</v>
      </c>
      <c r="N183" s="131" t="s">
        <v>43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122</v>
      </c>
      <c r="AT183" s="134" t="s">
        <v>118</v>
      </c>
      <c r="AU183" s="134" t="s">
        <v>86</v>
      </c>
      <c r="AY183" s="12" t="s">
        <v>117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2" t="s">
        <v>86</v>
      </c>
      <c r="BK183" s="135">
        <f>ROUND(I183*H183,1)</f>
        <v>0</v>
      </c>
      <c r="BL183" s="12" t="s">
        <v>122</v>
      </c>
      <c r="BM183" s="134" t="s">
        <v>259</v>
      </c>
    </row>
    <row r="184" spans="2:65" s="1" customFormat="1" ht="107.25">
      <c r="B184" s="27"/>
      <c r="D184" s="136" t="s">
        <v>83</v>
      </c>
      <c r="F184" s="137" t="s">
        <v>260</v>
      </c>
      <c r="I184" s="138"/>
      <c r="L184" s="27"/>
      <c r="M184" s="139"/>
      <c r="T184" s="51"/>
      <c r="AT184" s="12" t="s">
        <v>83</v>
      </c>
      <c r="AU184" s="12" t="s">
        <v>86</v>
      </c>
    </row>
    <row r="185" spans="2:65" s="1" customFormat="1" ht="16.5" customHeight="1">
      <c r="B185" s="27"/>
      <c r="C185" s="122" t="s">
        <v>261</v>
      </c>
      <c r="D185" s="122" t="s">
        <v>118</v>
      </c>
      <c r="E185" s="123" t="s">
        <v>262</v>
      </c>
      <c r="F185" s="124" t="s">
        <v>263</v>
      </c>
      <c r="G185" s="125" t="s">
        <v>126</v>
      </c>
      <c r="H185" s="126">
        <v>1</v>
      </c>
      <c r="I185" s="127"/>
      <c r="J185" s="128">
        <f>ROUND(I185*H185,1)</f>
        <v>0</v>
      </c>
      <c r="K185" s="129"/>
      <c r="L185" s="27"/>
      <c r="M185" s="130" t="s">
        <v>1</v>
      </c>
      <c r="N185" s="131" t="s">
        <v>43</v>
      </c>
      <c r="P185" s="132">
        <f>O185*H185</f>
        <v>0</v>
      </c>
      <c r="Q185" s="132">
        <v>0</v>
      </c>
      <c r="R185" s="132">
        <f>Q185*H185</f>
        <v>0</v>
      </c>
      <c r="S185" s="132">
        <v>0</v>
      </c>
      <c r="T185" s="133">
        <f>S185*H185</f>
        <v>0</v>
      </c>
      <c r="AR185" s="134" t="s">
        <v>122</v>
      </c>
      <c r="AT185" s="134" t="s">
        <v>118</v>
      </c>
      <c r="AU185" s="134" t="s">
        <v>86</v>
      </c>
      <c r="AY185" s="12" t="s">
        <v>117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2" t="s">
        <v>86</v>
      </c>
      <c r="BK185" s="135">
        <f>ROUND(I185*H185,1)</f>
        <v>0</v>
      </c>
      <c r="BL185" s="12" t="s">
        <v>122</v>
      </c>
      <c r="BM185" s="134" t="s">
        <v>264</v>
      </c>
    </row>
    <row r="186" spans="2:65" s="1" customFormat="1" ht="107.25">
      <c r="B186" s="27"/>
      <c r="D186" s="136" t="s">
        <v>83</v>
      </c>
      <c r="F186" s="137" t="s">
        <v>265</v>
      </c>
      <c r="I186" s="138"/>
      <c r="L186" s="27"/>
      <c r="M186" s="139"/>
      <c r="T186" s="51"/>
      <c r="AT186" s="12" t="s">
        <v>83</v>
      </c>
      <c r="AU186" s="12" t="s">
        <v>86</v>
      </c>
    </row>
    <row r="187" spans="2:65" s="10" customFormat="1" ht="25.9" customHeight="1">
      <c r="B187" s="112"/>
      <c r="D187" s="113" t="s">
        <v>77</v>
      </c>
      <c r="E187" s="114" t="s">
        <v>128</v>
      </c>
      <c r="F187" s="114" t="s">
        <v>266</v>
      </c>
      <c r="I187" s="115"/>
      <c r="J187" s="116">
        <f>BK187</f>
        <v>0</v>
      </c>
      <c r="L187" s="112"/>
      <c r="M187" s="117"/>
      <c r="P187" s="118">
        <f>SUM(P188:P225)</f>
        <v>0</v>
      </c>
      <c r="R187" s="118">
        <f>SUM(R188:R225)</f>
        <v>0</v>
      </c>
      <c r="T187" s="119">
        <f>SUM(T188:T225)</f>
        <v>0</v>
      </c>
      <c r="AR187" s="113" t="s">
        <v>86</v>
      </c>
      <c r="AT187" s="120" t="s">
        <v>77</v>
      </c>
      <c r="AU187" s="120" t="s">
        <v>78</v>
      </c>
      <c r="AY187" s="113" t="s">
        <v>117</v>
      </c>
      <c r="BK187" s="121">
        <f>SUM(BK188:BK225)</f>
        <v>0</v>
      </c>
    </row>
    <row r="188" spans="2:65" s="1" customFormat="1" ht="16.5" customHeight="1">
      <c r="B188" s="27"/>
      <c r="C188" s="122" t="s">
        <v>193</v>
      </c>
      <c r="D188" s="122" t="s">
        <v>118</v>
      </c>
      <c r="E188" s="123" t="s">
        <v>267</v>
      </c>
      <c r="F188" s="124" t="s">
        <v>268</v>
      </c>
      <c r="G188" s="125" t="s">
        <v>126</v>
      </c>
      <c r="H188" s="126">
        <v>1</v>
      </c>
      <c r="I188" s="127"/>
      <c r="J188" s="128">
        <f>ROUND(I188*H188,1)</f>
        <v>0</v>
      </c>
      <c r="K188" s="129"/>
      <c r="L188" s="27"/>
      <c r="M188" s="130" t="s">
        <v>1</v>
      </c>
      <c r="N188" s="131" t="s">
        <v>43</v>
      </c>
      <c r="P188" s="132">
        <f>O188*H188</f>
        <v>0</v>
      </c>
      <c r="Q188" s="132">
        <v>0</v>
      </c>
      <c r="R188" s="132">
        <f>Q188*H188</f>
        <v>0</v>
      </c>
      <c r="S188" s="132">
        <v>0</v>
      </c>
      <c r="T188" s="133">
        <f>S188*H188</f>
        <v>0</v>
      </c>
      <c r="AR188" s="134" t="s">
        <v>122</v>
      </c>
      <c r="AT188" s="134" t="s">
        <v>118</v>
      </c>
      <c r="AU188" s="134" t="s">
        <v>86</v>
      </c>
      <c r="AY188" s="12" t="s">
        <v>117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2" t="s">
        <v>86</v>
      </c>
      <c r="BK188" s="135">
        <f>ROUND(I188*H188,1)</f>
        <v>0</v>
      </c>
      <c r="BL188" s="12" t="s">
        <v>122</v>
      </c>
      <c r="BM188" s="134" t="s">
        <v>269</v>
      </c>
    </row>
    <row r="189" spans="2:65" s="1" customFormat="1" ht="126.75">
      <c r="B189" s="27"/>
      <c r="D189" s="136" t="s">
        <v>83</v>
      </c>
      <c r="F189" s="137" t="s">
        <v>270</v>
      </c>
      <c r="I189" s="138"/>
      <c r="L189" s="27"/>
      <c r="M189" s="139"/>
      <c r="T189" s="51"/>
      <c r="AT189" s="12" t="s">
        <v>83</v>
      </c>
      <c r="AU189" s="12" t="s">
        <v>86</v>
      </c>
    </row>
    <row r="190" spans="2:65" s="1" customFormat="1" ht="16.5" customHeight="1">
      <c r="B190" s="27"/>
      <c r="C190" s="122" t="s">
        <v>271</v>
      </c>
      <c r="D190" s="122" t="s">
        <v>118</v>
      </c>
      <c r="E190" s="123" t="s">
        <v>272</v>
      </c>
      <c r="F190" s="124" t="s">
        <v>273</v>
      </c>
      <c r="G190" s="125" t="s">
        <v>126</v>
      </c>
      <c r="H190" s="126">
        <v>1</v>
      </c>
      <c r="I190" s="127"/>
      <c r="J190" s="128">
        <f>ROUND(I190*H190,1)</f>
        <v>0</v>
      </c>
      <c r="K190" s="129"/>
      <c r="L190" s="27"/>
      <c r="M190" s="130" t="s">
        <v>1</v>
      </c>
      <c r="N190" s="131" t="s">
        <v>43</v>
      </c>
      <c r="P190" s="132">
        <f>O190*H190</f>
        <v>0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34" t="s">
        <v>122</v>
      </c>
      <c r="AT190" s="134" t="s">
        <v>118</v>
      </c>
      <c r="AU190" s="134" t="s">
        <v>86</v>
      </c>
      <c r="AY190" s="12" t="s">
        <v>117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2" t="s">
        <v>86</v>
      </c>
      <c r="BK190" s="135">
        <f>ROUND(I190*H190,1)</f>
        <v>0</v>
      </c>
      <c r="BL190" s="12" t="s">
        <v>122</v>
      </c>
      <c r="BM190" s="134" t="s">
        <v>274</v>
      </c>
    </row>
    <row r="191" spans="2:65" s="1" customFormat="1" ht="195">
      <c r="B191" s="27"/>
      <c r="D191" s="136" t="s">
        <v>83</v>
      </c>
      <c r="F191" s="137" t="s">
        <v>275</v>
      </c>
      <c r="I191" s="138"/>
      <c r="L191" s="27"/>
      <c r="M191" s="139"/>
      <c r="T191" s="51"/>
      <c r="AT191" s="12" t="s">
        <v>83</v>
      </c>
      <c r="AU191" s="12" t="s">
        <v>86</v>
      </c>
    </row>
    <row r="192" spans="2:65" s="1" customFormat="1" ht="21.75" customHeight="1">
      <c r="B192" s="27"/>
      <c r="C192" s="122" t="s">
        <v>197</v>
      </c>
      <c r="D192" s="122" t="s">
        <v>118</v>
      </c>
      <c r="E192" s="123" t="s">
        <v>276</v>
      </c>
      <c r="F192" s="124" t="s">
        <v>277</v>
      </c>
      <c r="G192" s="125" t="s">
        <v>126</v>
      </c>
      <c r="H192" s="126">
        <v>1</v>
      </c>
      <c r="I192" s="127"/>
      <c r="J192" s="128">
        <f>ROUND(I192*H192,1)</f>
        <v>0</v>
      </c>
      <c r="K192" s="129"/>
      <c r="L192" s="27"/>
      <c r="M192" s="130" t="s">
        <v>1</v>
      </c>
      <c r="N192" s="131" t="s">
        <v>43</v>
      </c>
      <c r="P192" s="132">
        <f>O192*H192</f>
        <v>0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122</v>
      </c>
      <c r="AT192" s="134" t="s">
        <v>118</v>
      </c>
      <c r="AU192" s="134" t="s">
        <v>86</v>
      </c>
      <c r="AY192" s="12" t="s">
        <v>117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2" t="s">
        <v>86</v>
      </c>
      <c r="BK192" s="135">
        <f>ROUND(I192*H192,1)</f>
        <v>0</v>
      </c>
      <c r="BL192" s="12" t="s">
        <v>122</v>
      </c>
      <c r="BM192" s="134" t="s">
        <v>278</v>
      </c>
    </row>
    <row r="193" spans="2:65" s="1" customFormat="1" ht="117">
      <c r="B193" s="27"/>
      <c r="D193" s="136" t="s">
        <v>83</v>
      </c>
      <c r="F193" s="137" t="s">
        <v>279</v>
      </c>
      <c r="I193" s="138"/>
      <c r="L193" s="27"/>
      <c r="M193" s="139"/>
      <c r="T193" s="51"/>
      <c r="AT193" s="12" t="s">
        <v>83</v>
      </c>
      <c r="AU193" s="12" t="s">
        <v>86</v>
      </c>
    </row>
    <row r="194" spans="2:65" s="1" customFormat="1" ht="16.5" customHeight="1">
      <c r="B194" s="27"/>
      <c r="C194" s="122" t="s">
        <v>280</v>
      </c>
      <c r="D194" s="122" t="s">
        <v>118</v>
      </c>
      <c r="E194" s="123" t="s">
        <v>281</v>
      </c>
      <c r="F194" s="124" t="s">
        <v>282</v>
      </c>
      <c r="G194" s="125" t="s">
        <v>126</v>
      </c>
      <c r="H194" s="126">
        <v>2</v>
      </c>
      <c r="I194" s="127"/>
      <c r="J194" s="128">
        <f>ROUND(I194*H194,1)</f>
        <v>0</v>
      </c>
      <c r="K194" s="129"/>
      <c r="L194" s="27"/>
      <c r="M194" s="130" t="s">
        <v>1</v>
      </c>
      <c r="N194" s="131" t="s">
        <v>43</v>
      </c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34" t="s">
        <v>122</v>
      </c>
      <c r="AT194" s="134" t="s">
        <v>118</v>
      </c>
      <c r="AU194" s="134" t="s">
        <v>86</v>
      </c>
      <c r="AY194" s="12" t="s">
        <v>117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2" t="s">
        <v>86</v>
      </c>
      <c r="BK194" s="135">
        <f>ROUND(I194*H194,1)</f>
        <v>0</v>
      </c>
      <c r="BL194" s="12" t="s">
        <v>122</v>
      </c>
      <c r="BM194" s="134" t="s">
        <v>283</v>
      </c>
    </row>
    <row r="195" spans="2:65" s="1" customFormat="1" ht="146.25">
      <c r="B195" s="27"/>
      <c r="D195" s="136" t="s">
        <v>83</v>
      </c>
      <c r="F195" s="137" t="s">
        <v>284</v>
      </c>
      <c r="I195" s="138"/>
      <c r="L195" s="27"/>
      <c r="M195" s="139"/>
      <c r="T195" s="51"/>
      <c r="AT195" s="12" t="s">
        <v>83</v>
      </c>
      <c r="AU195" s="12" t="s">
        <v>86</v>
      </c>
    </row>
    <row r="196" spans="2:65" s="1" customFormat="1" ht="16.5" customHeight="1">
      <c r="B196" s="27"/>
      <c r="C196" s="122" t="s">
        <v>202</v>
      </c>
      <c r="D196" s="122" t="s">
        <v>118</v>
      </c>
      <c r="E196" s="123" t="s">
        <v>285</v>
      </c>
      <c r="F196" s="124" t="s">
        <v>286</v>
      </c>
      <c r="G196" s="125" t="s">
        <v>126</v>
      </c>
      <c r="H196" s="126">
        <v>2</v>
      </c>
      <c r="I196" s="127"/>
      <c r="J196" s="128">
        <f>ROUND(I196*H196,1)</f>
        <v>0</v>
      </c>
      <c r="K196" s="129"/>
      <c r="L196" s="27"/>
      <c r="M196" s="130" t="s">
        <v>1</v>
      </c>
      <c r="N196" s="131" t="s">
        <v>43</v>
      </c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122</v>
      </c>
      <c r="AT196" s="134" t="s">
        <v>118</v>
      </c>
      <c r="AU196" s="134" t="s">
        <v>86</v>
      </c>
      <c r="AY196" s="12" t="s">
        <v>117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2" t="s">
        <v>86</v>
      </c>
      <c r="BK196" s="135">
        <f>ROUND(I196*H196,1)</f>
        <v>0</v>
      </c>
      <c r="BL196" s="12" t="s">
        <v>122</v>
      </c>
      <c r="BM196" s="134" t="s">
        <v>287</v>
      </c>
    </row>
    <row r="197" spans="2:65" s="1" customFormat="1" ht="58.5">
      <c r="B197" s="27"/>
      <c r="D197" s="136" t="s">
        <v>83</v>
      </c>
      <c r="F197" s="137" t="s">
        <v>288</v>
      </c>
      <c r="I197" s="138"/>
      <c r="L197" s="27"/>
      <c r="M197" s="139"/>
      <c r="T197" s="51"/>
      <c r="AT197" s="12" t="s">
        <v>83</v>
      </c>
      <c r="AU197" s="12" t="s">
        <v>86</v>
      </c>
    </row>
    <row r="198" spans="2:65" s="1" customFormat="1" ht="16.5" customHeight="1">
      <c r="B198" s="27"/>
      <c r="C198" s="122" t="s">
        <v>289</v>
      </c>
      <c r="D198" s="122" t="s">
        <v>118</v>
      </c>
      <c r="E198" s="123" t="s">
        <v>290</v>
      </c>
      <c r="F198" s="124" t="s">
        <v>291</v>
      </c>
      <c r="G198" s="125" t="s">
        <v>126</v>
      </c>
      <c r="H198" s="126">
        <v>2</v>
      </c>
      <c r="I198" s="127"/>
      <c r="J198" s="128">
        <f>ROUND(I198*H198,1)</f>
        <v>0</v>
      </c>
      <c r="K198" s="129"/>
      <c r="L198" s="27"/>
      <c r="M198" s="130" t="s">
        <v>1</v>
      </c>
      <c r="N198" s="131" t="s">
        <v>43</v>
      </c>
      <c r="P198" s="132">
        <f>O198*H198</f>
        <v>0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AR198" s="134" t="s">
        <v>122</v>
      </c>
      <c r="AT198" s="134" t="s">
        <v>118</v>
      </c>
      <c r="AU198" s="134" t="s">
        <v>86</v>
      </c>
      <c r="AY198" s="12" t="s">
        <v>117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2" t="s">
        <v>86</v>
      </c>
      <c r="BK198" s="135">
        <f>ROUND(I198*H198,1)</f>
        <v>0</v>
      </c>
      <c r="BL198" s="12" t="s">
        <v>122</v>
      </c>
      <c r="BM198" s="134" t="s">
        <v>292</v>
      </c>
    </row>
    <row r="199" spans="2:65" s="1" customFormat="1" ht="68.25">
      <c r="B199" s="27"/>
      <c r="D199" s="136" t="s">
        <v>83</v>
      </c>
      <c r="F199" s="137" t="s">
        <v>293</v>
      </c>
      <c r="I199" s="138"/>
      <c r="L199" s="27"/>
      <c r="M199" s="139"/>
      <c r="T199" s="51"/>
      <c r="AT199" s="12" t="s">
        <v>83</v>
      </c>
      <c r="AU199" s="12" t="s">
        <v>86</v>
      </c>
    </row>
    <row r="200" spans="2:65" s="1" customFormat="1" ht="16.5" customHeight="1">
      <c r="B200" s="27"/>
      <c r="C200" s="122" t="s">
        <v>206</v>
      </c>
      <c r="D200" s="122" t="s">
        <v>118</v>
      </c>
      <c r="E200" s="123" t="s">
        <v>294</v>
      </c>
      <c r="F200" s="124" t="s">
        <v>295</v>
      </c>
      <c r="G200" s="125" t="s">
        <v>126</v>
      </c>
      <c r="H200" s="126">
        <v>2</v>
      </c>
      <c r="I200" s="127"/>
      <c r="J200" s="128">
        <f>ROUND(I200*H200,1)</f>
        <v>0</v>
      </c>
      <c r="K200" s="129"/>
      <c r="L200" s="27"/>
      <c r="M200" s="130" t="s">
        <v>1</v>
      </c>
      <c r="N200" s="131" t="s">
        <v>43</v>
      </c>
      <c r="P200" s="132">
        <f>O200*H200</f>
        <v>0</v>
      </c>
      <c r="Q200" s="132">
        <v>0</v>
      </c>
      <c r="R200" s="132">
        <f>Q200*H200</f>
        <v>0</v>
      </c>
      <c r="S200" s="132">
        <v>0</v>
      </c>
      <c r="T200" s="133">
        <f>S200*H200</f>
        <v>0</v>
      </c>
      <c r="AR200" s="134" t="s">
        <v>122</v>
      </c>
      <c r="AT200" s="134" t="s">
        <v>118</v>
      </c>
      <c r="AU200" s="134" t="s">
        <v>86</v>
      </c>
      <c r="AY200" s="12" t="s">
        <v>117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2" t="s">
        <v>86</v>
      </c>
      <c r="BK200" s="135">
        <f>ROUND(I200*H200,1)</f>
        <v>0</v>
      </c>
      <c r="BL200" s="12" t="s">
        <v>122</v>
      </c>
      <c r="BM200" s="134" t="s">
        <v>296</v>
      </c>
    </row>
    <row r="201" spans="2:65" s="1" customFormat="1" ht="29.25">
      <c r="B201" s="27"/>
      <c r="D201" s="136" t="s">
        <v>83</v>
      </c>
      <c r="F201" s="137" t="s">
        <v>297</v>
      </c>
      <c r="I201" s="138"/>
      <c r="L201" s="27"/>
      <c r="M201" s="139"/>
      <c r="T201" s="51"/>
      <c r="AT201" s="12" t="s">
        <v>83</v>
      </c>
      <c r="AU201" s="12" t="s">
        <v>86</v>
      </c>
    </row>
    <row r="202" spans="2:65" s="1" customFormat="1" ht="16.5" customHeight="1">
      <c r="B202" s="27"/>
      <c r="C202" s="122" t="s">
        <v>298</v>
      </c>
      <c r="D202" s="122" t="s">
        <v>118</v>
      </c>
      <c r="E202" s="123" t="s">
        <v>299</v>
      </c>
      <c r="F202" s="124" t="s">
        <v>300</v>
      </c>
      <c r="G202" s="125" t="s">
        <v>126</v>
      </c>
      <c r="H202" s="126">
        <v>1</v>
      </c>
      <c r="I202" s="127"/>
      <c r="J202" s="128">
        <f>ROUND(I202*H202,1)</f>
        <v>0</v>
      </c>
      <c r="K202" s="129"/>
      <c r="L202" s="27"/>
      <c r="M202" s="130" t="s">
        <v>1</v>
      </c>
      <c r="N202" s="131" t="s">
        <v>43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122</v>
      </c>
      <c r="AT202" s="134" t="s">
        <v>118</v>
      </c>
      <c r="AU202" s="134" t="s">
        <v>86</v>
      </c>
      <c r="AY202" s="12" t="s">
        <v>117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2" t="s">
        <v>86</v>
      </c>
      <c r="BK202" s="135">
        <f>ROUND(I202*H202,1)</f>
        <v>0</v>
      </c>
      <c r="BL202" s="12" t="s">
        <v>122</v>
      </c>
      <c r="BM202" s="134" t="s">
        <v>301</v>
      </c>
    </row>
    <row r="203" spans="2:65" s="1" customFormat="1" ht="48.75">
      <c r="B203" s="27"/>
      <c r="D203" s="136" t="s">
        <v>83</v>
      </c>
      <c r="F203" s="137" t="s">
        <v>302</v>
      </c>
      <c r="I203" s="138"/>
      <c r="L203" s="27"/>
      <c r="M203" s="139"/>
      <c r="T203" s="51"/>
      <c r="AT203" s="12" t="s">
        <v>83</v>
      </c>
      <c r="AU203" s="12" t="s">
        <v>86</v>
      </c>
    </row>
    <row r="204" spans="2:65" s="1" customFormat="1" ht="16.5" customHeight="1">
      <c r="B204" s="27"/>
      <c r="C204" s="122" t="s">
        <v>210</v>
      </c>
      <c r="D204" s="122" t="s">
        <v>118</v>
      </c>
      <c r="E204" s="123" t="s">
        <v>303</v>
      </c>
      <c r="F204" s="124" t="s">
        <v>304</v>
      </c>
      <c r="G204" s="125" t="s">
        <v>126</v>
      </c>
      <c r="H204" s="126">
        <v>1</v>
      </c>
      <c r="I204" s="127"/>
      <c r="J204" s="128">
        <f>ROUND(I204*H204,1)</f>
        <v>0</v>
      </c>
      <c r="K204" s="129"/>
      <c r="L204" s="27"/>
      <c r="M204" s="130" t="s">
        <v>1</v>
      </c>
      <c r="N204" s="131" t="s">
        <v>43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122</v>
      </c>
      <c r="AT204" s="134" t="s">
        <v>118</v>
      </c>
      <c r="AU204" s="134" t="s">
        <v>86</v>
      </c>
      <c r="AY204" s="12" t="s">
        <v>117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2" t="s">
        <v>86</v>
      </c>
      <c r="BK204" s="135">
        <f>ROUND(I204*H204,1)</f>
        <v>0</v>
      </c>
      <c r="BL204" s="12" t="s">
        <v>122</v>
      </c>
      <c r="BM204" s="134" t="s">
        <v>305</v>
      </c>
    </row>
    <row r="205" spans="2:65" s="1" customFormat="1" ht="68.25">
      <c r="B205" s="27"/>
      <c r="D205" s="136" t="s">
        <v>83</v>
      </c>
      <c r="F205" s="137" t="s">
        <v>306</v>
      </c>
      <c r="I205" s="138"/>
      <c r="L205" s="27"/>
      <c r="M205" s="139"/>
      <c r="T205" s="51"/>
      <c r="AT205" s="12" t="s">
        <v>83</v>
      </c>
      <c r="AU205" s="12" t="s">
        <v>86</v>
      </c>
    </row>
    <row r="206" spans="2:65" s="1" customFormat="1" ht="16.5" customHeight="1">
      <c r="B206" s="27"/>
      <c r="C206" s="122" t="s">
        <v>307</v>
      </c>
      <c r="D206" s="122" t="s">
        <v>118</v>
      </c>
      <c r="E206" s="123" t="s">
        <v>308</v>
      </c>
      <c r="F206" s="124" t="s">
        <v>309</v>
      </c>
      <c r="G206" s="125" t="s">
        <v>126</v>
      </c>
      <c r="H206" s="126">
        <v>1</v>
      </c>
      <c r="I206" s="127"/>
      <c r="J206" s="128">
        <f t="shared" ref="J206:J212" si="0">ROUND(I206*H206,1)</f>
        <v>0</v>
      </c>
      <c r="K206" s="129"/>
      <c r="L206" s="27"/>
      <c r="M206" s="130" t="s">
        <v>1</v>
      </c>
      <c r="N206" s="131" t="s">
        <v>43</v>
      </c>
      <c r="P206" s="132">
        <f t="shared" ref="P206:P212" si="1">O206*H206</f>
        <v>0</v>
      </c>
      <c r="Q206" s="132">
        <v>0</v>
      </c>
      <c r="R206" s="132">
        <f t="shared" ref="R206:R212" si="2">Q206*H206</f>
        <v>0</v>
      </c>
      <c r="S206" s="132">
        <v>0</v>
      </c>
      <c r="T206" s="133">
        <f t="shared" ref="T206:T212" si="3">S206*H206</f>
        <v>0</v>
      </c>
      <c r="AR206" s="134" t="s">
        <v>122</v>
      </c>
      <c r="AT206" s="134" t="s">
        <v>118</v>
      </c>
      <c r="AU206" s="134" t="s">
        <v>86</v>
      </c>
      <c r="AY206" s="12" t="s">
        <v>117</v>
      </c>
      <c r="BE206" s="135">
        <f t="shared" ref="BE206:BE212" si="4">IF(N206="základní",J206,0)</f>
        <v>0</v>
      </c>
      <c r="BF206" s="135">
        <f t="shared" ref="BF206:BF212" si="5">IF(N206="snížená",J206,0)</f>
        <v>0</v>
      </c>
      <c r="BG206" s="135">
        <f t="shared" ref="BG206:BG212" si="6">IF(N206="zákl. přenesená",J206,0)</f>
        <v>0</v>
      </c>
      <c r="BH206" s="135">
        <f t="shared" ref="BH206:BH212" si="7">IF(N206="sníž. přenesená",J206,0)</f>
        <v>0</v>
      </c>
      <c r="BI206" s="135">
        <f t="shared" ref="BI206:BI212" si="8">IF(N206="nulová",J206,0)</f>
        <v>0</v>
      </c>
      <c r="BJ206" s="12" t="s">
        <v>86</v>
      </c>
      <c r="BK206" s="135">
        <f t="shared" ref="BK206:BK212" si="9">ROUND(I206*H206,1)</f>
        <v>0</v>
      </c>
      <c r="BL206" s="12" t="s">
        <v>122</v>
      </c>
      <c r="BM206" s="134" t="s">
        <v>310</v>
      </c>
    </row>
    <row r="207" spans="2:65" s="1" customFormat="1" ht="16.5" customHeight="1">
      <c r="B207" s="27"/>
      <c r="C207" s="122" t="s">
        <v>214</v>
      </c>
      <c r="D207" s="122" t="s">
        <v>118</v>
      </c>
      <c r="E207" s="123" t="s">
        <v>311</v>
      </c>
      <c r="F207" s="124" t="s">
        <v>312</v>
      </c>
      <c r="G207" s="125" t="s">
        <v>126</v>
      </c>
      <c r="H207" s="126">
        <v>10</v>
      </c>
      <c r="I207" s="127"/>
      <c r="J207" s="128">
        <f t="shared" si="0"/>
        <v>0</v>
      </c>
      <c r="K207" s="129"/>
      <c r="L207" s="27"/>
      <c r="M207" s="130" t="s">
        <v>1</v>
      </c>
      <c r="N207" s="131" t="s">
        <v>43</v>
      </c>
      <c r="P207" s="132">
        <f t="shared" si="1"/>
        <v>0</v>
      </c>
      <c r="Q207" s="132">
        <v>0</v>
      </c>
      <c r="R207" s="132">
        <f t="shared" si="2"/>
        <v>0</v>
      </c>
      <c r="S207" s="132">
        <v>0</v>
      </c>
      <c r="T207" s="133">
        <f t="shared" si="3"/>
        <v>0</v>
      </c>
      <c r="AR207" s="134" t="s">
        <v>122</v>
      </c>
      <c r="AT207" s="134" t="s">
        <v>118</v>
      </c>
      <c r="AU207" s="134" t="s">
        <v>86</v>
      </c>
      <c r="AY207" s="12" t="s">
        <v>117</v>
      </c>
      <c r="BE207" s="135">
        <f t="shared" si="4"/>
        <v>0</v>
      </c>
      <c r="BF207" s="135">
        <f t="shared" si="5"/>
        <v>0</v>
      </c>
      <c r="BG207" s="135">
        <f t="shared" si="6"/>
        <v>0</v>
      </c>
      <c r="BH207" s="135">
        <f t="shared" si="7"/>
        <v>0</v>
      </c>
      <c r="BI207" s="135">
        <f t="shared" si="8"/>
        <v>0</v>
      </c>
      <c r="BJ207" s="12" t="s">
        <v>86</v>
      </c>
      <c r="BK207" s="135">
        <f t="shared" si="9"/>
        <v>0</v>
      </c>
      <c r="BL207" s="12" t="s">
        <v>122</v>
      </c>
      <c r="BM207" s="134" t="s">
        <v>313</v>
      </c>
    </row>
    <row r="208" spans="2:65" s="1" customFormat="1" ht="16.5" customHeight="1">
      <c r="B208" s="27"/>
      <c r="C208" s="122" t="s">
        <v>314</v>
      </c>
      <c r="D208" s="122" t="s">
        <v>118</v>
      </c>
      <c r="E208" s="123" t="s">
        <v>315</v>
      </c>
      <c r="F208" s="124" t="s">
        <v>316</v>
      </c>
      <c r="G208" s="125" t="s">
        <v>126</v>
      </c>
      <c r="H208" s="126">
        <v>6</v>
      </c>
      <c r="I208" s="127"/>
      <c r="J208" s="128">
        <f t="shared" si="0"/>
        <v>0</v>
      </c>
      <c r="K208" s="129"/>
      <c r="L208" s="27"/>
      <c r="M208" s="130" t="s">
        <v>1</v>
      </c>
      <c r="N208" s="131" t="s">
        <v>43</v>
      </c>
      <c r="P208" s="132">
        <f t="shared" si="1"/>
        <v>0</v>
      </c>
      <c r="Q208" s="132">
        <v>0</v>
      </c>
      <c r="R208" s="132">
        <f t="shared" si="2"/>
        <v>0</v>
      </c>
      <c r="S208" s="132">
        <v>0</v>
      </c>
      <c r="T208" s="133">
        <f t="shared" si="3"/>
        <v>0</v>
      </c>
      <c r="AR208" s="134" t="s">
        <v>122</v>
      </c>
      <c r="AT208" s="134" t="s">
        <v>118</v>
      </c>
      <c r="AU208" s="134" t="s">
        <v>86</v>
      </c>
      <c r="AY208" s="12" t="s">
        <v>117</v>
      </c>
      <c r="BE208" s="135">
        <f t="shared" si="4"/>
        <v>0</v>
      </c>
      <c r="BF208" s="135">
        <f t="shared" si="5"/>
        <v>0</v>
      </c>
      <c r="BG208" s="135">
        <f t="shared" si="6"/>
        <v>0</v>
      </c>
      <c r="BH208" s="135">
        <f t="shared" si="7"/>
        <v>0</v>
      </c>
      <c r="BI208" s="135">
        <f t="shared" si="8"/>
        <v>0</v>
      </c>
      <c r="BJ208" s="12" t="s">
        <v>86</v>
      </c>
      <c r="BK208" s="135">
        <f t="shared" si="9"/>
        <v>0</v>
      </c>
      <c r="BL208" s="12" t="s">
        <v>122</v>
      </c>
      <c r="BM208" s="134" t="s">
        <v>317</v>
      </c>
    </row>
    <row r="209" spans="2:65" s="1" customFormat="1" ht="16.5" customHeight="1">
      <c r="B209" s="27"/>
      <c r="C209" s="122" t="s">
        <v>219</v>
      </c>
      <c r="D209" s="122" t="s">
        <v>118</v>
      </c>
      <c r="E209" s="123" t="s">
        <v>318</v>
      </c>
      <c r="F209" s="124" t="s">
        <v>319</v>
      </c>
      <c r="G209" s="125" t="s">
        <v>320</v>
      </c>
      <c r="H209" s="126">
        <v>2</v>
      </c>
      <c r="I209" s="127"/>
      <c r="J209" s="128">
        <f t="shared" si="0"/>
        <v>0</v>
      </c>
      <c r="K209" s="129"/>
      <c r="L209" s="27"/>
      <c r="M209" s="130" t="s">
        <v>1</v>
      </c>
      <c r="N209" s="131" t="s">
        <v>43</v>
      </c>
      <c r="P209" s="132">
        <f t="shared" si="1"/>
        <v>0</v>
      </c>
      <c r="Q209" s="132">
        <v>0</v>
      </c>
      <c r="R209" s="132">
        <f t="shared" si="2"/>
        <v>0</v>
      </c>
      <c r="S209" s="132">
        <v>0</v>
      </c>
      <c r="T209" s="133">
        <f t="shared" si="3"/>
        <v>0</v>
      </c>
      <c r="AR209" s="134" t="s">
        <v>122</v>
      </c>
      <c r="AT209" s="134" t="s">
        <v>118</v>
      </c>
      <c r="AU209" s="134" t="s">
        <v>86</v>
      </c>
      <c r="AY209" s="12" t="s">
        <v>117</v>
      </c>
      <c r="BE209" s="135">
        <f t="shared" si="4"/>
        <v>0</v>
      </c>
      <c r="BF209" s="135">
        <f t="shared" si="5"/>
        <v>0</v>
      </c>
      <c r="BG209" s="135">
        <f t="shared" si="6"/>
        <v>0</v>
      </c>
      <c r="BH209" s="135">
        <f t="shared" si="7"/>
        <v>0</v>
      </c>
      <c r="BI209" s="135">
        <f t="shared" si="8"/>
        <v>0</v>
      </c>
      <c r="BJ209" s="12" t="s">
        <v>86</v>
      </c>
      <c r="BK209" s="135">
        <f t="shared" si="9"/>
        <v>0</v>
      </c>
      <c r="BL209" s="12" t="s">
        <v>122</v>
      </c>
      <c r="BM209" s="134" t="s">
        <v>321</v>
      </c>
    </row>
    <row r="210" spans="2:65" s="1" customFormat="1" ht="16.5" customHeight="1">
      <c r="B210" s="27"/>
      <c r="C210" s="122" t="s">
        <v>322</v>
      </c>
      <c r="D210" s="122" t="s">
        <v>118</v>
      </c>
      <c r="E210" s="123" t="s">
        <v>323</v>
      </c>
      <c r="F210" s="124" t="s">
        <v>324</v>
      </c>
      <c r="G210" s="125" t="s">
        <v>126</v>
      </c>
      <c r="H210" s="126">
        <v>2</v>
      </c>
      <c r="I210" s="127"/>
      <c r="J210" s="128">
        <f t="shared" si="0"/>
        <v>0</v>
      </c>
      <c r="K210" s="129"/>
      <c r="L210" s="27"/>
      <c r="M210" s="130" t="s">
        <v>1</v>
      </c>
      <c r="N210" s="131" t="s">
        <v>43</v>
      </c>
      <c r="P210" s="132">
        <f t="shared" si="1"/>
        <v>0</v>
      </c>
      <c r="Q210" s="132">
        <v>0</v>
      </c>
      <c r="R210" s="132">
        <f t="shared" si="2"/>
        <v>0</v>
      </c>
      <c r="S210" s="132">
        <v>0</v>
      </c>
      <c r="T210" s="133">
        <f t="shared" si="3"/>
        <v>0</v>
      </c>
      <c r="AR210" s="134" t="s">
        <v>122</v>
      </c>
      <c r="AT210" s="134" t="s">
        <v>118</v>
      </c>
      <c r="AU210" s="134" t="s">
        <v>86</v>
      </c>
      <c r="AY210" s="12" t="s">
        <v>117</v>
      </c>
      <c r="BE210" s="135">
        <f t="shared" si="4"/>
        <v>0</v>
      </c>
      <c r="BF210" s="135">
        <f t="shared" si="5"/>
        <v>0</v>
      </c>
      <c r="BG210" s="135">
        <f t="shared" si="6"/>
        <v>0</v>
      </c>
      <c r="BH210" s="135">
        <f t="shared" si="7"/>
        <v>0</v>
      </c>
      <c r="BI210" s="135">
        <f t="shared" si="8"/>
        <v>0</v>
      </c>
      <c r="BJ210" s="12" t="s">
        <v>86</v>
      </c>
      <c r="BK210" s="135">
        <f t="shared" si="9"/>
        <v>0</v>
      </c>
      <c r="BL210" s="12" t="s">
        <v>122</v>
      </c>
      <c r="BM210" s="134" t="s">
        <v>325</v>
      </c>
    </row>
    <row r="211" spans="2:65" s="1" customFormat="1" ht="16.5" customHeight="1">
      <c r="B211" s="27"/>
      <c r="C211" s="122" t="s">
        <v>223</v>
      </c>
      <c r="D211" s="122" t="s">
        <v>118</v>
      </c>
      <c r="E211" s="123" t="s">
        <v>326</v>
      </c>
      <c r="F211" s="124" t="s">
        <v>327</v>
      </c>
      <c r="G211" s="125" t="s">
        <v>126</v>
      </c>
      <c r="H211" s="126">
        <v>5</v>
      </c>
      <c r="I211" s="127"/>
      <c r="J211" s="128">
        <f t="shared" si="0"/>
        <v>0</v>
      </c>
      <c r="K211" s="129"/>
      <c r="L211" s="27"/>
      <c r="M211" s="130" t="s">
        <v>1</v>
      </c>
      <c r="N211" s="131" t="s">
        <v>43</v>
      </c>
      <c r="P211" s="132">
        <f t="shared" si="1"/>
        <v>0</v>
      </c>
      <c r="Q211" s="132">
        <v>0</v>
      </c>
      <c r="R211" s="132">
        <f t="shared" si="2"/>
        <v>0</v>
      </c>
      <c r="S211" s="132">
        <v>0</v>
      </c>
      <c r="T211" s="133">
        <f t="shared" si="3"/>
        <v>0</v>
      </c>
      <c r="AR211" s="134" t="s">
        <v>122</v>
      </c>
      <c r="AT211" s="134" t="s">
        <v>118</v>
      </c>
      <c r="AU211" s="134" t="s">
        <v>86</v>
      </c>
      <c r="AY211" s="12" t="s">
        <v>117</v>
      </c>
      <c r="BE211" s="135">
        <f t="shared" si="4"/>
        <v>0</v>
      </c>
      <c r="BF211" s="135">
        <f t="shared" si="5"/>
        <v>0</v>
      </c>
      <c r="BG211" s="135">
        <f t="shared" si="6"/>
        <v>0</v>
      </c>
      <c r="BH211" s="135">
        <f t="shared" si="7"/>
        <v>0</v>
      </c>
      <c r="BI211" s="135">
        <f t="shared" si="8"/>
        <v>0</v>
      </c>
      <c r="BJ211" s="12" t="s">
        <v>86</v>
      </c>
      <c r="BK211" s="135">
        <f t="shared" si="9"/>
        <v>0</v>
      </c>
      <c r="BL211" s="12" t="s">
        <v>122</v>
      </c>
      <c r="BM211" s="134" t="s">
        <v>328</v>
      </c>
    </row>
    <row r="212" spans="2:65" s="1" customFormat="1" ht="16.5" customHeight="1">
      <c r="B212" s="27"/>
      <c r="C212" s="122" t="s">
        <v>329</v>
      </c>
      <c r="D212" s="122" t="s">
        <v>118</v>
      </c>
      <c r="E212" s="123" t="s">
        <v>330</v>
      </c>
      <c r="F212" s="124" t="s">
        <v>331</v>
      </c>
      <c r="G212" s="125" t="s">
        <v>126</v>
      </c>
      <c r="H212" s="126">
        <v>1</v>
      </c>
      <c r="I212" s="127"/>
      <c r="J212" s="128">
        <f t="shared" si="0"/>
        <v>0</v>
      </c>
      <c r="K212" s="129"/>
      <c r="L212" s="27"/>
      <c r="M212" s="130" t="s">
        <v>1</v>
      </c>
      <c r="N212" s="131" t="s">
        <v>43</v>
      </c>
      <c r="P212" s="132">
        <f t="shared" si="1"/>
        <v>0</v>
      </c>
      <c r="Q212" s="132">
        <v>0</v>
      </c>
      <c r="R212" s="132">
        <f t="shared" si="2"/>
        <v>0</v>
      </c>
      <c r="S212" s="132">
        <v>0</v>
      </c>
      <c r="T212" s="133">
        <f t="shared" si="3"/>
        <v>0</v>
      </c>
      <c r="AR212" s="134" t="s">
        <v>122</v>
      </c>
      <c r="AT212" s="134" t="s">
        <v>118</v>
      </c>
      <c r="AU212" s="134" t="s">
        <v>86</v>
      </c>
      <c r="AY212" s="12" t="s">
        <v>117</v>
      </c>
      <c r="BE212" s="135">
        <f t="shared" si="4"/>
        <v>0</v>
      </c>
      <c r="BF212" s="135">
        <f t="shared" si="5"/>
        <v>0</v>
      </c>
      <c r="BG212" s="135">
        <f t="shared" si="6"/>
        <v>0</v>
      </c>
      <c r="BH212" s="135">
        <f t="shared" si="7"/>
        <v>0</v>
      </c>
      <c r="BI212" s="135">
        <f t="shared" si="8"/>
        <v>0</v>
      </c>
      <c r="BJ212" s="12" t="s">
        <v>86</v>
      </c>
      <c r="BK212" s="135">
        <f t="shared" si="9"/>
        <v>0</v>
      </c>
      <c r="BL212" s="12" t="s">
        <v>122</v>
      </c>
      <c r="BM212" s="134" t="s">
        <v>332</v>
      </c>
    </row>
    <row r="213" spans="2:65" s="1" customFormat="1" ht="399.75">
      <c r="B213" s="27"/>
      <c r="D213" s="136" t="s">
        <v>83</v>
      </c>
      <c r="F213" s="137" t="s">
        <v>333</v>
      </c>
      <c r="I213" s="138"/>
      <c r="L213" s="27"/>
      <c r="M213" s="139"/>
      <c r="T213" s="51"/>
      <c r="AT213" s="12" t="s">
        <v>83</v>
      </c>
      <c r="AU213" s="12" t="s">
        <v>86</v>
      </c>
    </row>
    <row r="214" spans="2:65" s="1" customFormat="1" ht="16.5" customHeight="1">
      <c r="B214" s="27"/>
      <c r="C214" s="122" t="s">
        <v>227</v>
      </c>
      <c r="D214" s="122" t="s">
        <v>118</v>
      </c>
      <c r="E214" s="123" t="s">
        <v>334</v>
      </c>
      <c r="F214" s="124" t="s">
        <v>335</v>
      </c>
      <c r="G214" s="125" t="s">
        <v>126</v>
      </c>
      <c r="H214" s="126">
        <v>1</v>
      </c>
      <c r="I214" s="127"/>
      <c r="J214" s="128">
        <f>ROUND(I214*H214,1)</f>
        <v>0</v>
      </c>
      <c r="K214" s="129"/>
      <c r="L214" s="27"/>
      <c r="M214" s="130" t="s">
        <v>1</v>
      </c>
      <c r="N214" s="131" t="s">
        <v>43</v>
      </c>
      <c r="P214" s="132">
        <f>O214*H214</f>
        <v>0</v>
      </c>
      <c r="Q214" s="132">
        <v>0</v>
      </c>
      <c r="R214" s="132">
        <f>Q214*H214</f>
        <v>0</v>
      </c>
      <c r="S214" s="132">
        <v>0</v>
      </c>
      <c r="T214" s="133">
        <f>S214*H214</f>
        <v>0</v>
      </c>
      <c r="AR214" s="134" t="s">
        <v>122</v>
      </c>
      <c r="AT214" s="134" t="s">
        <v>118</v>
      </c>
      <c r="AU214" s="134" t="s">
        <v>86</v>
      </c>
      <c r="AY214" s="12" t="s">
        <v>117</v>
      </c>
      <c r="BE214" s="135">
        <f>IF(N214="základní",J214,0)</f>
        <v>0</v>
      </c>
      <c r="BF214" s="135">
        <f>IF(N214="snížená",J214,0)</f>
        <v>0</v>
      </c>
      <c r="BG214" s="135">
        <f>IF(N214="zákl. přenesená",J214,0)</f>
        <v>0</v>
      </c>
      <c r="BH214" s="135">
        <f>IF(N214="sníž. přenesená",J214,0)</f>
        <v>0</v>
      </c>
      <c r="BI214" s="135">
        <f>IF(N214="nulová",J214,0)</f>
        <v>0</v>
      </c>
      <c r="BJ214" s="12" t="s">
        <v>86</v>
      </c>
      <c r="BK214" s="135">
        <f>ROUND(I214*H214,1)</f>
        <v>0</v>
      </c>
      <c r="BL214" s="12" t="s">
        <v>122</v>
      </c>
      <c r="BM214" s="134" t="s">
        <v>336</v>
      </c>
    </row>
    <row r="215" spans="2:65" s="1" customFormat="1" ht="204.75">
      <c r="B215" s="27"/>
      <c r="D215" s="136" t="s">
        <v>83</v>
      </c>
      <c r="F215" s="137" t="s">
        <v>337</v>
      </c>
      <c r="I215" s="138"/>
      <c r="L215" s="27"/>
      <c r="M215" s="139"/>
      <c r="T215" s="51"/>
      <c r="AT215" s="12" t="s">
        <v>83</v>
      </c>
      <c r="AU215" s="12" t="s">
        <v>86</v>
      </c>
    </row>
    <row r="216" spans="2:65" s="1" customFormat="1" ht="16.5" customHeight="1">
      <c r="B216" s="27"/>
      <c r="C216" s="122" t="s">
        <v>338</v>
      </c>
      <c r="D216" s="122" t="s">
        <v>118</v>
      </c>
      <c r="E216" s="123" t="s">
        <v>339</v>
      </c>
      <c r="F216" s="124" t="s">
        <v>340</v>
      </c>
      <c r="G216" s="125" t="s">
        <v>126</v>
      </c>
      <c r="H216" s="126">
        <v>1</v>
      </c>
      <c r="I216" s="127"/>
      <c r="J216" s="128">
        <f>ROUND(I216*H216,1)</f>
        <v>0</v>
      </c>
      <c r="K216" s="129"/>
      <c r="L216" s="27"/>
      <c r="M216" s="130" t="s">
        <v>1</v>
      </c>
      <c r="N216" s="131" t="s">
        <v>43</v>
      </c>
      <c r="P216" s="132">
        <f>O216*H216</f>
        <v>0</v>
      </c>
      <c r="Q216" s="132">
        <v>0</v>
      </c>
      <c r="R216" s="132">
        <f>Q216*H216</f>
        <v>0</v>
      </c>
      <c r="S216" s="132">
        <v>0</v>
      </c>
      <c r="T216" s="133">
        <f>S216*H216</f>
        <v>0</v>
      </c>
      <c r="AR216" s="134" t="s">
        <v>122</v>
      </c>
      <c r="AT216" s="134" t="s">
        <v>118</v>
      </c>
      <c r="AU216" s="134" t="s">
        <v>86</v>
      </c>
      <c r="AY216" s="12" t="s">
        <v>117</v>
      </c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2" t="s">
        <v>86</v>
      </c>
      <c r="BK216" s="135">
        <f>ROUND(I216*H216,1)</f>
        <v>0</v>
      </c>
      <c r="BL216" s="12" t="s">
        <v>122</v>
      </c>
      <c r="BM216" s="134" t="s">
        <v>341</v>
      </c>
    </row>
    <row r="217" spans="2:65" s="1" customFormat="1" ht="234">
      <c r="B217" s="27"/>
      <c r="D217" s="136" t="s">
        <v>83</v>
      </c>
      <c r="F217" s="137" t="s">
        <v>342</v>
      </c>
      <c r="I217" s="138"/>
      <c r="L217" s="27"/>
      <c r="M217" s="139"/>
      <c r="T217" s="51"/>
      <c r="AT217" s="12" t="s">
        <v>83</v>
      </c>
      <c r="AU217" s="12" t="s">
        <v>86</v>
      </c>
    </row>
    <row r="218" spans="2:65" s="1" customFormat="1" ht="16.5" customHeight="1">
      <c r="B218" s="27"/>
      <c r="C218" s="122" t="s">
        <v>231</v>
      </c>
      <c r="D218" s="122" t="s">
        <v>118</v>
      </c>
      <c r="E218" s="123" t="s">
        <v>343</v>
      </c>
      <c r="F218" s="124" t="s">
        <v>344</v>
      </c>
      <c r="G218" s="125" t="s">
        <v>126</v>
      </c>
      <c r="H218" s="126">
        <v>1</v>
      </c>
      <c r="I218" s="127"/>
      <c r="J218" s="128">
        <f>ROUND(I218*H218,1)</f>
        <v>0</v>
      </c>
      <c r="K218" s="129"/>
      <c r="L218" s="27"/>
      <c r="M218" s="130" t="s">
        <v>1</v>
      </c>
      <c r="N218" s="131" t="s">
        <v>43</v>
      </c>
      <c r="P218" s="132">
        <f>O218*H218</f>
        <v>0</v>
      </c>
      <c r="Q218" s="132">
        <v>0</v>
      </c>
      <c r="R218" s="132">
        <f>Q218*H218</f>
        <v>0</v>
      </c>
      <c r="S218" s="132">
        <v>0</v>
      </c>
      <c r="T218" s="133">
        <f>S218*H218</f>
        <v>0</v>
      </c>
      <c r="AR218" s="134" t="s">
        <v>122</v>
      </c>
      <c r="AT218" s="134" t="s">
        <v>118</v>
      </c>
      <c r="AU218" s="134" t="s">
        <v>86</v>
      </c>
      <c r="AY218" s="12" t="s">
        <v>117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2" t="s">
        <v>86</v>
      </c>
      <c r="BK218" s="135">
        <f>ROUND(I218*H218,1)</f>
        <v>0</v>
      </c>
      <c r="BL218" s="12" t="s">
        <v>122</v>
      </c>
      <c r="BM218" s="134" t="s">
        <v>345</v>
      </c>
    </row>
    <row r="219" spans="2:65" s="1" customFormat="1" ht="78">
      <c r="B219" s="27"/>
      <c r="D219" s="136" t="s">
        <v>83</v>
      </c>
      <c r="F219" s="137" t="s">
        <v>346</v>
      </c>
      <c r="I219" s="138"/>
      <c r="L219" s="27"/>
      <c r="M219" s="139"/>
      <c r="T219" s="51"/>
      <c r="AT219" s="12" t="s">
        <v>83</v>
      </c>
      <c r="AU219" s="12" t="s">
        <v>86</v>
      </c>
    </row>
    <row r="220" spans="2:65" s="1" customFormat="1" ht="16.5" customHeight="1">
      <c r="B220" s="27"/>
      <c r="C220" s="122" t="s">
        <v>347</v>
      </c>
      <c r="D220" s="122" t="s">
        <v>118</v>
      </c>
      <c r="E220" s="123" t="s">
        <v>348</v>
      </c>
      <c r="F220" s="124" t="s">
        <v>349</v>
      </c>
      <c r="G220" s="125" t="s">
        <v>126</v>
      </c>
      <c r="H220" s="126">
        <v>1</v>
      </c>
      <c r="I220" s="127"/>
      <c r="J220" s="128">
        <f>ROUND(I220*H220,1)</f>
        <v>0</v>
      </c>
      <c r="K220" s="129"/>
      <c r="L220" s="27"/>
      <c r="M220" s="130" t="s">
        <v>1</v>
      </c>
      <c r="N220" s="131" t="s">
        <v>43</v>
      </c>
      <c r="P220" s="132">
        <f>O220*H220</f>
        <v>0</v>
      </c>
      <c r="Q220" s="132">
        <v>0</v>
      </c>
      <c r="R220" s="132">
        <f>Q220*H220</f>
        <v>0</v>
      </c>
      <c r="S220" s="132">
        <v>0</v>
      </c>
      <c r="T220" s="133">
        <f>S220*H220</f>
        <v>0</v>
      </c>
      <c r="AR220" s="134" t="s">
        <v>122</v>
      </c>
      <c r="AT220" s="134" t="s">
        <v>118</v>
      </c>
      <c r="AU220" s="134" t="s">
        <v>86</v>
      </c>
      <c r="AY220" s="12" t="s">
        <v>117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2" t="s">
        <v>86</v>
      </c>
      <c r="BK220" s="135">
        <f>ROUND(I220*H220,1)</f>
        <v>0</v>
      </c>
      <c r="BL220" s="12" t="s">
        <v>122</v>
      </c>
      <c r="BM220" s="134" t="s">
        <v>350</v>
      </c>
    </row>
    <row r="221" spans="2:65" s="1" customFormat="1" ht="195">
      <c r="B221" s="27"/>
      <c r="D221" s="136" t="s">
        <v>83</v>
      </c>
      <c r="F221" s="137" t="s">
        <v>351</v>
      </c>
      <c r="I221" s="138"/>
      <c r="L221" s="27"/>
      <c r="M221" s="139"/>
      <c r="T221" s="51"/>
      <c r="AT221" s="12" t="s">
        <v>83</v>
      </c>
      <c r="AU221" s="12" t="s">
        <v>86</v>
      </c>
    </row>
    <row r="222" spans="2:65" s="1" customFormat="1" ht="16.5" customHeight="1">
      <c r="B222" s="27"/>
      <c r="C222" s="122" t="s">
        <v>236</v>
      </c>
      <c r="D222" s="122" t="s">
        <v>118</v>
      </c>
      <c r="E222" s="123" t="s">
        <v>352</v>
      </c>
      <c r="F222" s="124" t="s">
        <v>353</v>
      </c>
      <c r="G222" s="125" t="s">
        <v>126</v>
      </c>
      <c r="H222" s="126">
        <v>1</v>
      </c>
      <c r="I222" s="127"/>
      <c r="J222" s="128">
        <f>ROUND(I222*H222,1)</f>
        <v>0</v>
      </c>
      <c r="K222" s="129"/>
      <c r="L222" s="27"/>
      <c r="M222" s="130" t="s">
        <v>1</v>
      </c>
      <c r="N222" s="131" t="s">
        <v>43</v>
      </c>
      <c r="P222" s="132">
        <f>O222*H222</f>
        <v>0</v>
      </c>
      <c r="Q222" s="132">
        <v>0</v>
      </c>
      <c r="R222" s="132">
        <f>Q222*H222</f>
        <v>0</v>
      </c>
      <c r="S222" s="132">
        <v>0</v>
      </c>
      <c r="T222" s="133">
        <f>S222*H222</f>
        <v>0</v>
      </c>
      <c r="AR222" s="134" t="s">
        <v>122</v>
      </c>
      <c r="AT222" s="134" t="s">
        <v>118</v>
      </c>
      <c r="AU222" s="134" t="s">
        <v>86</v>
      </c>
      <c r="AY222" s="12" t="s">
        <v>117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2" t="s">
        <v>86</v>
      </c>
      <c r="BK222" s="135">
        <f>ROUND(I222*H222,1)</f>
        <v>0</v>
      </c>
      <c r="BL222" s="12" t="s">
        <v>122</v>
      </c>
      <c r="BM222" s="134" t="s">
        <v>354</v>
      </c>
    </row>
    <row r="223" spans="2:65" s="1" customFormat="1" ht="146.25">
      <c r="B223" s="27"/>
      <c r="D223" s="136" t="s">
        <v>83</v>
      </c>
      <c r="F223" s="137" t="s">
        <v>355</v>
      </c>
      <c r="I223" s="138"/>
      <c r="L223" s="27"/>
      <c r="M223" s="139"/>
      <c r="T223" s="51"/>
      <c r="AT223" s="12" t="s">
        <v>83</v>
      </c>
      <c r="AU223" s="12" t="s">
        <v>86</v>
      </c>
    </row>
    <row r="224" spans="2:65" s="1" customFormat="1" ht="16.5" customHeight="1">
      <c r="B224" s="27"/>
      <c r="C224" s="122" t="s">
        <v>356</v>
      </c>
      <c r="D224" s="122" t="s">
        <v>118</v>
      </c>
      <c r="E224" s="123" t="s">
        <v>357</v>
      </c>
      <c r="F224" s="124" t="s">
        <v>358</v>
      </c>
      <c r="G224" s="125" t="s">
        <v>126</v>
      </c>
      <c r="H224" s="126">
        <v>1</v>
      </c>
      <c r="I224" s="127"/>
      <c r="J224" s="128">
        <f>ROUND(I224*H224,1)</f>
        <v>0</v>
      </c>
      <c r="K224" s="129"/>
      <c r="L224" s="27"/>
      <c r="M224" s="130" t="s">
        <v>1</v>
      </c>
      <c r="N224" s="131" t="s">
        <v>43</v>
      </c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34" t="s">
        <v>122</v>
      </c>
      <c r="AT224" s="134" t="s">
        <v>118</v>
      </c>
      <c r="AU224" s="134" t="s">
        <v>86</v>
      </c>
      <c r="AY224" s="12" t="s">
        <v>117</v>
      </c>
      <c r="BE224" s="135">
        <f>IF(N224="základní",J224,0)</f>
        <v>0</v>
      </c>
      <c r="BF224" s="135">
        <f>IF(N224="snížená",J224,0)</f>
        <v>0</v>
      </c>
      <c r="BG224" s="135">
        <f>IF(N224="zákl. přenesená",J224,0)</f>
        <v>0</v>
      </c>
      <c r="BH224" s="135">
        <f>IF(N224="sníž. přenesená",J224,0)</f>
        <v>0</v>
      </c>
      <c r="BI224" s="135">
        <f>IF(N224="nulová",J224,0)</f>
        <v>0</v>
      </c>
      <c r="BJ224" s="12" t="s">
        <v>86</v>
      </c>
      <c r="BK224" s="135">
        <f>ROUND(I224*H224,1)</f>
        <v>0</v>
      </c>
      <c r="BL224" s="12" t="s">
        <v>122</v>
      </c>
      <c r="BM224" s="134" t="s">
        <v>359</v>
      </c>
    </row>
    <row r="225" spans="2:47" s="1" customFormat="1" ht="126.75">
      <c r="B225" s="27"/>
      <c r="D225" s="136" t="s">
        <v>83</v>
      </c>
      <c r="F225" s="137" t="s">
        <v>360</v>
      </c>
      <c r="I225" s="138"/>
      <c r="L225" s="27"/>
      <c r="M225" s="140"/>
      <c r="N225" s="141"/>
      <c r="O225" s="141"/>
      <c r="P225" s="141"/>
      <c r="Q225" s="141"/>
      <c r="R225" s="141"/>
      <c r="S225" s="141"/>
      <c r="T225" s="142"/>
      <c r="AT225" s="12" t="s">
        <v>83</v>
      </c>
      <c r="AU225" s="12" t="s">
        <v>86</v>
      </c>
    </row>
    <row r="226" spans="2:47" s="1" customFormat="1" ht="6.95" customHeight="1">
      <c r="B226" s="39"/>
      <c r="C226" s="40"/>
      <c r="D226" s="40"/>
      <c r="E226" s="40"/>
      <c r="F226" s="40"/>
      <c r="G226" s="40"/>
      <c r="H226" s="40"/>
      <c r="I226" s="40"/>
      <c r="J226" s="40"/>
      <c r="K226" s="40"/>
      <c r="L226" s="27"/>
    </row>
  </sheetData>
  <sheetProtection algorithmName="SHA-512" hashValue="e4pjSFpKPPvVvTdpy7ADdL9FXMxRpExzFgEoTA6k4ZNIAEp+2e/+wYs+R7pikGLj+JMduwC51/1dvHxZjT/DZQ==" saltValue="Masvja7avSPY4iFqfj2A0TyWtil9PB01rz229ck86CCKG7RYhdUV8lFlnv9IXfywe0COxCJ4k/QCSjPKrBKDuQ==" spinCount="100000" sheet="1" objects="1" scenarios="1" formatColumns="0" formatRows="0" autoFilter="0"/>
  <autoFilter ref="C118:K225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topLeftCell="A12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AT2" s="12" t="s">
        <v>91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92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2" t="str">
        <f>'Rekapitulace stavby'!K6</f>
        <v>Odborné učebny G Brandýs – Gymnázium J.S. Machara</v>
      </c>
      <c r="F7" s="183"/>
      <c r="G7" s="183"/>
      <c r="H7" s="183"/>
      <c r="L7" s="15"/>
    </row>
    <row r="8" spans="2:46" s="1" customFormat="1" ht="12" customHeight="1">
      <c r="B8" s="27"/>
      <c r="D8" s="22" t="s">
        <v>93</v>
      </c>
      <c r="L8" s="27"/>
    </row>
    <row r="9" spans="2:46" s="1" customFormat="1" ht="16.5" customHeight="1">
      <c r="B9" s="27"/>
      <c r="E9" s="154" t="s">
        <v>361</v>
      </c>
      <c r="F9" s="181"/>
      <c r="G9" s="181"/>
      <c r="H9" s="18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4" t="str">
        <f>'Rekapitulace stavby'!E14</f>
        <v>Vyplň údaj</v>
      </c>
      <c r="F18" s="173"/>
      <c r="G18" s="173"/>
      <c r="H18" s="173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77" t="s">
        <v>1</v>
      </c>
      <c r="F27" s="177"/>
      <c r="G27" s="177"/>
      <c r="H27" s="177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ROUND(J118,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ROUND((SUM(BE118:BE171)),  1)</f>
        <v>0</v>
      </c>
      <c r="I33" s="87">
        <v>0.21</v>
      </c>
      <c r="J33" s="86">
        <f>ROUND(((SUM(BE118:BE171))*I33),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ROUND((SUM(BF118:BF171)),  1)</f>
        <v>0</v>
      </c>
      <c r="I34" s="87">
        <v>0.15</v>
      </c>
      <c r="J34" s="86">
        <f>ROUND(((SUM(BF118:BF171))*I34),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ROUND((SUM(BG118:BG171)),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ROUND((SUM(BH118:BH171)),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ROUND((SUM(BI118:BI171)),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95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2" t="str">
        <f>E7</f>
        <v>Odborné učebny G Brandýs – Gymnázium J.S. Machara</v>
      </c>
      <c r="F85" s="183"/>
      <c r="G85" s="183"/>
      <c r="H85" s="183"/>
      <c r="L85" s="27"/>
    </row>
    <row r="86" spans="2:47" s="1" customFormat="1" ht="12" customHeight="1">
      <c r="B86" s="27"/>
      <c r="C86" s="22" t="s">
        <v>93</v>
      </c>
      <c r="L86" s="27"/>
    </row>
    <row r="87" spans="2:47" s="1" customFormat="1" ht="16.5" customHeight="1">
      <c r="B87" s="27"/>
      <c r="E87" s="154" t="str">
        <f>E9</f>
        <v>T - Technika</v>
      </c>
      <c r="F87" s="181"/>
      <c r="G87" s="181"/>
      <c r="H87" s="18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96</v>
      </c>
      <c r="D94" s="88"/>
      <c r="E94" s="88"/>
      <c r="F94" s="88"/>
      <c r="G94" s="88"/>
      <c r="H94" s="88"/>
      <c r="I94" s="88"/>
      <c r="J94" s="97" t="s">
        <v>97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98</v>
      </c>
      <c r="J96" s="61">
        <f>J118</f>
        <v>0</v>
      </c>
      <c r="L96" s="27"/>
      <c r="AU96" s="12" t="s">
        <v>99</v>
      </c>
    </row>
    <row r="97" spans="2:12" s="8" customFormat="1" ht="24.95" customHeight="1">
      <c r="B97" s="99"/>
      <c r="D97" s="100" t="s">
        <v>362</v>
      </c>
      <c r="E97" s="101"/>
      <c r="F97" s="101"/>
      <c r="G97" s="101"/>
      <c r="H97" s="101"/>
      <c r="I97" s="101"/>
      <c r="J97" s="102">
        <f>J119</f>
        <v>0</v>
      </c>
      <c r="L97" s="99"/>
    </row>
    <row r="98" spans="2:12" s="8" customFormat="1" ht="24.95" customHeight="1">
      <c r="B98" s="99"/>
      <c r="D98" s="100" t="s">
        <v>363</v>
      </c>
      <c r="E98" s="101"/>
      <c r="F98" s="101"/>
      <c r="G98" s="101"/>
      <c r="H98" s="101"/>
      <c r="I98" s="101"/>
      <c r="J98" s="102">
        <f>J141</f>
        <v>0</v>
      </c>
      <c r="L98" s="99"/>
    </row>
    <row r="99" spans="2:12" s="1" customFormat="1" ht="21.75" customHeight="1">
      <c r="B99" s="27"/>
      <c r="L99" s="27"/>
    </row>
    <row r="100" spans="2:12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7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7"/>
    </row>
    <row r="105" spans="2:12" s="1" customFormat="1" ht="24.95" customHeight="1">
      <c r="B105" s="27"/>
      <c r="C105" s="16" t="s">
        <v>103</v>
      </c>
      <c r="L105" s="27"/>
    </row>
    <row r="106" spans="2:12" s="1" customFormat="1" ht="6.95" customHeight="1">
      <c r="B106" s="27"/>
      <c r="L106" s="27"/>
    </row>
    <row r="107" spans="2:12" s="1" customFormat="1" ht="12" customHeight="1">
      <c r="B107" s="27"/>
      <c r="C107" s="22" t="s">
        <v>16</v>
      </c>
      <c r="L107" s="27"/>
    </row>
    <row r="108" spans="2:12" s="1" customFormat="1" ht="16.5" customHeight="1">
      <c r="B108" s="27"/>
      <c r="E108" s="182" t="str">
        <f>E7</f>
        <v>Odborné učebny G Brandýs – Gymnázium J.S. Machara</v>
      </c>
      <c r="F108" s="183"/>
      <c r="G108" s="183"/>
      <c r="H108" s="183"/>
      <c r="L108" s="27"/>
    </row>
    <row r="109" spans="2:12" s="1" customFormat="1" ht="12" customHeight="1">
      <c r="B109" s="27"/>
      <c r="C109" s="22" t="s">
        <v>93</v>
      </c>
      <c r="L109" s="27"/>
    </row>
    <row r="110" spans="2:12" s="1" customFormat="1" ht="16.5" customHeight="1">
      <c r="B110" s="27"/>
      <c r="E110" s="154" t="str">
        <f>E9</f>
        <v>T - Technika</v>
      </c>
      <c r="F110" s="181"/>
      <c r="G110" s="181"/>
      <c r="H110" s="181"/>
      <c r="L110" s="27"/>
    </row>
    <row r="111" spans="2:12" s="1" customFormat="1" ht="6.95" customHeight="1">
      <c r="B111" s="27"/>
      <c r="L111" s="27"/>
    </row>
    <row r="112" spans="2:12" s="1" customFormat="1" ht="12" customHeight="1">
      <c r="B112" s="27"/>
      <c r="C112" s="22" t="s">
        <v>20</v>
      </c>
      <c r="F112" s="20" t="str">
        <f>F12</f>
        <v xml:space="preserve">Gymnázium J. S. Machara, Královická 668  </v>
      </c>
      <c r="I112" s="22" t="s">
        <v>22</v>
      </c>
      <c r="J112" s="47" t="str">
        <f>IF(J12="","",J12)</f>
        <v>15. 5. 2022</v>
      </c>
      <c r="L112" s="27"/>
    </row>
    <row r="113" spans="2:65" s="1" customFormat="1" ht="6.95" customHeight="1">
      <c r="B113" s="27"/>
      <c r="L113" s="27"/>
    </row>
    <row r="114" spans="2:65" s="1" customFormat="1" ht="40.15" customHeight="1">
      <c r="B114" s="27"/>
      <c r="C114" s="22" t="s">
        <v>24</v>
      </c>
      <c r="F114" s="20" t="str">
        <f>E15</f>
        <v>Středočeský kraj, Praha 5, Zborovská 81/11</v>
      </c>
      <c r="I114" s="22" t="s">
        <v>31</v>
      </c>
      <c r="J114" s="25" t="str">
        <f>E21</f>
        <v>Stebau s.r.o., Jižní 870, 500 03 Hradec Králové</v>
      </c>
      <c r="L114" s="27"/>
    </row>
    <row r="115" spans="2:65" s="1" customFormat="1" ht="15.2" customHeight="1">
      <c r="B115" s="27"/>
      <c r="C115" s="22" t="s">
        <v>29</v>
      </c>
      <c r="F115" s="20" t="str">
        <f>IF(E18="","",E18)</f>
        <v>Vyplň údaj</v>
      </c>
      <c r="I115" s="22" t="s">
        <v>35</v>
      </c>
      <c r="J115" s="25" t="str">
        <f>E24</f>
        <v xml:space="preserve"> </v>
      </c>
      <c r="L115" s="27"/>
    </row>
    <row r="116" spans="2:65" s="1" customFormat="1" ht="10.35" customHeight="1">
      <c r="B116" s="27"/>
      <c r="L116" s="27"/>
    </row>
    <row r="117" spans="2:65" s="9" customFormat="1" ht="29.25" customHeight="1">
      <c r="B117" s="103"/>
      <c r="C117" s="104" t="s">
        <v>104</v>
      </c>
      <c r="D117" s="105" t="s">
        <v>63</v>
      </c>
      <c r="E117" s="105" t="s">
        <v>59</v>
      </c>
      <c r="F117" s="105" t="s">
        <v>60</v>
      </c>
      <c r="G117" s="105" t="s">
        <v>105</v>
      </c>
      <c r="H117" s="105" t="s">
        <v>106</v>
      </c>
      <c r="I117" s="105" t="s">
        <v>107</v>
      </c>
      <c r="J117" s="106" t="s">
        <v>97</v>
      </c>
      <c r="K117" s="107" t="s">
        <v>108</v>
      </c>
      <c r="L117" s="103"/>
      <c r="M117" s="54" t="s">
        <v>1</v>
      </c>
      <c r="N117" s="55" t="s">
        <v>42</v>
      </c>
      <c r="O117" s="55" t="s">
        <v>109</v>
      </c>
      <c r="P117" s="55" t="s">
        <v>110</v>
      </c>
      <c r="Q117" s="55" t="s">
        <v>111</v>
      </c>
      <c r="R117" s="55" t="s">
        <v>112</v>
      </c>
      <c r="S117" s="55" t="s">
        <v>113</v>
      </c>
      <c r="T117" s="56" t="s">
        <v>114</v>
      </c>
    </row>
    <row r="118" spans="2:65" s="1" customFormat="1" ht="22.9" customHeight="1">
      <c r="B118" s="27"/>
      <c r="C118" s="59" t="s">
        <v>115</v>
      </c>
      <c r="J118" s="108">
        <f>BK118</f>
        <v>0</v>
      </c>
      <c r="L118" s="27"/>
      <c r="M118" s="57"/>
      <c r="N118" s="48"/>
      <c r="O118" s="48"/>
      <c r="P118" s="109">
        <f>P119+P141</f>
        <v>0</v>
      </c>
      <c r="Q118" s="48"/>
      <c r="R118" s="109">
        <f>R119+R141</f>
        <v>0</v>
      </c>
      <c r="S118" s="48"/>
      <c r="T118" s="110">
        <f>T119+T141</f>
        <v>0</v>
      </c>
      <c r="AT118" s="12" t="s">
        <v>77</v>
      </c>
      <c r="AU118" s="12" t="s">
        <v>99</v>
      </c>
      <c r="BK118" s="111">
        <f>BK119+BK141</f>
        <v>0</v>
      </c>
    </row>
    <row r="119" spans="2:65" s="10" customFormat="1" ht="25.9" customHeight="1">
      <c r="B119" s="112"/>
      <c r="D119" s="113" t="s">
        <v>77</v>
      </c>
      <c r="E119" s="114" t="s">
        <v>86</v>
      </c>
      <c r="F119" s="114" t="s">
        <v>364</v>
      </c>
      <c r="I119" s="115"/>
      <c r="J119" s="116">
        <f>BK119</f>
        <v>0</v>
      </c>
      <c r="L119" s="112"/>
      <c r="M119" s="117"/>
      <c r="P119" s="118">
        <f>SUM(P120:P140)</f>
        <v>0</v>
      </c>
      <c r="R119" s="118">
        <f>SUM(R120:R140)</f>
        <v>0</v>
      </c>
      <c r="T119" s="119">
        <f>SUM(T120:T140)</f>
        <v>0</v>
      </c>
      <c r="AR119" s="113" t="s">
        <v>86</v>
      </c>
      <c r="AT119" s="120" t="s">
        <v>77</v>
      </c>
      <c r="AU119" s="120" t="s">
        <v>78</v>
      </c>
      <c r="AY119" s="113" t="s">
        <v>117</v>
      </c>
      <c r="BK119" s="121">
        <f>SUM(BK120:BK140)</f>
        <v>0</v>
      </c>
    </row>
    <row r="120" spans="2:65" s="1" customFormat="1" ht="16.5" customHeight="1">
      <c r="B120" s="27"/>
      <c r="C120" s="122" t="s">
        <v>86</v>
      </c>
      <c r="D120" s="122" t="s">
        <v>118</v>
      </c>
      <c r="E120" s="123" t="s">
        <v>365</v>
      </c>
      <c r="F120" s="124" t="s">
        <v>366</v>
      </c>
      <c r="G120" s="125" t="s">
        <v>126</v>
      </c>
      <c r="H120" s="126">
        <v>4</v>
      </c>
      <c r="I120" s="127"/>
      <c r="J120" s="128">
        <f>ROUND(I120*H120,1)</f>
        <v>0</v>
      </c>
      <c r="K120" s="129"/>
      <c r="L120" s="27"/>
      <c r="M120" s="130" t="s">
        <v>1</v>
      </c>
      <c r="N120" s="131" t="s">
        <v>43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122</v>
      </c>
      <c r="AT120" s="134" t="s">
        <v>118</v>
      </c>
      <c r="AU120" s="134" t="s">
        <v>86</v>
      </c>
      <c r="AY120" s="12" t="s">
        <v>117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2" t="s">
        <v>86</v>
      </c>
      <c r="BK120" s="135">
        <f>ROUND(I120*H120,1)</f>
        <v>0</v>
      </c>
      <c r="BL120" s="12" t="s">
        <v>122</v>
      </c>
      <c r="BM120" s="134" t="s">
        <v>88</v>
      </c>
    </row>
    <row r="121" spans="2:65" s="1" customFormat="1" ht="117">
      <c r="B121" s="27"/>
      <c r="D121" s="136" t="s">
        <v>83</v>
      </c>
      <c r="F121" s="137" t="s">
        <v>367</v>
      </c>
      <c r="I121" s="138"/>
      <c r="L121" s="27"/>
      <c r="M121" s="139"/>
      <c r="T121" s="51"/>
      <c r="AT121" s="12" t="s">
        <v>83</v>
      </c>
      <c r="AU121" s="12" t="s">
        <v>86</v>
      </c>
    </row>
    <row r="122" spans="2:65" s="1" customFormat="1" ht="16.5" customHeight="1">
      <c r="B122" s="27"/>
      <c r="C122" s="122" t="s">
        <v>88</v>
      </c>
      <c r="D122" s="122" t="s">
        <v>118</v>
      </c>
      <c r="E122" s="123" t="s">
        <v>368</v>
      </c>
      <c r="F122" s="124" t="s">
        <v>369</v>
      </c>
      <c r="G122" s="125" t="s">
        <v>126</v>
      </c>
      <c r="H122" s="126">
        <v>4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122</v>
      </c>
      <c r="AT122" s="134" t="s">
        <v>118</v>
      </c>
      <c r="AU122" s="134" t="s">
        <v>86</v>
      </c>
      <c r="AY122" s="12" t="s">
        <v>117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122</v>
      </c>
      <c r="BM122" s="134" t="s">
        <v>122</v>
      </c>
    </row>
    <row r="123" spans="2:65" s="1" customFormat="1" ht="16.5" customHeight="1">
      <c r="B123" s="27"/>
      <c r="C123" s="122" t="s">
        <v>128</v>
      </c>
      <c r="D123" s="122" t="s">
        <v>118</v>
      </c>
      <c r="E123" s="123" t="s">
        <v>370</v>
      </c>
      <c r="F123" s="124" t="s">
        <v>371</v>
      </c>
      <c r="G123" s="125" t="s">
        <v>126</v>
      </c>
      <c r="H123" s="126">
        <v>4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122</v>
      </c>
      <c r="AT123" s="134" t="s">
        <v>118</v>
      </c>
      <c r="AU123" s="134" t="s">
        <v>86</v>
      </c>
      <c r="AY123" s="12" t="s">
        <v>117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122</v>
      </c>
      <c r="BM123" s="134" t="s">
        <v>131</v>
      </c>
    </row>
    <row r="124" spans="2:65" s="1" customFormat="1" ht="16.5" customHeight="1">
      <c r="B124" s="27"/>
      <c r="C124" s="122" t="s">
        <v>122</v>
      </c>
      <c r="D124" s="122" t="s">
        <v>118</v>
      </c>
      <c r="E124" s="123" t="s">
        <v>372</v>
      </c>
      <c r="F124" s="124" t="s">
        <v>373</v>
      </c>
      <c r="G124" s="125" t="s">
        <v>126</v>
      </c>
      <c r="H124" s="126">
        <v>4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122</v>
      </c>
      <c r="AT124" s="134" t="s">
        <v>118</v>
      </c>
      <c r="AU124" s="134" t="s">
        <v>86</v>
      </c>
      <c r="AY124" s="12" t="s">
        <v>117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122</v>
      </c>
      <c r="BM124" s="134" t="s">
        <v>135</v>
      </c>
    </row>
    <row r="125" spans="2:65" s="1" customFormat="1" ht="16.5" customHeight="1">
      <c r="B125" s="27"/>
      <c r="C125" s="122" t="s">
        <v>137</v>
      </c>
      <c r="D125" s="122" t="s">
        <v>118</v>
      </c>
      <c r="E125" s="123" t="s">
        <v>374</v>
      </c>
      <c r="F125" s="124" t="s">
        <v>375</v>
      </c>
      <c r="G125" s="125" t="s">
        <v>126</v>
      </c>
      <c r="H125" s="126">
        <v>2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122</v>
      </c>
      <c r="AT125" s="134" t="s">
        <v>118</v>
      </c>
      <c r="AU125" s="134" t="s">
        <v>86</v>
      </c>
      <c r="AY125" s="12" t="s">
        <v>117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122</v>
      </c>
      <c r="BM125" s="134" t="s">
        <v>140</v>
      </c>
    </row>
    <row r="126" spans="2:65" s="1" customFormat="1" ht="78">
      <c r="B126" s="27"/>
      <c r="D126" s="136" t="s">
        <v>83</v>
      </c>
      <c r="F126" s="137" t="s">
        <v>376</v>
      </c>
      <c r="I126" s="138"/>
      <c r="L126" s="27"/>
      <c r="M126" s="139"/>
      <c r="T126" s="51"/>
      <c r="AT126" s="12" t="s">
        <v>83</v>
      </c>
      <c r="AU126" s="12" t="s">
        <v>86</v>
      </c>
    </row>
    <row r="127" spans="2:65" s="1" customFormat="1" ht="16.5" customHeight="1">
      <c r="B127" s="27"/>
      <c r="C127" s="122" t="s">
        <v>131</v>
      </c>
      <c r="D127" s="122" t="s">
        <v>118</v>
      </c>
      <c r="E127" s="123" t="s">
        <v>377</v>
      </c>
      <c r="F127" s="124" t="s">
        <v>378</v>
      </c>
      <c r="G127" s="125" t="s">
        <v>126</v>
      </c>
      <c r="H127" s="126">
        <v>1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122</v>
      </c>
      <c r="AT127" s="134" t="s">
        <v>118</v>
      </c>
      <c r="AU127" s="134" t="s">
        <v>86</v>
      </c>
      <c r="AY127" s="12" t="s">
        <v>117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122</v>
      </c>
      <c r="BM127" s="134" t="s">
        <v>144</v>
      </c>
    </row>
    <row r="128" spans="2:65" s="1" customFormat="1" ht="16.5" customHeight="1">
      <c r="B128" s="27"/>
      <c r="C128" s="122" t="s">
        <v>146</v>
      </c>
      <c r="D128" s="122" t="s">
        <v>118</v>
      </c>
      <c r="E128" s="123" t="s">
        <v>379</v>
      </c>
      <c r="F128" s="124" t="s">
        <v>380</v>
      </c>
      <c r="G128" s="125" t="s">
        <v>126</v>
      </c>
      <c r="H128" s="126">
        <v>1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122</v>
      </c>
      <c r="AT128" s="134" t="s">
        <v>118</v>
      </c>
      <c r="AU128" s="134" t="s">
        <v>86</v>
      </c>
      <c r="AY128" s="12" t="s">
        <v>117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122</v>
      </c>
      <c r="BM128" s="134" t="s">
        <v>149</v>
      </c>
    </row>
    <row r="129" spans="2:65" s="1" customFormat="1" ht="48.75">
      <c r="B129" s="27"/>
      <c r="D129" s="136" t="s">
        <v>83</v>
      </c>
      <c r="F129" s="137" t="s">
        <v>381</v>
      </c>
      <c r="I129" s="138"/>
      <c r="L129" s="27"/>
      <c r="M129" s="139"/>
      <c r="T129" s="51"/>
      <c r="AT129" s="12" t="s">
        <v>83</v>
      </c>
      <c r="AU129" s="12" t="s">
        <v>86</v>
      </c>
    </row>
    <row r="130" spans="2:65" s="1" customFormat="1" ht="16.5" customHeight="1">
      <c r="B130" s="27"/>
      <c r="C130" s="122" t="s">
        <v>135</v>
      </c>
      <c r="D130" s="122" t="s">
        <v>118</v>
      </c>
      <c r="E130" s="123" t="s">
        <v>382</v>
      </c>
      <c r="F130" s="124" t="s">
        <v>383</v>
      </c>
      <c r="G130" s="125" t="s">
        <v>126</v>
      </c>
      <c r="H130" s="126">
        <v>2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122</v>
      </c>
      <c r="AT130" s="134" t="s">
        <v>118</v>
      </c>
      <c r="AU130" s="134" t="s">
        <v>86</v>
      </c>
      <c r="AY130" s="12" t="s">
        <v>117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122</v>
      </c>
      <c r="BM130" s="134" t="s">
        <v>153</v>
      </c>
    </row>
    <row r="131" spans="2:65" s="1" customFormat="1" ht="16.5" customHeight="1">
      <c r="B131" s="27"/>
      <c r="C131" s="122" t="s">
        <v>155</v>
      </c>
      <c r="D131" s="122" t="s">
        <v>118</v>
      </c>
      <c r="E131" s="123" t="s">
        <v>384</v>
      </c>
      <c r="F131" s="124" t="s">
        <v>385</v>
      </c>
      <c r="G131" s="125" t="s">
        <v>126</v>
      </c>
      <c r="H131" s="126">
        <v>1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122</v>
      </c>
      <c r="AT131" s="134" t="s">
        <v>118</v>
      </c>
      <c r="AU131" s="134" t="s">
        <v>86</v>
      </c>
      <c r="AY131" s="12" t="s">
        <v>117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122</v>
      </c>
      <c r="BM131" s="134" t="s">
        <v>158</v>
      </c>
    </row>
    <row r="132" spans="2:65" s="1" customFormat="1" ht="16.5" customHeight="1">
      <c r="B132" s="27"/>
      <c r="C132" s="122" t="s">
        <v>140</v>
      </c>
      <c r="D132" s="122" t="s">
        <v>118</v>
      </c>
      <c r="E132" s="123" t="s">
        <v>386</v>
      </c>
      <c r="F132" s="124" t="s">
        <v>387</v>
      </c>
      <c r="G132" s="125" t="s">
        <v>388</v>
      </c>
      <c r="H132" s="126">
        <v>7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122</v>
      </c>
      <c r="AT132" s="134" t="s">
        <v>118</v>
      </c>
      <c r="AU132" s="134" t="s">
        <v>86</v>
      </c>
      <c r="AY132" s="12" t="s">
        <v>117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122</v>
      </c>
      <c r="BM132" s="134" t="s">
        <v>162</v>
      </c>
    </row>
    <row r="133" spans="2:65" s="1" customFormat="1" ht="16.5" customHeight="1">
      <c r="B133" s="27"/>
      <c r="C133" s="122" t="s">
        <v>164</v>
      </c>
      <c r="D133" s="122" t="s">
        <v>118</v>
      </c>
      <c r="E133" s="123" t="s">
        <v>389</v>
      </c>
      <c r="F133" s="124" t="s">
        <v>390</v>
      </c>
      <c r="G133" s="125" t="s">
        <v>126</v>
      </c>
      <c r="H133" s="126">
        <v>6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122</v>
      </c>
      <c r="AT133" s="134" t="s">
        <v>118</v>
      </c>
      <c r="AU133" s="134" t="s">
        <v>86</v>
      </c>
      <c r="AY133" s="12" t="s">
        <v>117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122</v>
      </c>
      <c r="BM133" s="134" t="s">
        <v>167</v>
      </c>
    </row>
    <row r="134" spans="2:65" s="1" customFormat="1" ht="19.5">
      <c r="B134" s="27"/>
      <c r="D134" s="136" t="s">
        <v>83</v>
      </c>
      <c r="F134" s="137" t="s">
        <v>391</v>
      </c>
      <c r="I134" s="138"/>
      <c r="L134" s="27"/>
      <c r="M134" s="139"/>
      <c r="T134" s="51"/>
      <c r="AT134" s="12" t="s">
        <v>83</v>
      </c>
      <c r="AU134" s="12" t="s">
        <v>86</v>
      </c>
    </row>
    <row r="135" spans="2:65" s="1" customFormat="1" ht="16.5" customHeight="1">
      <c r="B135" s="27"/>
      <c r="C135" s="122" t="s">
        <v>144</v>
      </c>
      <c r="D135" s="122" t="s">
        <v>118</v>
      </c>
      <c r="E135" s="123" t="s">
        <v>392</v>
      </c>
      <c r="F135" s="124" t="s">
        <v>393</v>
      </c>
      <c r="G135" s="125" t="s">
        <v>126</v>
      </c>
      <c r="H135" s="126">
        <v>1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122</v>
      </c>
      <c r="AT135" s="134" t="s">
        <v>118</v>
      </c>
      <c r="AU135" s="134" t="s">
        <v>86</v>
      </c>
      <c r="AY135" s="12" t="s">
        <v>117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122</v>
      </c>
      <c r="BM135" s="134" t="s">
        <v>171</v>
      </c>
    </row>
    <row r="136" spans="2:65" s="1" customFormat="1" ht="107.25">
      <c r="B136" s="27"/>
      <c r="D136" s="136" t="s">
        <v>83</v>
      </c>
      <c r="F136" s="137" t="s">
        <v>394</v>
      </c>
      <c r="I136" s="138"/>
      <c r="L136" s="27"/>
      <c r="M136" s="139"/>
      <c r="T136" s="51"/>
      <c r="AT136" s="12" t="s">
        <v>83</v>
      </c>
      <c r="AU136" s="12" t="s">
        <v>86</v>
      </c>
    </row>
    <row r="137" spans="2:65" s="1" customFormat="1" ht="16.5" customHeight="1">
      <c r="B137" s="27"/>
      <c r="C137" s="122" t="s">
        <v>173</v>
      </c>
      <c r="D137" s="122" t="s">
        <v>118</v>
      </c>
      <c r="E137" s="123" t="s">
        <v>395</v>
      </c>
      <c r="F137" s="124" t="s">
        <v>396</v>
      </c>
      <c r="G137" s="125" t="s">
        <v>126</v>
      </c>
      <c r="H137" s="126">
        <v>6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122</v>
      </c>
      <c r="AT137" s="134" t="s">
        <v>118</v>
      </c>
      <c r="AU137" s="134" t="s">
        <v>86</v>
      </c>
      <c r="AY137" s="12" t="s">
        <v>117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122</v>
      </c>
      <c r="BM137" s="134" t="s">
        <v>176</v>
      </c>
    </row>
    <row r="138" spans="2:65" s="1" customFormat="1" ht="58.5">
      <c r="B138" s="27"/>
      <c r="D138" s="136" t="s">
        <v>83</v>
      </c>
      <c r="F138" s="137" t="s">
        <v>397</v>
      </c>
      <c r="I138" s="138"/>
      <c r="L138" s="27"/>
      <c r="M138" s="139"/>
      <c r="T138" s="51"/>
      <c r="AT138" s="12" t="s">
        <v>83</v>
      </c>
      <c r="AU138" s="12" t="s">
        <v>86</v>
      </c>
    </row>
    <row r="139" spans="2:65" s="1" customFormat="1" ht="16.5" customHeight="1">
      <c r="B139" s="27"/>
      <c r="C139" s="122" t="s">
        <v>149</v>
      </c>
      <c r="D139" s="122" t="s">
        <v>118</v>
      </c>
      <c r="E139" s="123" t="s">
        <v>398</v>
      </c>
      <c r="F139" s="124" t="s">
        <v>399</v>
      </c>
      <c r="G139" s="125" t="s">
        <v>126</v>
      </c>
      <c r="H139" s="126">
        <v>5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122</v>
      </c>
      <c r="AT139" s="134" t="s">
        <v>118</v>
      </c>
      <c r="AU139" s="134" t="s">
        <v>86</v>
      </c>
      <c r="AY139" s="12" t="s">
        <v>117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122</v>
      </c>
      <c r="BM139" s="134" t="s">
        <v>180</v>
      </c>
    </row>
    <row r="140" spans="2:65" s="1" customFormat="1" ht="146.25">
      <c r="B140" s="27"/>
      <c r="D140" s="136" t="s">
        <v>83</v>
      </c>
      <c r="F140" s="137" t="s">
        <v>400</v>
      </c>
      <c r="I140" s="138"/>
      <c r="L140" s="27"/>
      <c r="M140" s="139"/>
      <c r="T140" s="51"/>
      <c r="AT140" s="12" t="s">
        <v>83</v>
      </c>
      <c r="AU140" s="12" t="s">
        <v>86</v>
      </c>
    </row>
    <row r="141" spans="2:65" s="10" customFormat="1" ht="25.9" customHeight="1">
      <c r="B141" s="112"/>
      <c r="D141" s="113" t="s">
        <v>77</v>
      </c>
      <c r="E141" s="114" t="s">
        <v>88</v>
      </c>
      <c r="F141" s="114" t="s">
        <v>401</v>
      </c>
      <c r="I141" s="115"/>
      <c r="J141" s="116">
        <f>BK141</f>
        <v>0</v>
      </c>
      <c r="L141" s="112"/>
      <c r="M141" s="117"/>
      <c r="P141" s="118">
        <f>SUM(P142:P171)</f>
        <v>0</v>
      </c>
      <c r="R141" s="118">
        <f>SUM(R142:R171)</f>
        <v>0</v>
      </c>
      <c r="T141" s="119">
        <f>SUM(T142:T171)</f>
        <v>0</v>
      </c>
      <c r="AR141" s="113" t="s">
        <v>86</v>
      </c>
      <c r="AT141" s="120" t="s">
        <v>77</v>
      </c>
      <c r="AU141" s="120" t="s">
        <v>78</v>
      </c>
      <c r="AY141" s="113" t="s">
        <v>117</v>
      </c>
      <c r="BK141" s="121">
        <f>SUM(BK142:BK171)</f>
        <v>0</v>
      </c>
    </row>
    <row r="142" spans="2:65" s="1" customFormat="1" ht="16.5" customHeight="1">
      <c r="B142" s="27"/>
      <c r="C142" s="122" t="s">
        <v>8</v>
      </c>
      <c r="D142" s="122" t="s">
        <v>118</v>
      </c>
      <c r="E142" s="123" t="s">
        <v>402</v>
      </c>
      <c r="F142" s="124" t="s">
        <v>403</v>
      </c>
      <c r="G142" s="125" t="s">
        <v>126</v>
      </c>
      <c r="H142" s="126">
        <v>4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122</v>
      </c>
      <c r="AT142" s="134" t="s">
        <v>118</v>
      </c>
      <c r="AU142" s="134" t="s">
        <v>86</v>
      </c>
      <c r="AY142" s="12" t="s">
        <v>117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122</v>
      </c>
      <c r="BM142" s="134" t="s">
        <v>184</v>
      </c>
    </row>
    <row r="143" spans="2:65" s="1" customFormat="1" ht="29.25">
      <c r="B143" s="27"/>
      <c r="D143" s="136" t="s">
        <v>83</v>
      </c>
      <c r="F143" s="137" t="s">
        <v>404</v>
      </c>
      <c r="I143" s="138"/>
      <c r="L143" s="27"/>
      <c r="M143" s="139"/>
      <c r="T143" s="51"/>
      <c r="AT143" s="12" t="s">
        <v>83</v>
      </c>
      <c r="AU143" s="12" t="s">
        <v>86</v>
      </c>
    </row>
    <row r="144" spans="2:65" s="1" customFormat="1" ht="16.5" customHeight="1">
      <c r="B144" s="27"/>
      <c r="C144" s="122" t="s">
        <v>153</v>
      </c>
      <c r="D144" s="122" t="s">
        <v>118</v>
      </c>
      <c r="E144" s="123" t="s">
        <v>405</v>
      </c>
      <c r="F144" s="124" t="s">
        <v>406</v>
      </c>
      <c r="G144" s="125" t="s">
        <v>126</v>
      </c>
      <c r="H144" s="126">
        <v>1</v>
      </c>
      <c r="I144" s="127"/>
      <c r="J144" s="128">
        <f>ROUND(I144*H144,1)</f>
        <v>0</v>
      </c>
      <c r="K144" s="129"/>
      <c r="L144" s="27"/>
      <c r="M144" s="130" t="s">
        <v>1</v>
      </c>
      <c r="N144" s="131" t="s">
        <v>43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122</v>
      </c>
      <c r="AT144" s="134" t="s">
        <v>118</v>
      </c>
      <c r="AU144" s="134" t="s">
        <v>86</v>
      </c>
      <c r="AY144" s="12" t="s">
        <v>117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122</v>
      </c>
      <c r="BM144" s="134" t="s">
        <v>188</v>
      </c>
    </row>
    <row r="145" spans="2:65" s="1" customFormat="1" ht="39">
      <c r="B145" s="27"/>
      <c r="D145" s="136" t="s">
        <v>83</v>
      </c>
      <c r="F145" s="137" t="s">
        <v>407</v>
      </c>
      <c r="I145" s="138"/>
      <c r="L145" s="27"/>
      <c r="M145" s="139"/>
      <c r="T145" s="51"/>
      <c r="AT145" s="12" t="s">
        <v>83</v>
      </c>
      <c r="AU145" s="12" t="s">
        <v>86</v>
      </c>
    </row>
    <row r="146" spans="2:65" s="1" customFormat="1" ht="16.5" customHeight="1">
      <c r="B146" s="27"/>
      <c r="C146" s="122" t="s">
        <v>190</v>
      </c>
      <c r="D146" s="122" t="s">
        <v>118</v>
      </c>
      <c r="E146" s="123" t="s">
        <v>408</v>
      </c>
      <c r="F146" s="124" t="s">
        <v>409</v>
      </c>
      <c r="G146" s="125" t="s">
        <v>126</v>
      </c>
      <c r="H146" s="126">
        <v>6</v>
      </c>
      <c r="I146" s="127"/>
      <c r="J146" s="128">
        <f>ROUND(I146*H146,1)</f>
        <v>0</v>
      </c>
      <c r="K146" s="129"/>
      <c r="L146" s="27"/>
      <c r="M146" s="130" t="s">
        <v>1</v>
      </c>
      <c r="N146" s="131" t="s">
        <v>43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122</v>
      </c>
      <c r="AT146" s="134" t="s">
        <v>118</v>
      </c>
      <c r="AU146" s="134" t="s">
        <v>86</v>
      </c>
      <c r="AY146" s="12" t="s">
        <v>117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2" t="s">
        <v>86</v>
      </c>
      <c r="BK146" s="135">
        <f>ROUND(I146*H146,1)</f>
        <v>0</v>
      </c>
      <c r="BL146" s="12" t="s">
        <v>122</v>
      </c>
      <c r="BM146" s="134" t="s">
        <v>193</v>
      </c>
    </row>
    <row r="147" spans="2:65" s="1" customFormat="1" ht="39">
      <c r="B147" s="27"/>
      <c r="D147" s="136" t="s">
        <v>83</v>
      </c>
      <c r="F147" s="137" t="s">
        <v>410</v>
      </c>
      <c r="I147" s="138"/>
      <c r="L147" s="27"/>
      <c r="M147" s="139"/>
      <c r="T147" s="51"/>
      <c r="AT147" s="12" t="s">
        <v>83</v>
      </c>
      <c r="AU147" s="12" t="s">
        <v>86</v>
      </c>
    </row>
    <row r="148" spans="2:65" s="1" customFormat="1" ht="16.5" customHeight="1">
      <c r="B148" s="27"/>
      <c r="C148" s="122" t="s">
        <v>158</v>
      </c>
      <c r="D148" s="122" t="s">
        <v>118</v>
      </c>
      <c r="E148" s="123" t="s">
        <v>411</v>
      </c>
      <c r="F148" s="124" t="s">
        <v>412</v>
      </c>
      <c r="G148" s="125" t="s">
        <v>126</v>
      </c>
      <c r="H148" s="126">
        <v>61</v>
      </c>
      <c r="I148" s="127"/>
      <c r="J148" s="128">
        <f>ROUND(I148*H148,1)</f>
        <v>0</v>
      </c>
      <c r="K148" s="129"/>
      <c r="L148" s="27"/>
      <c r="M148" s="130" t="s">
        <v>1</v>
      </c>
      <c r="N148" s="131" t="s">
        <v>43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122</v>
      </c>
      <c r="AT148" s="134" t="s">
        <v>118</v>
      </c>
      <c r="AU148" s="134" t="s">
        <v>86</v>
      </c>
      <c r="AY148" s="12" t="s">
        <v>117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2" t="s">
        <v>86</v>
      </c>
      <c r="BK148" s="135">
        <f>ROUND(I148*H148,1)</f>
        <v>0</v>
      </c>
      <c r="BL148" s="12" t="s">
        <v>122</v>
      </c>
      <c r="BM148" s="134" t="s">
        <v>197</v>
      </c>
    </row>
    <row r="149" spans="2:65" s="1" customFormat="1" ht="19.5">
      <c r="B149" s="27"/>
      <c r="D149" s="136" t="s">
        <v>83</v>
      </c>
      <c r="F149" s="137" t="s">
        <v>413</v>
      </c>
      <c r="I149" s="138"/>
      <c r="L149" s="27"/>
      <c r="M149" s="139"/>
      <c r="T149" s="51"/>
      <c r="AT149" s="12" t="s">
        <v>83</v>
      </c>
      <c r="AU149" s="12" t="s">
        <v>86</v>
      </c>
    </row>
    <row r="150" spans="2:65" s="1" customFormat="1" ht="16.5" customHeight="1">
      <c r="B150" s="27"/>
      <c r="C150" s="122" t="s">
        <v>199</v>
      </c>
      <c r="D150" s="122" t="s">
        <v>118</v>
      </c>
      <c r="E150" s="123" t="s">
        <v>414</v>
      </c>
      <c r="F150" s="124" t="s">
        <v>415</v>
      </c>
      <c r="G150" s="125" t="s">
        <v>126</v>
      </c>
      <c r="H150" s="126">
        <v>20</v>
      </c>
      <c r="I150" s="127"/>
      <c r="J150" s="128">
        <f>ROUND(I150*H150,1)</f>
        <v>0</v>
      </c>
      <c r="K150" s="129"/>
      <c r="L150" s="27"/>
      <c r="M150" s="130" t="s">
        <v>1</v>
      </c>
      <c r="N150" s="131" t="s">
        <v>43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122</v>
      </c>
      <c r="AT150" s="134" t="s">
        <v>118</v>
      </c>
      <c r="AU150" s="134" t="s">
        <v>86</v>
      </c>
      <c r="AY150" s="12" t="s">
        <v>117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2" t="s">
        <v>86</v>
      </c>
      <c r="BK150" s="135">
        <f>ROUND(I150*H150,1)</f>
        <v>0</v>
      </c>
      <c r="BL150" s="12" t="s">
        <v>122</v>
      </c>
      <c r="BM150" s="134" t="s">
        <v>202</v>
      </c>
    </row>
    <row r="151" spans="2:65" s="1" customFormat="1" ht="19.5">
      <c r="B151" s="27"/>
      <c r="D151" s="136" t="s">
        <v>83</v>
      </c>
      <c r="F151" s="137" t="s">
        <v>416</v>
      </c>
      <c r="I151" s="138"/>
      <c r="L151" s="27"/>
      <c r="M151" s="139"/>
      <c r="T151" s="51"/>
      <c r="AT151" s="12" t="s">
        <v>83</v>
      </c>
      <c r="AU151" s="12" t="s">
        <v>86</v>
      </c>
    </row>
    <row r="152" spans="2:65" s="1" customFormat="1" ht="16.5" customHeight="1">
      <c r="B152" s="27"/>
      <c r="C152" s="122" t="s">
        <v>162</v>
      </c>
      <c r="D152" s="122" t="s">
        <v>118</v>
      </c>
      <c r="E152" s="123" t="s">
        <v>417</v>
      </c>
      <c r="F152" s="124" t="s">
        <v>418</v>
      </c>
      <c r="G152" s="125" t="s">
        <v>126</v>
      </c>
      <c r="H152" s="126">
        <v>20</v>
      </c>
      <c r="I152" s="127"/>
      <c r="J152" s="128">
        <f>ROUND(I152*H152,1)</f>
        <v>0</v>
      </c>
      <c r="K152" s="129"/>
      <c r="L152" s="27"/>
      <c r="M152" s="130" t="s">
        <v>1</v>
      </c>
      <c r="N152" s="131" t="s">
        <v>43</v>
      </c>
      <c r="P152" s="132">
        <f>O152*H152</f>
        <v>0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34" t="s">
        <v>122</v>
      </c>
      <c r="AT152" s="134" t="s">
        <v>118</v>
      </c>
      <c r="AU152" s="134" t="s">
        <v>86</v>
      </c>
      <c r="AY152" s="12" t="s">
        <v>117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2" t="s">
        <v>86</v>
      </c>
      <c r="BK152" s="135">
        <f>ROUND(I152*H152,1)</f>
        <v>0</v>
      </c>
      <c r="BL152" s="12" t="s">
        <v>122</v>
      </c>
      <c r="BM152" s="134" t="s">
        <v>206</v>
      </c>
    </row>
    <row r="153" spans="2:65" s="1" customFormat="1" ht="97.5">
      <c r="B153" s="27"/>
      <c r="D153" s="136" t="s">
        <v>83</v>
      </c>
      <c r="F153" s="137" t="s">
        <v>419</v>
      </c>
      <c r="I153" s="138"/>
      <c r="L153" s="27"/>
      <c r="M153" s="139"/>
      <c r="T153" s="51"/>
      <c r="AT153" s="12" t="s">
        <v>83</v>
      </c>
      <c r="AU153" s="12" t="s">
        <v>86</v>
      </c>
    </row>
    <row r="154" spans="2:65" s="1" customFormat="1" ht="16.5" customHeight="1">
      <c r="B154" s="27"/>
      <c r="C154" s="122" t="s">
        <v>7</v>
      </c>
      <c r="D154" s="122" t="s">
        <v>118</v>
      </c>
      <c r="E154" s="123" t="s">
        <v>420</v>
      </c>
      <c r="F154" s="124" t="s">
        <v>421</v>
      </c>
      <c r="G154" s="125" t="s">
        <v>126</v>
      </c>
      <c r="H154" s="126">
        <v>4</v>
      </c>
      <c r="I154" s="127"/>
      <c r="J154" s="128">
        <f>ROUND(I154*H154,1)</f>
        <v>0</v>
      </c>
      <c r="K154" s="129"/>
      <c r="L154" s="27"/>
      <c r="M154" s="130" t="s">
        <v>1</v>
      </c>
      <c r="N154" s="131" t="s">
        <v>43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122</v>
      </c>
      <c r="AT154" s="134" t="s">
        <v>118</v>
      </c>
      <c r="AU154" s="134" t="s">
        <v>86</v>
      </c>
      <c r="AY154" s="12" t="s">
        <v>117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2" t="s">
        <v>86</v>
      </c>
      <c r="BK154" s="135">
        <f>ROUND(I154*H154,1)</f>
        <v>0</v>
      </c>
      <c r="BL154" s="12" t="s">
        <v>122</v>
      </c>
      <c r="BM154" s="134" t="s">
        <v>210</v>
      </c>
    </row>
    <row r="155" spans="2:65" s="1" customFormat="1" ht="78">
      <c r="B155" s="27"/>
      <c r="D155" s="136" t="s">
        <v>83</v>
      </c>
      <c r="F155" s="137" t="s">
        <v>422</v>
      </c>
      <c r="I155" s="138"/>
      <c r="L155" s="27"/>
      <c r="M155" s="139"/>
      <c r="T155" s="51"/>
      <c r="AT155" s="12" t="s">
        <v>83</v>
      </c>
      <c r="AU155" s="12" t="s">
        <v>86</v>
      </c>
    </row>
    <row r="156" spans="2:65" s="1" customFormat="1" ht="16.5" customHeight="1">
      <c r="B156" s="27"/>
      <c r="C156" s="122" t="s">
        <v>167</v>
      </c>
      <c r="D156" s="122" t="s">
        <v>118</v>
      </c>
      <c r="E156" s="123" t="s">
        <v>423</v>
      </c>
      <c r="F156" s="124" t="s">
        <v>424</v>
      </c>
      <c r="G156" s="125" t="s">
        <v>126</v>
      </c>
      <c r="H156" s="126">
        <v>20</v>
      </c>
      <c r="I156" s="127"/>
      <c r="J156" s="128">
        <f>ROUND(I156*H156,1)</f>
        <v>0</v>
      </c>
      <c r="K156" s="129"/>
      <c r="L156" s="27"/>
      <c r="M156" s="130" t="s">
        <v>1</v>
      </c>
      <c r="N156" s="131" t="s">
        <v>43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122</v>
      </c>
      <c r="AT156" s="134" t="s">
        <v>118</v>
      </c>
      <c r="AU156" s="134" t="s">
        <v>86</v>
      </c>
      <c r="AY156" s="12" t="s">
        <v>117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2" t="s">
        <v>86</v>
      </c>
      <c r="BK156" s="135">
        <f>ROUND(I156*H156,1)</f>
        <v>0</v>
      </c>
      <c r="BL156" s="12" t="s">
        <v>122</v>
      </c>
      <c r="BM156" s="134" t="s">
        <v>214</v>
      </c>
    </row>
    <row r="157" spans="2:65" s="1" customFormat="1" ht="29.25">
      <c r="B157" s="27"/>
      <c r="D157" s="136" t="s">
        <v>83</v>
      </c>
      <c r="F157" s="137" t="s">
        <v>425</v>
      </c>
      <c r="I157" s="138"/>
      <c r="L157" s="27"/>
      <c r="M157" s="139"/>
      <c r="T157" s="51"/>
      <c r="AT157" s="12" t="s">
        <v>83</v>
      </c>
      <c r="AU157" s="12" t="s">
        <v>86</v>
      </c>
    </row>
    <row r="158" spans="2:65" s="1" customFormat="1" ht="16.5" customHeight="1">
      <c r="B158" s="27"/>
      <c r="C158" s="122" t="s">
        <v>216</v>
      </c>
      <c r="D158" s="122" t="s">
        <v>118</v>
      </c>
      <c r="E158" s="123" t="s">
        <v>426</v>
      </c>
      <c r="F158" s="124" t="s">
        <v>427</v>
      </c>
      <c r="G158" s="125" t="s">
        <v>126</v>
      </c>
      <c r="H158" s="126">
        <v>29</v>
      </c>
      <c r="I158" s="127"/>
      <c r="J158" s="128">
        <f>ROUND(I158*H158,1)</f>
        <v>0</v>
      </c>
      <c r="K158" s="129"/>
      <c r="L158" s="27"/>
      <c r="M158" s="130" t="s">
        <v>1</v>
      </c>
      <c r="N158" s="131" t="s">
        <v>43</v>
      </c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122</v>
      </c>
      <c r="AT158" s="134" t="s">
        <v>118</v>
      </c>
      <c r="AU158" s="134" t="s">
        <v>86</v>
      </c>
      <c r="AY158" s="12" t="s">
        <v>117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2" t="s">
        <v>86</v>
      </c>
      <c r="BK158" s="135">
        <f>ROUND(I158*H158,1)</f>
        <v>0</v>
      </c>
      <c r="BL158" s="12" t="s">
        <v>122</v>
      </c>
      <c r="BM158" s="134" t="s">
        <v>219</v>
      </c>
    </row>
    <row r="159" spans="2:65" s="1" customFormat="1" ht="48.75">
      <c r="B159" s="27"/>
      <c r="D159" s="136" t="s">
        <v>83</v>
      </c>
      <c r="F159" s="137" t="s">
        <v>428</v>
      </c>
      <c r="I159" s="138"/>
      <c r="L159" s="27"/>
      <c r="M159" s="139"/>
      <c r="T159" s="51"/>
      <c r="AT159" s="12" t="s">
        <v>83</v>
      </c>
      <c r="AU159" s="12" t="s">
        <v>86</v>
      </c>
    </row>
    <row r="160" spans="2:65" s="1" customFormat="1" ht="16.5" customHeight="1">
      <c r="B160" s="27"/>
      <c r="C160" s="122" t="s">
        <v>171</v>
      </c>
      <c r="D160" s="122" t="s">
        <v>118</v>
      </c>
      <c r="E160" s="123" t="s">
        <v>429</v>
      </c>
      <c r="F160" s="124" t="s">
        <v>427</v>
      </c>
      <c r="G160" s="125" t="s">
        <v>126</v>
      </c>
      <c r="H160" s="126">
        <v>28</v>
      </c>
      <c r="I160" s="127"/>
      <c r="J160" s="128">
        <f>ROUND(I160*H160,1)</f>
        <v>0</v>
      </c>
      <c r="K160" s="129"/>
      <c r="L160" s="27"/>
      <c r="M160" s="130" t="s">
        <v>1</v>
      </c>
      <c r="N160" s="131" t="s">
        <v>43</v>
      </c>
      <c r="P160" s="132">
        <f>O160*H160</f>
        <v>0</v>
      </c>
      <c r="Q160" s="132">
        <v>0</v>
      </c>
      <c r="R160" s="132">
        <f>Q160*H160</f>
        <v>0</v>
      </c>
      <c r="S160" s="132">
        <v>0</v>
      </c>
      <c r="T160" s="133">
        <f>S160*H160</f>
        <v>0</v>
      </c>
      <c r="AR160" s="134" t="s">
        <v>122</v>
      </c>
      <c r="AT160" s="134" t="s">
        <v>118</v>
      </c>
      <c r="AU160" s="134" t="s">
        <v>86</v>
      </c>
      <c r="AY160" s="12" t="s">
        <v>117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2" t="s">
        <v>86</v>
      </c>
      <c r="BK160" s="135">
        <f>ROUND(I160*H160,1)</f>
        <v>0</v>
      </c>
      <c r="BL160" s="12" t="s">
        <v>122</v>
      </c>
      <c r="BM160" s="134" t="s">
        <v>223</v>
      </c>
    </row>
    <row r="161" spans="2:65" s="1" customFormat="1" ht="48.75">
      <c r="B161" s="27"/>
      <c r="D161" s="136" t="s">
        <v>83</v>
      </c>
      <c r="F161" s="137" t="s">
        <v>430</v>
      </c>
      <c r="I161" s="138"/>
      <c r="L161" s="27"/>
      <c r="M161" s="139"/>
      <c r="T161" s="51"/>
      <c r="AT161" s="12" t="s">
        <v>83</v>
      </c>
      <c r="AU161" s="12" t="s">
        <v>86</v>
      </c>
    </row>
    <row r="162" spans="2:65" s="1" customFormat="1" ht="16.5" customHeight="1">
      <c r="B162" s="27"/>
      <c r="C162" s="122" t="s">
        <v>224</v>
      </c>
      <c r="D162" s="122" t="s">
        <v>118</v>
      </c>
      <c r="E162" s="123" t="s">
        <v>431</v>
      </c>
      <c r="F162" s="124" t="s">
        <v>432</v>
      </c>
      <c r="G162" s="125" t="s">
        <v>126</v>
      </c>
      <c r="H162" s="126">
        <v>68</v>
      </c>
      <c r="I162" s="127"/>
      <c r="J162" s="128">
        <f>ROUND(I162*H162,1)</f>
        <v>0</v>
      </c>
      <c r="K162" s="129"/>
      <c r="L162" s="27"/>
      <c r="M162" s="130" t="s">
        <v>1</v>
      </c>
      <c r="N162" s="131" t="s">
        <v>43</v>
      </c>
      <c r="P162" s="132">
        <f>O162*H162</f>
        <v>0</v>
      </c>
      <c r="Q162" s="132">
        <v>0</v>
      </c>
      <c r="R162" s="132">
        <f>Q162*H162</f>
        <v>0</v>
      </c>
      <c r="S162" s="132">
        <v>0</v>
      </c>
      <c r="T162" s="133">
        <f>S162*H162</f>
        <v>0</v>
      </c>
      <c r="AR162" s="134" t="s">
        <v>122</v>
      </c>
      <c r="AT162" s="134" t="s">
        <v>118</v>
      </c>
      <c r="AU162" s="134" t="s">
        <v>86</v>
      </c>
      <c r="AY162" s="12" t="s">
        <v>117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2" t="s">
        <v>86</v>
      </c>
      <c r="BK162" s="135">
        <f>ROUND(I162*H162,1)</f>
        <v>0</v>
      </c>
      <c r="BL162" s="12" t="s">
        <v>122</v>
      </c>
      <c r="BM162" s="134" t="s">
        <v>227</v>
      </c>
    </row>
    <row r="163" spans="2:65" s="1" customFormat="1" ht="39">
      <c r="B163" s="27"/>
      <c r="D163" s="136" t="s">
        <v>83</v>
      </c>
      <c r="F163" s="137" t="s">
        <v>433</v>
      </c>
      <c r="I163" s="138"/>
      <c r="L163" s="27"/>
      <c r="M163" s="139"/>
      <c r="T163" s="51"/>
      <c r="AT163" s="12" t="s">
        <v>83</v>
      </c>
      <c r="AU163" s="12" t="s">
        <v>86</v>
      </c>
    </row>
    <row r="164" spans="2:65" s="1" customFormat="1" ht="16.5" customHeight="1">
      <c r="B164" s="27"/>
      <c r="C164" s="122" t="s">
        <v>176</v>
      </c>
      <c r="D164" s="122" t="s">
        <v>118</v>
      </c>
      <c r="E164" s="123" t="s">
        <v>434</v>
      </c>
      <c r="F164" s="124" t="s">
        <v>435</v>
      </c>
      <c r="G164" s="125" t="s">
        <v>126</v>
      </c>
      <c r="H164" s="126">
        <v>84</v>
      </c>
      <c r="I164" s="127"/>
      <c r="J164" s="128">
        <f>ROUND(I164*H164,1)</f>
        <v>0</v>
      </c>
      <c r="K164" s="129"/>
      <c r="L164" s="27"/>
      <c r="M164" s="130" t="s">
        <v>1</v>
      </c>
      <c r="N164" s="131" t="s">
        <v>43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122</v>
      </c>
      <c r="AT164" s="134" t="s">
        <v>118</v>
      </c>
      <c r="AU164" s="134" t="s">
        <v>86</v>
      </c>
      <c r="AY164" s="12" t="s">
        <v>117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2" t="s">
        <v>86</v>
      </c>
      <c r="BK164" s="135">
        <f>ROUND(I164*H164,1)</f>
        <v>0</v>
      </c>
      <c r="BL164" s="12" t="s">
        <v>122</v>
      </c>
      <c r="BM164" s="134" t="s">
        <v>231</v>
      </c>
    </row>
    <row r="165" spans="2:65" s="1" customFormat="1" ht="19.5">
      <c r="B165" s="27"/>
      <c r="D165" s="136" t="s">
        <v>83</v>
      </c>
      <c r="F165" s="137" t="s">
        <v>436</v>
      </c>
      <c r="I165" s="138"/>
      <c r="L165" s="27"/>
      <c r="M165" s="139"/>
      <c r="T165" s="51"/>
      <c r="AT165" s="12" t="s">
        <v>83</v>
      </c>
      <c r="AU165" s="12" t="s">
        <v>86</v>
      </c>
    </row>
    <row r="166" spans="2:65" s="1" customFormat="1" ht="16.5" customHeight="1">
      <c r="B166" s="27"/>
      <c r="C166" s="122" t="s">
        <v>233</v>
      </c>
      <c r="D166" s="122" t="s">
        <v>118</v>
      </c>
      <c r="E166" s="123" t="s">
        <v>437</v>
      </c>
      <c r="F166" s="124" t="s">
        <v>438</v>
      </c>
      <c r="G166" s="125" t="s">
        <v>126</v>
      </c>
      <c r="H166" s="126">
        <v>4</v>
      </c>
      <c r="I166" s="127"/>
      <c r="J166" s="128">
        <f>ROUND(I166*H166,1)</f>
        <v>0</v>
      </c>
      <c r="K166" s="129"/>
      <c r="L166" s="27"/>
      <c r="M166" s="130" t="s">
        <v>1</v>
      </c>
      <c r="N166" s="131" t="s">
        <v>43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122</v>
      </c>
      <c r="AT166" s="134" t="s">
        <v>118</v>
      </c>
      <c r="AU166" s="134" t="s">
        <v>86</v>
      </c>
      <c r="AY166" s="12" t="s">
        <v>117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2" t="s">
        <v>86</v>
      </c>
      <c r="BK166" s="135">
        <f>ROUND(I166*H166,1)</f>
        <v>0</v>
      </c>
      <c r="BL166" s="12" t="s">
        <v>122</v>
      </c>
      <c r="BM166" s="134" t="s">
        <v>236</v>
      </c>
    </row>
    <row r="167" spans="2:65" s="1" customFormat="1" ht="19.5">
      <c r="B167" s="27"/>
      <c r="D167" s="136" t="s">
        <v>83</v>
      </c>
      <c r="F167" s="137" t="s">
        <v>439</v>
      </c>
      <c r="I167" s="138"/>
      <c r="L167" s="27"/>
      <c r="M167" s="139"/>
      <c r="T167" s="51"/>
      <c r="AT167" s="12" t="s">
        <v>83</v>
      </c>
      <c r="AU167" s="12" t="s">
        <v>86</v>
      </c>
    </row>
    <row r="168" spans="2:65" s="1" customFormat="1" ht="16.5" customHeight="1">
      <c r="B168" s="27"/>
      <c r="C168" s="122" t="s">
        <v>180</v>
      </c>
      <c r="D168" s="122" t="s">
        <v>118</v>
      </c>
      <c r="E168" s="123" t="s">
        <v>440</v>
      </c>
      <c r="F168" s="124" t="s">
        <v>441</v>
      </c>
      <c r="G168" s="125" t="s">
        <v>126</v>
      </c>
      <c r="H168" s="126">
        <v>3</v>
      </c>
      <c r="I168" s="127"/>
      <c r="J168" s="128">
        <f>ROUND(I168*H168,1)</f>
        <v>0</v>
      </c>
      <c r="K168" s="129"/>
      <c r="L168" s="27"/>
      <c r="M168" s="130" t="s">
        <v>1</v>
      </c>
      <c r="N168" s="131" t="s">
        <v>43</v>
      </c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122</v>
      </c>
      <c r="AT168" s="134" t="s">
        <v>118</v>
      </c>
      <c r="AU168" s="134" t="s">
        <v>86</v>
      </c>
      <c r="AY168" s="12" t="s">
        <v>117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2" t="s">
        <v>86</v>
      </c>
      <c r="BK168" s="135">
        <f>ROUND(I168*H168,1)</f>
        <v>0</v>
      </c>
      <c r="BL168" s="12" t="s">
        <v>122</v>
      </c>
      <c r="BM168" s="134" t="s">
        <v>240</v>
      </c>
    </row>
    <row r="169" spans="2:65" s="1" customFormat="1" ht="39">
      <c r="B169" s="27"/>
      <c r="D169" s="136" t="s">
        <v>83</v>
      </c>
      <c r="F169" s="137" t="s">
        <v>442</v>
      </c>
      <c r="I169" s="138"/>
      <c r="L169" s="27"/>
      <c r="M169" s="139"/>
      <c r="T169" s="51"/>
      <c r="AT169" s="12" t="s">
        <v>83</v>
      </c>
      <c r="AU169" s="12" t="s">
        <v>86</v>
      </c>
    </row>
    <row r="170" spans="2:65" s="1" customFormat="1" ht="16.5" customHeight="1">
      <c r="B170" s="27"/>
      <c r="C170" s="122" t="s">
        <v>242</v>
      </c>
      <c r="D170" s="122" t="s">
        <v>118</v>
      </c>
      <c r="E170" s="123" t="s">
        <v>443</v>
      </c>
      <c r="F170" s="124" t="s">
        <v>444</v>
      </c>
      <c r="G170" s="125" t="s">
        <v>126</v>
      </c>
      <c r="H170" s="126">
        <v>3</v>
      </c>
      <c r="I170" s="127"/>
      <c r="J170" s="128">
        <f>ROUND(I170*H170,1)</f>
        <v>0</v>
      </c>
      <c r="K170" s="129"/>
      <c r="L170" s="27"/>
      <c r="M170" s="130" t="s">
        <v>1</v>
      </c>
      <c r="N170" s="131" t="s">
        <v>43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122</v>
      </c>
      <c r="AT170" s="134" t="s">
        <v>118</v>
      </c>
      <c r="AU170" s="134" t="s">
        <v>86</v>
      </c>
      <c r="AY170" s="12" t="s">
        <v>117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2" t="s">
        <v>86</v>
      </c>
      <c r="BK170" s="135">
        <f>ROUND(I170*H170,1)</f>
        <v>0</v>
      </c>
      <c r="BL170" s="12" t="s">
        <v>122</v>
      </c>
      <c r="BM170" s="134" t="s">
        <v>245</v>
      </c>
    </row>
    <row r="171" spans="2:65" s="1" customFormat="1" ht="58.5">
      <c r="B171" s="27"/>
      <c r="D171" s="136" t="s">
        <v>83</v>
      </c>
      <c r="F171" s="137" t="s">
        <v>445</v>
      </c>
      <c r="I171" s="138"/>
      <c r="L171" s="27"/>
      <c r="M171" s="140"/>
      <c r="N171" s="141"/>
      <c r="O171" s="141"/>
      <c r="P171" s="141"/>
      <c r="Q171" s="141"/>
      <c r="R171" s="141"/>
      <c r="S171" s="141"/>
      <c r="T171" s="142"/>
      <c r="AT171" s="12" t="s">
        <v>83</v>
      </c>
      <c r="AU171" s="12" t="s">
        <v>86</v>
      </c>
    </row>
    <row r="172" spans="2:65" s="1" customFormat="1" ht="6.95" customHeight="1"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27"/>
    </row>
  </sheetData>
  <sheetProtection algorithmName="SHA-512" hashValue="HhUufD6TkqI74ViiDzcAGLQu43B3XRAKoC5KPEGo+OTW1LHcVV3j/psdmlYreb4Vw6JLvrSGIzA7+TUaXJxrHw==" saltValue="iXujhvrp4dz8wJlvC7QTgCHesvSDrBf4eexcbMpgHzhBg2wIAmMf/F6yEIDDHD20iNrSxkIvPssgxHb24YvytA==" spinCount="100000" sheet="1" objects="1" scenarios="1" formatColumns="0" formatRows="0" autoFilter="0"/>
  <autoFilter ref="C117:K17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P - Pomůcky</vt:lpstr>
      <vt:lpstr>T - Technika</vt:lpstr>
      <vt:lpstr>'P - Pomůcky'!Názvy_tisku</vt:lpstr>
      <vt:lpstr>'Rekapitulace stavby'!Názvy_tisku</vt:lpstr>
      <vt:lpstr>'T - Technika'!Názvy_tisku</vt:lpstr>
      <vt:lpstr>'P - Pomůcky'!Oblast_tisku</vt:lpstr>
      <vt:lpstr>'Rekapitulace stavby'!Oblast_tisku</vt:lpstr>
      <vt:lpstr>'T - 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STM</cp:lastModifiedBy>
  <dcterms:created xsi:type="dcterms:W3CDTF">2023-05-24T12:24:32Z</dcterms:created>
  <dcterms:modified xsi:type="dcterms:W3CDTF">2023-05-24T12:31:24Z</dcterms:modified>
</cp:coreProperties>
</file>