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MR - Oprava fasády střední budovy KÚ\1 výzva\"/>
    </mc:Choice>
  </mc:AlternateContent>
  <xr:revisionPtr revIDLastSave="0" documentId="13_ncr:1_{E94D7335-4F5A-443D-9D60-04117CEA3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4-05 - Oprava části fa..." sheetId="2" r:id="rId2"/>
    <sheet name="Pokyny pro vyplnění" sheetId="3" r:id="rId3"/>
  </sheets>
  <definedNames>
    <definedName name="_xlnm._FilterDatabase" localSheetId="1" hidden="1">'2024-05 - Oprava části fa...'!$C$84:$K$235</definedName>
    <definedName name="_xlnm.Print_Titles" localSheetId="1">'2024-05 - Oprava části fa...'!$84:$84</definedName>
    <definedName name="_xlnm.Print_Titles" localSheetId="0">'Rekapitulace stavby'!$52:$52</definedName>
    <definedName name="_xlnm.Print_Area" localSheetId="1">'2024-05 - Oprava části fa...'!$C$4:$J$37,'2024-05 - Oprava části fa...'!$C$43:$J$68,'2024-05 - Oprava části fa...'!$C$74:$K$235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233" i="2"/>
  <c r="BH233" i="2"/>
  <c r="BG233" i="2"/>
  <c r="BF233" i="2"/>
  <c r="T233" i="2"/>
  <c r="T232" i="2"/>
  <c r="T231" i="2" s="1"/>
  <c r="R233" i="2"/>
  <c r="R232" i="2"/>
  <c r="R231" i="2" s="1"/>
  <c r="P233" i="2"/>
  <c r="P232" i="2"/>
  <c r="P231" i="2" s="1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T172" i="2" s="1"/>
  <c r="R173" i="2"/>
  <c r="R172" i="2" s="1"/>
  <c r="P173" i="2"/>
  <c r="P172" i="2" s="1"/>
  <c r="BI168" i="2"/>
  <c r="BH168" i="2"/>
  <c r="BG168" i="2"/>
  <c r="BF168" i="2"/>
  <c r="T168" i="2"/>
  <c r="T167" i="2" s="1"/>
  <c r="R168" i="2"/>
  <c r="R167" i="2" s="1"/>
  <c r="P168" i="2"/>
  <c r="P167" i="2" s="1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J81" i="2"/>
  <c r="F81" i="2"/>
  <c r="F79" i="2"/>
  <c r="E77" i="2"/>
  <c r="J51" i="2"/>
  <c r="J50" i="2"/>
  <c r="F50" i="2"/>
  <c r="F48" i="2"/>
  <c r="E46" i="2"/>
  <c r="J16" i="2"/>
  <c r="E16" i="2"/>
  <c r="F82" i="2"/>
  <c r="J15" i="2"/>
  <c r="J10" i="2"/>
  <c r="J48" i="2" s="1"/>
  <c r="L50" i="1"/>
  <c r="AM50" i="1"/>
  <c r="AM49" i="1"/>
  <c r="L49" i="1"/>
  <c r="AM47" i="1"/>
  <c r="L47" i="1"/>
  <c r="L45" i="1"/>
  <c r="L44" i="1"/>
  <c r="BK204" i="2"/>
  <c r="J211" i="2"/>
  <c r="J129" i="2"/>
  <c r="BK233" i="2"/>
  <c r="BK173" i="2"/>
  <c r="J154" i="2"/>
  <c r="J133" i="2"/>
  <c r="J112" i="2"/>
  <c r="J140" i="2"/>
  <c r="J207" i="2"/>
  <c r="J96" i="2"/>
  <c r="J163" i="2"/>
  <c r="J218" i="2"/>
  <c r="BK92" i="2"/>
  <c r="J214" i="2"/>
  <c r="J221" i="2"/>
  <c r="J192" i="2"/>
  <c r="J107" i="2"/>
  <c r="J88" i="2"/>
  <c r="J188" i="2"/>
  <c r="BK158" i="2"/>
  <c r="BK112" i="2"/>
  <c r="J150" i="2"/>
  <c r="BK192" i="2"/>
  <c r="BK107" i="2"/>
  <c r="BK163" i="2"/>
  <c r="J100" i="2"/>
  <c r="BK144" i="2"/>
  <c r="J168" i="2"/>
  <c r="J136" i="2"/>
  <c r="BK100" i="2"/>
  <c r="J173" i="2"/>
  <c r="BK214" i="2"/>
  <c r="BK225" i="2"/>
  <c r="J200" i="2"/>
  <c r="BK207" i="2"/>
  <c r="BK136" i="2"/>
  <c r="J228" i="2"/>
  <c r="BK196" i="2"/>
  <c r="BK188" i="2"/>
  <c r="J178" i="2"/>
  <c r="BK88" i="2"/>
  <c r="BK140" i="2"/>
  <c r="BK129" i="2"/>
  <c r="BK200" i="2"/>
  <c r="BK184" i="2"/>
  <c r="BK221" i="2"/>
  <c r="BK228" i="2"/>
  <c r="J144" i="2"/>
  <c r="BK96" i="2"/>
  <c r="J126" i="2"/>
  <c r="AS54" i="1"/>
  <c r="BK119" i="2"/>
  <c r="BK154" i="2"/>
  <c r="BK211" i="2"/>
  <c r="BK115" i="2"/>
  <c r="BK168" i="2"/>
  <c r="BK218" i="2"/>
  <c r="J225" i="2"/>
  <c r="J184" i="2"/>
  <c r="J122" i="2"/>
  <c r="J119" i="2"/>
  <c r="BK126" i="2"/>
  <c r="BK133" i="2"/>
  <c r="J147" i="2"/>
  <c r="BK147" i="2"/>
  <c r="J92" i="2"/>
  <c r="J115" i="2"/>
  <c r="BK150" i="2"/>
  <c r="J196" i="2"/>
  <c r="J233" i="2"/>
  <c r="J158" i="2"/>
  <c r="BK122" i="2"/>
  <c r="J204" i="2"/>
  <c r="BK178" i="2"/>
  <c r="R87" i="2" l="1"/>
  <c r="T118" i="2"/>
  <c r="P111" i="2"/>
  <c r="P149" i="2"/>
  <c r="BK177" i="2"/>
  <c r="J177" i="2"/>
  <c r="J64" i="2"/>
  <c r="BK111" i="2"/>
  <c r="J111" i="2" s="1"/>
  <c r="J58" i="2" s="1"/>
  <c r="R118" i="2"/>
  <c r="BK224" i="2"/>
  <c r="J224" i="2" s="1"/>
  <c r="J65" i="2" s="1"/>
  <c r="P87" i="2"/>
  <c r="R111" i="2"/>
  <c r="T111" i="2"/>
  <c r="R149" i="2"/>
  <c r="P177" i="2"/>
  <c r="P171" i="2"/>
  <c r="P224" i="2"/>
  <c r="BK87" i="2"/>
  <c r="J87" i="2"/>
  <c r="J57" i="2"/>
  <c r="BK118" i="2"/>
  <c r="J118" i="2" s="1"/>
  <c r="J59" i="2" s="1"/>
  <c r="BK149" i="2"/>
  <c r="J149" i="2" s="1"/>
  <c r="J60" i="2" s="1"/>
  <c r="R177" i="2"/>
  <c r="R171" i="2"/>
  <c r="T224" i="2"/>
  <c r="T87" i="2"/>
  <c r="T86" i="2"/>
  <c r="P118" i="2"/>
  <c r="T149" i="2"/>
  <c r="T177" i="2"/>
  <c r="T171" i="2"/>
  <c r="R224" i="2"/>
  <c r="BK167" i="2"/>
  <c r="J167" i="2"/>
  <c r="J61" i="2"/>
  <c r="BK232" i="2"/>
  <c r="J232" i="2" s="1"/>
  <c r="J67" i="2" s="1"/>
  <c r="BK172" i="2"/>
  <c r="BK171" i="2"/>
  <c r="J171" i="2" s="1"/>
  <c r="J62" i="2" s="1"/>
  <c r="J79" i="2"/>
  <c r="BE133" i="2"/>
  <c r="BE150" i="2"/>
  <c r="BE158" i="2"/>
  <c r="BE168" i="2"/>
  <c r="BE225" i="2"/>
  <c r="BE228" i="2"/>
  <c r="BE233" i="2"/>
  <c r="BE115" i="2"/>
  <c r="BE129" i="2"/>
  <c r="BE173" i="2"/>
  <c r="BE178" i="2"/>
  <c r="BE188" i="2"/>
  <c r="BE218" i="2"/>
  <c r="BE221" i="2"/>
  <c r="BE92" i="2"/>
  <c r="BE200" i="2"/>
  <c r="BE204" i="2"/>
  <c r="BE126" i="2"/>
  <c r="BE192" i="2"/>
  <c r="F51" i="2"/>
  <c r="BE147" i="2"/>
  <c r="BE154" i="2"/>
  <c r="BE163" i="2"/>
  <c r="BE184" i="2"/>
  <c r="BE88" i="2"/>
  <c r="BE112" i="2"/>
  <c r="BE119" i="2"/>
  <c r="BE122" i="2"/>
  <c r="BE136" i="2"/>
  <c r="BE196" i="2"/>
  <c r="BE96" i="2"/>
  <c r="BE100" i="2"/>
  <c r="BE107" i="2"/>
  <c r="BE140" i="2"/>
  <c r="BE144" i="2"/>
  <c r="BE207" i="2"/>
  <c r="BE211" i="2"/>
  <c r="BE214" i="2"/>
  <c r="F32" i="2"/>
  <c r="BA55" i="1"/>
  <c r="BA54" i="1"/>
  <c r="AW54" i="1" s="1"/>
  <c r="AK30" i="1" s="1"/>
  <c r="J32" i="2"/>
  <c r="AW55" i="1"/>
  <c r="F35" i="2"/>
  <c r="BD55" i="1"/>
  <c r="BD54" i="1"/>
  <c r="W33" i="1"/>
  <c r="F33" i="2"/>
  <c r="BB55" i="1" s="1"/>
  <c r="BB54" i="1" s="1"/>
  <c r="W31" i="1" s="1"/>
  <c r="F34" i="2"/>
  <c r="BC55" i="1" s="1"/>
  <c r="BC54" i="1" s="1"/>
  <c r="AY54" i="1" s="1"/>
  <c r="T85" i="2" l="1"/>
  <c r="P86" i="2"/>
  <c r="P85" i="2"/>
  <c r="AU55" i="1"/>
  <c r="AU54" i="1" s="1"/>
  <c r="R86" i="2"/>
  <c r="R85" i="2" s="1"/>
  <c r="BK86" i="2"/>
  <c r="J86" i="2"/>
  <c r="J56" i="2" s="1"/>
  <c r="BK231" i="2"/>
  <c r="J231" i="2"/>
  <c r="J66" i="2"/>
  <c r="J172" i="2"/>
  <c r="J63" i="2" s="1"/>
  <c r="AX54" i="1"/>
  <c r="W30" i="1"/>
  <c r="F31" i="2"/>
  <c r="AZ55" i="1" s="1"/>
  <c r="AZ54" i="1" s="1"/>
  <c r="AV54" i="1" s="1"/>
  <c r="AK29" i="1" s="1"/>
  <c r="J31" i="2"/>
  <c r="AV55" i="1"/>
  <c r="AT55" i="1"/>
  <c r="W32" i="1"/>
  <c r="BK85" i="2" l="1"/>
  <c r="J85" i="2" s="1"/>
  <c r="J55" i="2" s="1"/>
  <c r="W29" i="1"/>
  <c r="AT54" i="1"/>
  <c r="J28" i="2" l="1"/>
  <c r="AG55" i="1"/>
  <c r="AG54" i="1"/>
  <c r="AK26" i="1" s="1"/>
  <c r="J37" i="2" l="1"/>
  <c r="AN55" i="1"/>
  <c r="AK35" i="1"/>
  <c r="AN54" i="1"/>
</calcChain>
</file>

<file path=xl/sharedStrings.xml><?xml version="1.0" encoding="utf-8"?>
<sst xmlns="http://schemas.openxmlformats.org/spreadsheetml/2006/main" count="1910" uniqueCount="566">
  <si>
    <t>Export Komplet</t>
  </si>
  <si>
    <t>VZ</t>
  </si>
  <si>
    <t>2.0</t>
  </si>
  <si>
    <t>ZAMOK</t>
  </si>
  <si>
    <t>False</t>
  </si>
  <si>
    <t>{91697061-d49f-4efd-8ad9-a599d22395db}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</si>
  <si>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</si>
  <si>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</si>
  <si>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</si>
  <si>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</si>
  <si>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</si>
  <si>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</si>
  <si>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</si>
  <si>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</si>
  <si>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</si>
  <si>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</si>
  <si>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</si>
  <si>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části fasády obj.čp.11-ul.Zborovská,Praha 5-vnitřní trakt</t>
  </si>
  <si>
    <t>KSO:</t>
  </si>
  <si>
    <t/>
  </si>
  <si>
    <t>CC-CZ:</t>
  </si>
  <si>
    <t>Místo:</t>
  </si>
  <si>
    <t xml:space="preserve"> </t>
  </si>
  <si>
    <t>Datum:</t>
  </si>
  <si>
    <t>29. 5. 2024</t>
  </si>
  <si>
    <t>Zadavatel:</t>
  </si>
  <si>
    <t>IČ:</t>
  </si>
  <si>
    <t>70891095</t>
  </si>
  <si>
    <t xml:space="preserve">Středočeský kraj </t>
  </si>
  <si>
    <t>DIČ:</t>
  </si>
  <si>
    <t>Uchazeč:</t>
  </si>
  <si>
    <t>Vyplň údaj</t>
  </si>
  <si>
    <t>Projektant:</t>
  </si>
  <si>
    <t>03805433</t>
  </si>
  <si>
    <t>FITOX TEAM s.r.o.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</si>
  <si>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</si>
  <si>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</si>
  <si>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</si>
  <si>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</si>
  <si>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</si>
  <si>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</si>
  <si>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</si>
  <si>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</si>
  <si>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</si>
  <si>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</si>
  <si>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</si>
  <si>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</si>
  <si>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</si>
  <si>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</si>
  <si>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</si>
  <si>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</si>
  <si>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</si>
  <si>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</si>
  <si>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</si>
  <si>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</si>
  <si>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</si>
  <si>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</si>
  <si>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</si>
  <si>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</si>
  <si>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</si>
  <si>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</si>
  <si>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</si>
  <si>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</si>
  <si>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</si>
  <si>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</si>
  <si>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</si>
  <si>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</si>
  <si>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</si>
  <si>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</si>
  <si>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</si>
  <si>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</si>
  <si>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</si>
  <si>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</si>
  <si>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</si>
  <si>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</si>
  <si>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</si>
  <si>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</si>
  <si>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</si>
  <si>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</si>
  <si>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</si>
  <si>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</si>
  <si>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</si>
  <si>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</si>
  <si>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</si>
  <si>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</si>
  <si>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</si>
  <si>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</si>
  <si>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</si>
  <si>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</si>
  <si>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</si>
  <si>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</si>
  <si>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</si>
  <si>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</si>
  <si>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</si>
  <si>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</si>
  <si>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</si>
  <si>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</si>
  <si>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</si>
  <si>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</si>
  <si>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</si>
  <si>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</si>
  <si>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</si>
  <si>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</si>
  <si>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</si>
  <si>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</si>
  <si>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</si>
  <si>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</si>
  <si>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</si>
  <si>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</si>
  <si>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</si>
  <si>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</si>
  <si>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</si>
  <si>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</si>
  <si>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</si>
  <si>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</si>
  <si>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</si>
  <si>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</si>
  <si>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</si>
  <si>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622135001</t>
  </si>
  <si>
    <t>Vyrovnání podkladu vnějších stěn maltou vápenocementovou tl do 10 mm</t>
  </si>
  <si>
    <t>m2</t>
  </si>
  <si>
    <t>CS ÚRS 2024 01</t>
  </si>
  <si>
    <t>4</t>
  </si>
  <si>
    <t>-78095003</t>
  </si>
  <si>
    <t>PP</t>
  </si>
  <si>
    <t>Vyrovnání nerovností podkladu vnějších omítaných ploch maltou, tloušťky do 10 mm vápenocementovou stěn</t>
  </si>
  <si>
    <t>Online PSC</t>
  </si>
  <si>
    <t>https://podminky.urs.cz/item/CS_URS_2024_01/622135001</t>
  </si>
  <si>
    <t>VV</t>
  </si>
  <si>
    <t>150</t>
  </si>
  <si>
    <t>622335103</t>
  </si>
  <si>
    <t>Oprava cementové hladké omítky vnějších stěn v rozsahu přes 30 do 50 %</t>
  </si>
  <si>
    <t>1126122626</t>
  </si>
  <si>
    <t>Oprava cementové omítky vnějších ploch hladké stěn, v rozsahu opravované plochy přes 30 do 50%</t>
  </si>
  <si>
    <t>https://podminky.urs.cz/item/CS_URS_2024_01/622335103</t>
  </si>
  <si>
    <t>250</t>
  </si>
  <si>
    <t>3</t>
  </si>
  <si>
    <t>622525102</t>
  </si>
  <si>
    <t>Tenkovrstvá omítka malých ploch přes 0,1 do 0,25 m2 na stěnách</t>
  </si>
  <si>
    <t>kus</t>
  </si>
  <si>
    <t>-87145491</t>
  </si>
  <si>
    <t>Omítka tenkovrstvá jednotlivých malých ploch silikátová, akrylátová, silikonová nebo silikonsilikátová stěn, plochy jednotlivě přes 0,1 do 0,25 m2</t>
  </si>
  <si>
    <t>https://podminky.urs.cz/item/CS_URS_2024_01/622525102</t>
  </si>
  <si>
    <t>100</t>
  </si>
  <si>
    <t>629991011</t>
  </si>
  <si>
    <t>Zakrytí výplní otvorů a svislých ploch fólií přilepenou lepící páskou</t>
  </si>
  <si>
    <t>-1078505751</t>
  </si>
  <si>
    <t>Zakrytí vnějších ploch před znečištěním včetně pozdějšího odkrytí výplní otvorů a svislých ploch fólií přilepenou lepící páskou</t>
  </si>
  <si>
    <t>https://podminky.urs.cz/item/CS_URS_2024_01/629991011</t>
  </si>
  <si>
    <t>PSC</t>
  </si>
  <si>
    <t xml:space="preserve">Poznámka k souboru cen:_x000D_
1. V ceně -1012 nejsou započteny náklady na dodávku a montáž začišťovací lišty; tyto se oceňují cenou 622 14-3004 této části katalogu a materiálem ve specifikaci._x000D_
</t>
  </si>
  <si>
    <t>1,4*2,2*3+1,4*1,8+1,15*2,2*4+1,4*2,2*21+1,15*2,2*24+1,15*2,5*5+1,4*2,2*5</t>
  </si>
  <si>
    <t>1,15*2,2*16+1,15*1,8*4+1,4*2,2*17+1,4*1,8*12+1,4*2,5*3+1,4*4,4+1,4*3+1,4*2,2*2</t>
  </si>
  <si>
    <t>Součet</t>
  </si>
  <si>
    <t>5</t>
  </si>
  <si>
    <t>629995101</t>
  </si>
  <si>
    <t>Očištění vnějších ploch tlakovou vodou</t>
  </si>
  <si>
    <t>-299144932</t>
  </si>
  <si>
    <t>Očištění vnějších ploch tlakovou vodou omytím</t>
  </si>
  <si>
    <t>https://podminky.urs.cz/item/CS_URS_2024_01/629995101</t>
  </si>
  <si>
    <t>1066+468+820</t>
  </si>
  <si>
    <t>8</t>
  </si>
  <si>
    <t>Trubní vedení</t>
  </si>
  <si>
    <t>877265271</t>
  </si>
  <si>
    <t>Montáž lapače střešních splavenin z tvrdého PVC-systém KG DN 110</t>
  </si>
  <si>
    <t>-1702439090</t>
  </si>
  <si>
    <t>Montáž tvarovek na kanalizačním potrubí z trub z plastu z tvrdého PVC nebo z polypropylenu v otevřeném výkopu lapačů střešních splavenin DN 100</t>
  </si>
  <si>
    <t>7</t>
  </si>
  <si>
    <t>M</t>
  </si>
  <si>
    <t>NCL.156180</t>
  </si>
  <si>
    <t>Lapač střešních splavenin s klapkou černý vstup 75-125, vývod svislý 110/125</t>
  </si>
  <si>
    <t>-345660740</t>
  </si>
  <si>
    <t>9</t>
  </si>
  <si>
    <t>Ostatní konstrukce a práce, bourání</t>
  </si>
  <si>
    <t>941311112</t>
  </si>
  <si>
    <t>Montáž lešení řadového modulového lehkého zatížení do 200 kg/m2 š od 0,6 do 0,9 m v přes 10 do 25 m</t>
  </si>
  <si>
    <t>-2043428046</t>
  </si>
  <si>
    <t>Lešení řadové modulové lehké pracovní s podlahami s provozním zatížením tř. 3 do 200 kg/m2 šířky tř. SW06 od 0,6 do 0,9 m výšky přes 10 do 25 m montáž</t>
  </si>
  <si>
    <t>https://podminky.urs.cz/item/CS_URS_2024_01/941311112</t>
  </si>
  <si>
    <t>941311212</t>
  </si>
  <si>
    <t>Příplatek k lešení řadovému modulovému lehkému do 200 kg/m2 š od 0,6 do 0,9 m v přes 10 do 25 m za každý den použití</t>
  </si>
  <si>
    <t>1407513931</t>
  </si>
  <si>
    <t>Lešení řadové modulové lehké pracovní s podlahami s provozním zatížením tř. 3 do 200 kg/m2 šířky tř. SW06 od 0,6 do 0,9 m výšky přes 10 do 25 m příplatek k ceně za každý den použití</t>
  </si>
  <si>
    <t>https://podminky.urs.cz/item/CS_URS_2024_01/941311212</t>
  </si>
  <si>
    <t>2500*40</t>
  </si>
  <si>
    <t>10</t>
  </si>
  <si>
    <t>941311812</t>
  </si>
  <si>
    <t>Demontáž lešení řadového modulového lehkého zatížení do 200 kg/m2 š od 0,6 do 0,9 m v přes 10 do 25 m</t>
  </si>
  <si>
    <t>1507751029</t>
  </si>
  <si>
    <t>Lešení řadové modulové lehké pracovní s podlahami s provozním zatížením tř. 3 do 200 kg/m2 šířky tř. SW06 od 0,6 do 0,9 m výšky přes 10 do 25 m demontáž</t>
  </si>
  <si>
    <t>https://podminky.urs.cz/item/CS_URS_2024_01/941311812</t>
  </si>
  <si>
    <t>11</t>
  </si>
  <si>
    <t>945412111</t>
  </si>
  <si>
    <t>Teleskopická hydraulická montážní plošina výška zdvihu do 8 m</t>
  </si>
  <si>
    <t>den</t>
  </si>
  <si>
    <t>265568573</t>
  </si>
  <si>
    <t>Teleskopická hydraulická montážní plošina na samohybném podvozku, s otočným košem výšky zdvihu do 8 m</t>
  </si>
  <si>
    <t>https://podminky.urs.cz/item/CS_URS_2024_01/945412111</t>
  </si>
  <si>
    <t>20</t>
  </si>
  <si>
    <t>946111118</t>
  </si>
  <si>
    <t>Montáž pojízdných věží trubkových/dílcových š od 0,6 do 0,9 m dl do 3,2 m v přes 7,6 do 8,6 m</t>
  </si>
  <si>
    <t>-806887066</t>
  </si>
  <si>
    <t>Věže pojízdné trubkové nebo dílcové s maximálním zatížením podlahy do 200 kg/m2 šířky od 0,6 do 0,9 m, délky do 3,2 m výšky přes 7,6 m do 8,6 m montáž</t>
  </si>
  <si>
    <t>https://podminky.urs.cz/item/CS_URS_2024_01/946111118</t>
  </si>
  <si>
    <t>13</t>
  </si>
  <si>
    <t>946111218</t>
  </si>
  <si>
    <t>Příplatek k pojízdným věžím š od 0,6 do 0,9 m dl do 3,2 m v přes 7,6 do 8,6 m za každý den použití</t>
  </si>
  <si>
    <t>811190587</t>
  </si>
  <si>
    <t>Věže pojízdné trubkové nebo dílcové s maximálním zatížením podlahy do 200 kg/m2 šířky od 0,6 do 0,9 m, délky do 3,2 m výšky přes 7,6 m do 8,6 m příplatek k ceně za každý den použití</t>
  </si>
  <si>
    <t>https://podminky.urs.cz/item/CS_URS_2024_01/946111218</t>
  </si>
  <si>
    <t>14</t>
  </si>
  <si>
    <t>952901104</t>
  </si>
  <si>
    <t>Čištění budov omytí jednoduchých oken nebo balkonových dveří pl přes 2,5 m2</t>
  </si>
  <si>
    <t>-1595498691</t>
  </si>
  <si>
    <t>Čištění budov při provádění oprav a udržovacích prací oken nebo balkonových dveří jednoduchých omytím, plochy do přes 2,5 m2</t>
  </si>
  <si>
    <t>https://podminky.urs.cz/item/CS_URS_2024_01/952901104</t>
  </si>
  <si>
    <t>335,435</t>
  </si>
  <si>
    <t>15</t>
  </si>
  <si>
    <t>978019351</t>
  </si>
  <si>
    <t>Otlučení (osekání) vnější vápenné nebo vápenocementové omítky stupně členitosti 3 až 5 v rozsahu přes 30 do 40 %</t>
  </si>
  <si>
    <t>-1333568459</t>
  </si>
  <si>
    <t>Otlučení vápenných nebo vápenocementových omítek vnějších ploch s vyškrabáním spar a s očištěním zdiva stupně členitosti 3 až 5, v rozsahu přes 30 do 40 %</t>
  </si>
  <si>
    <t>https://podminky.urs.cz/item/CS_URS_2024_01/978019351</t>
  </si>
  <si>
    <t>16</t>
  </si>
  <si>
    <t>9-R položky 01</t>
  </si>
  <si>
    <t>-342375881</t>
  </si>
  <si>
    <t>odstranění popínavých rostlin</t>
  </si>
  <si>
    <t>997</t>
  </si>
  <si>
    <t>Přesun sutě</t>
  </si>
  <si>
    <t>17</t>
  </si>
  <si>
    <t>997013212</t>
  </si>
  <si>
    <t>Vnitrostaveništní doprava suti a vybouraných hmot pro budovy v přes 6 do 9 m ručně</t>
  </si>
  <si>
    <t>t</t>
  </si>
  <si>
    <t>1655529869</t>
  </si>
  <si>
    <t>Vnitrostaveništní doprava suti a vybouraných hmot vodorovně do 50 m s naložením ručně pro budovy a haly výšky přes 6 do 9 m</t>
  </si>
  <si>
    <t>https://podminky.urs.cz/item/CS_URS_2024_01/997013212</t>
  </si>
  <si>
    <t>18</t>
  </si>
  <si>
    <t>997013501</t>
  </si>
  <si>
    <t>Odvoz suti a vybouraných hmot na skládku nebo meziskládku do 1 km se složením</t>
  </si>
  <si>
    <t>-1850608574</t>
  </si>
  <si>
    <t>Odvoz suti a vybouraných hmot na skládku nebo meziskládku se složením, na vzdálenost do 1 km</t>
  </si>
  <si>
    <t>https://podminky.urs.cz/item/CS_URS_2024_01/997013501</t>
  </si>
  <si>
    <t>19</t>
  </si>
  <si>
    <t>997013509</t>
  </si>
  <si>
    <t>Příplatek k odvozu suti a vybouraných hmot na skládku ZKD 1 km přes 1 km</t>
  </si>
  <si>
    <t>1738060359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</si>
  <si>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</si>
  <si>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</si>
  <si>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7*15 'Přepočtené koeficientem množství</t>
  </si>
  <si>
    <t>997013631</t>
  </si>
  <si>
    <t>Poplatek za uložení na skládce (skládkovné) stavebního odpadu směsného kód odpadu 17 09 04</t>
  </si>
  <si>
    <t>879708646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</si>
  <si>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</si>
  <si>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</si>
  <si>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</si>
  <si>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</si>
  <si>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998011003</t>
  </si>
  <si>
    <t>Přesun hmot pro budovy zděné v přes 12 do 24 m</t>
  </si>
  <si>
    <t>432767550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</si>
  <si>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</si>
  <si>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https://podminky.urs.cz/item/CS_URS_2024_01/998011003</t>
  </si>
  <si>
    <t>PSV</t>
  </si>
  <si>
    <t>Práce a dodávky PSV</t>
  </si>
  <si>
    <t>721</t>
  </si>
  <si>
    <t>Zdravotechnika - vnitřní kanalizace</t>
  </si>
  <si>
    <t>22</t>
  </si>
  <si>
    <t>721242804</t>
  </si>
  <si>
    <t>Demontáž lapače střešních splavenin DN 125</t>
  </si>
  <si>
    <t>-1463311538</t>
  </si>
  <si>
    <t>Demontáž lapačů střešních splavenin DN 125</t>
  </si>
  <si>
    <t>https://podminky.urs.cz/item/CS_URS_2024_01/721242804</t>
  </si>
  <si>
    <t>783</t>
  </si>
  <si>
    <t>Dokončovací práce - nátěry</t>
  </si>
  <si>
    <t>23</t>
  </si>
  <si>
    <t>783401303</t>
  </si>
  <si>
    <t>Bezoplachové odrezivění klempířských konstrukcí před provedením nátěru</t>
  </si>
  <si>
    <t>1562061829</t>
  </si>
  <si>
    <t>Příprava podkladu klempířských konstrukcí před provedením nátěru odrezivěním odrezovačem bezoplachovým</t>
  </si>
  <si>
    <t>https://podminky.urs.cz/item/CS_URS_2024_01/783401303</t>
  </si>
  <si>
    <t>1,4*(3+1+21+5+17+12+3+1+1+2)*0,25</t>
  </si>
  <si>
    <t>1,15*(4+24+5+16+4)*0,25+150</t>
  </si>
  <si>
    <t>24</t>
  </si>
  <si>
    <t>783414203</t>
  </si>
  <si>
    <t>Základní antikorozní jednonásobný syntetický samozákladující nátěr klempířských konstrukcí</t>
  </si>
  <si>
    <t>846771551</t>
  </si>
  <si>
    <t>Základní antikorozní nátěr klempířských konstrukcí jednonásobný syntetický samozákladující</t>
  </si>
  <si>
    <t>https://podminky.urs.cz/item/CS_URS_2024_01/783414203</t>
  </si>
  <si>
    <t>188,338</t>
  </si>
  <si>
    <t>25</t>
  </si>
  <si>
    <t>783415103</t>
  </si>
  <si>
    <t>Mezinátěr syntetický samozákladující jednonásobný mezinátěr klempířských konstrukcí</t>
  </si>
  <si>
    <t>-512877065</t>
  </si>
  <si>
    <t>Mezinátěr klempířských konstrukcí jednonásobný syntetický samozákladující</t>
  </si>
  <si>
    <t>https://podminky.urs.cz/item/CS_URS_2024_01/783415103</t>
  </si>
  <si>
    <t>26</t>
  </si>
  <si>
    <t>783417103</t>
  </si>
  <si>
    <t>Krycí jednonásobný syntetický samozákladující nátěr klempířských konstrukcí</t>
  </si>
  <si>
    <t>2128040753</t>
  </si>
  <si>
    <t>Krycí nátěr (email) klempířských konstrukcí jednonásobný syntetický samozákladující</t>
  </si>
  <si>
    <t>https://podminky.urs.cz/item/CS_URS_2024_01/783417103</t>
  </si>
  <si>
    <t>27</t>
  </si>
  <si>
    <t>783422101</t>
  </si>
  <si>
    <t>Tmelení klempířských konstrukcí silikonovým tmelem</t>
  </si>
  <si>
    <t>m</t>
  </si>
  <si>
    <t>-706072940</t>
  </si>
  <si>
    <t>Tmelení klempířských konstrukcí šířky spáry do 2 mm, tmelem silikonovým</t>
  </si>
  <si>
    <t>https://podminky.urs.cz/item/CS_URS_2024_01/783422101</t>
  </si>
  <si>
    <t>154+480</t>
  </si>
  <si>
    <t>28</t>
  </si>
  <si>
    <t>783822101</t>
  </si>
  <si>
    <t>Tmelení vlásečnicových prasklin na omítkách disperzním tmelem</t>
  </si>
  <si>
    <t>-513173240</t>
  </si>
  <si>
    <t>Tmelení omítek před provedením nátěru tmelem disperzním akrylátovým nebo latexovým, prasklin vlásečnicových šířky do 1 mm</t>
  </si>
  <si>
    <t>https://podminky.urs.cz/item/CS_URS_2024_01/783822101</t>
  </si>
  <si>
    <t>500</t>
  </si>
  <si>
    <t>29</t>
  </si>
  <si>
    <t>783822111</t>
  </si>
  <si>
    <t>Tmelení prasklin š přes 1 do 5 mm na omítkách disperzním tmelem</t>
  </si>
  <si>
    <t>-1116059913</t>
  </si>
  <si>
    <t>Tmelení omítek před provedením nátěru tmelem disperzním akrylátovým nebo latexovým, prasklin šířky přes 1 do 5 mm</t>
  </si>
  <si>
    <t>https://podminky.urs.cz/item/CS_URS_2024_01/783822111</t>
  </si>
  <si>
    <t>30</t>
  </si>
  <si>
    <t>783823101</t>
  </si>
  <si>
    <t>Penetrační akrylátový nátěr hladkých betonových povrchů</t>
  </si>
  <si>
    <t>-1676106051</t>
  </si>
  <si>
    <t>Penetrační nátěr omítek hladkých betonových povrchů akrylátový</t>
  </si>
  <si>
    <t>https://podminky.urs.cz/item/CS_URS_2024_01/783823101</t>
  </si>
  <si>
    <t>2354</t>
  </si>
  <si>
    <t>31</t>
  </si>
  <si>
    <t>783823133</t>
  </si>
  <si>
    <t>Penetrační silikátový nátěr hladkých, tenkovrstvých zrnitých nebo štukových omítek</t>
  </si>
  <si>
    <t>2081677358</t>
  </si>
  <si>
    <t>Penetrační nátěr omítek hladkých omítek hladkých, zrnitých tenkovrstvých nebo štukových stupně členitosti 1 a 2 silikátový</t>
  </si>
  <si>
    <t>https://podminky.urs.cz/item/CS_URS_2024_01/783823133</t>
  </si>
  <si>
    <t>32</t>
  </si>
  <si>
    <t>783826635</t>
  </si>
  <si>
    <t>Hydrofobizační transparentní silikonový nátěr omítek stupně členitosti 4</t>
  </si>
  <si>
    <t>-1269018954</t>
  </si>
  <si>
    <t>Hydrofobizační nátěr omítek silikonový, transparentní, povrchů hladkých omítek hladkých, zrnitých tenkovrstvých nebo štukových stupně členitosti 4</t>
  </si>
  <si>
    <t>https://podminky.urs.cz/item/CS_URS_2024_01/783826635</t>
  </si>
  <si>
    <t>33</t>
  </si>
  <si>
    <t>783827123</t>
  </si>
  <si>
    <t>Krycí jednonásobný silikátový nátěr omítek stupně členitosti 1 a 2</t>
  </si>
  <si>
    <t>612062766</t>
  </si>
  <si>
    <t>Krycí (ochranný ) nátěr omítek jednonásobný hladkých omítek hladkých, zrnitých tenkovrstvých nebo štukových stupně členitosti 1 a 2 silikátový</t>
  </si>
  <si>
    <t>https://podminky.urs.cz/item/CS_URS_2024_01/783827123</t>
  </si>
  <si>
    <t>34</t>
  </si>
  <si>
    <t>783827143</t>
  </si>
  <si>
    <t>Krycí jednonásobný silikátový nátěr omítek stupně členitosti 3</t>
  </si>
  <si>
    <t>-1386969464</t>
  </si>
  <si>
    <t>Krycí (ochranný ) nátěr omítek jednonásobný hladkých omítek hladkých, zrnitých tenkovrstvých nebo štukových stupně členitosti 3 silikátový</t>
  </si>
  <si>
    <t>https://podminky.urs.cz/item/CS_URS_2024_01/783827143</t>
  </si>
  <si>
    <t>HZS</t>
  </si>
  <si>
    <t>Hodinové zúčtovací sazby</t>
  </si>
  <si>
    <t>35</t>
  </si>
  <si>
    <t>HZS1312</t>
  </si>
  <si>
    <t>Hodinová zúčtovací sazba omítkář - štukatér</t>
  </si>
  <si>
    <t>hod</t>
  </si>
  <si>
    <t>512</t>
  </si>
  <si>
    <t>-1063364507</t>
  </si>
  <si>
    <t>Hodinové zúčtovací sazby profesí HSV provádění konstrukcí omítkář - štukatér</t>
  </si>
  <si>
    <t>https://podminky.urs.cz/item/CS_URS_2024_01/HZS1312</t>
  </si>
  <si>
    <t>36</t>
  </si>
  <si>
    <t>HZS2152</t>
  </si>
  <si>
    <t>Hodinová zúčtovací sazba klempíř odborný</t>
  </si>
  <si>
    <t>-1064892009</t>
  </si>
  <si>
    <t>Hodinové zúčtovací sazby profesí PSV provádění stavebních konstrukcí klempíř odborný</t>
  </si>
  <si>
    <t>https://podminky.urs.cz/item/CS_URS_2024_01/HZS2152</t>
  </si>
  <si>
    <t>VRN</t>
  </si>
  <si>
    <t>Vedlejší rozpočtové náklady</t>
  </si>
  <si>
    <t>VRN3</t>
  </si>
  <si>
    <t>Zařízení staveniště</t>
  </si>
  <si>
    <t>37</t>
  </si>
  <si>
    <t>030001000</t>
  </si>
  <si>
    <t>…</t>
  </si>
  <si>
    <t>1024</t>
  </si>
  <si>
    <t>-282212764</t>
  </si>
  <si>
    <t>https://podminky.urs.cz/item/CS_URS_2024_01/030001000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</si>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</sst>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78019351" TargetMode="External"/><Relationship Id="rId18" Type="http://schemas.openxmlformats.org/officeDocument/2006/relationships/hyperlink" Target="https://podminky.urs.cz/item/CS_URS_2024_01/998011003" TargetMode="External"/><Relationship Id="rId26" Type="http://schemas.openxmlformats.org/officeDocument/2006/relationships/hyperlink" Target="https://podminky.urs.cz/item/CS_URS_2024_01/783822111" TargetMode="External"/><Relationship Id="rId3" Type="http://schemas.openxmlformats.org/officeDocument/2006/relationships/hyperlink" Target="https://podminky.urs.cz/item/CS_URS_2024_01/622525102" TargetMode="External"/><Relationship Id="rId21" Type="http://schemas.openxmlformats.org/officeDocument/2006/relationships/hyperlink" Target="https://podminky.urs.cz/item/CS_URS_2024_01/783414203" TargetMode="External"/><Relationship Id="rId34" Type="http://schemas.openxmlformats.org/officeDocument/2006/relationships/hyperlink" Target="https://podminky.urs.cz/item/CS_URS_2024_01/030001000" TargetMode="External"/><Relationship Id="rId7" Type="http://schemas.openxmlformats.org/officeDocument/2006/relationships/hyperlink" Target="https://podminky.urs.cz/item/CS_URS_2024_01/941311212" TargetMode="External"/><Relationship Id="rId12" Type="http://schemas.openxmlformats.org/officeDocument/2006/relationships/hyperlink" Target="https://podminky.urs.cz/item/CS_URS_2024_01/952901104" TargetMode="External"/><Relationship Id="rId17" Type="http://schemas.openxmlformats.org/officeDocument/2006/relationships/hyperlink" Target="https://podminky.urs.cz/item/CS_URS_2024_01/997013631" TargetMode="External"/><Relationship Id="rId25" Type="http://schemas.openxmlformats.org/officeDocument/2006/relationships/hyperlink" Target="https://podminky.urs.cz/item/CS_URS_2024_01/783822101" TargetMode="External"/><Relationship Id="rId33" Type="http://schemas.openxmlformats.org/officeDocument/2006/relationships/hyperlink" Target="https://podminky.urs.cz/item/CS_URS_2024_01/HZS2152" TargetMode="External"/><Relationship Id="rId2" Type="http://schemas.openxmlformats.org/officeDocument/2006/relationships/hyperlink" Target="https://podminky.urs.cz/item/CS_URS_2024_01/622335103" TargetMode="External"/><Relationship Id="rId16" Type="http://schemas.openxmlformats.org/officeDocument/2006/relationships/hyperlink" Target="https://podminky.urs.cz/item/CS_URS_2024_01/997013509" TargetMode="External"/><Relationship Id="rId20" Type="http://schemas.openxmlformats.org/officeDocument/2006/relationships/hyperlink" Target="https://podminky.urs.cz/item/CS_URS_2024_01/783401303" TargetMode="External"/><Relationship Id="rId29" Type="http://schemas.openxmlformats.org/officeDocument/2006/relationships/hyperlink" Target="https://podminky.urs.cz/item/CS_URS_2024_01/783826635" TargetMode="External"/><Relationship Id="rId1" Type="http://schemas.openxmlformats.org/officeDocument/2006/relationships/hyperlink" Target="https://podminky.urs.cz/item/CS_URS_2024_01/622135001" TargetMode="External"/><Relationship Id="rId6" Type="http://schemas.openxmlformats.org/officeDocument/2006/relationships/hyperlink" Target="https://podminky.urs.cz/item/CS_URS_2024_01/941311112" TargetMode="External"/><Relationship Id="rId11" Type="http://schemas.openxmlformats.org/officeDocument/2006/relationships/hyperlink" Target="https://podminky.urs.cz/item/CS_URS_2024_01/946111218" TargetMode="External"/><Relationship Id="rId24" Type="http://schemas.openxmlformats.org/officeDocument/2006/relationships/hyperlink" Target="https://podminky.urs.cz/item/CS_URS_2024_01/783422101" TargetMode="External"/><Relationship Id="rId32" Type="http://schemas.openxmlformats.org/officeDocument/2006/relationships/hyperlink" Target="https://podminky.urs.cz/item/CS_URS_2024_01/HZS1312" TargetMode="External"/><Relationship Id="rId5" Type="http://schemas.openxmlformats.org/officeDocument/2006/relationships/hyperlink" Target="https://podminky.urs.cz/item/CS_URS_2024_01/629995101" TargetMode="External"/><Relationship Id="rId15" Type="http://schemas.openxmlformats.org/officeDocument/2006/relationships/hyperlink" Target="https://podminky.urs.cz/item/CS_URS_2024_01/997013501" TargetMode="External"/><Relationship Id="rId23" Type="http://schemas.openxmlformats.org/officeDocument/2006/relationships/hyperlink" Target="https://podminky.urs.cz/item/CS_URS_2024_01/783417103" TargetMode="External"/><Relationship Id="rId28" Type="http://schemas.openxmlformats.org/officeDocument/2006/relationships/hyperlink" Target="https://podminky.urs.cz/item/CS_URS_2024_01/783823133" TargetMode="External"/><Relationship Id="rId10" Type="http://schemas.openxmlformats.org/officeDocument/2006/relationships/hyperlink" Target="https://podminky.urs.cz/item/CS_URS_2024_01/946111118" TargetMode="External"/><Relationship Id="rId19" Type="http://schemas.openxmlformats.org/officeDocument/2006/relationships/hyperlink" Target="https://podminky.urs.cz/item/CS_URS_2024_01/721242804" TargetMode="External"/><Relationship Id="rId31" Type="http://schemas.openxmlformats.org/officeDocument/2006/relationships/hyperlink" Target="https://podminky.urs.cz/item/CS_URS_2024_01/783827143" TargetMode="External"/><Relationship Id="rId4" Type="http://schemas.openxmlformats.org/officeDocument/2006/relationships/hyperlink" Target="https://podminky.urs.cz/item/CS_URS_2024_01/629991011" TargetMode="External"/><Relationship Id="rId9" Type="http://schemas.openxmlformats.org/officeDocument/2006/relationships/hyperlink" Target="https://podminky.urs.cz/item/CS_URS_2024_01/945412111" TargetMode="External"/><Relationship Id="rId14" Type="http://schemas.openxmlformats.org/officeDocument/2006/relationships/hyperlink" Target="https://podminky.urs.cz/item/CS_URS_2024_01/997013212" TargetMode="External"/><Relationship Id="rId22" Type="http://schemas.openxmlformats.org/officeDocument/2006/relationships/hyperlink" Target="https://podminky.urs.cz/item/CS_URS_2024_01/783415103" TargetMode="External"/><Relationship Id="rId27" Type="http://schemas.openxmlformats.org/officeDocument/2006/relationships/hyperlink" Target="https://podminky.urs.cz/item/CS_URS_2024_01/783823101" TargetMode="External"/><Relationship Id="rId30" Type="http://schemas.openxmlformats.org/officeDocument/2006/relationships/hyperlink" Target="https://podminky.urs.cz/item/CS_URS_2024_01/783827123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4_01/9413118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R5" s="19"/>
      <c r="BE5" s="25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R6" s="19"/>
      <c r="BE6" s="254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54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4"/>
      <c r="BS8" s="16" t="s">
        <v>6</v>
      </c>
    </row>
    <row r="9" spans="1:74" ht="14.45" customHeight="1">
      <c r="B9" s="19"/>
      <c r="AR9" s="19"/>
      <c r="BE9" s="254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27</v>
      </c>
      <c r="AR10" s="19"/>
      <c r="BE10" s="254"/>
      <c r="BS10" s="16" t="s">
        <v>6</v>
      </c>
    </row>
    <row r="11" spans="1:74" ht="18.399999999999999" customHeight="1">
      <c r="B11" s="19"/>
      <c r="E11" s="24" t="s">
        <v>28</v>
      </c>
      <c r="AK11" s="26" t="s">
        <v>29</v>
      </c>
      <c r="AN11" s="24" t="s">
        <v>19</v>
      </c>
      <c r="AR11" s="19"/>
      <c r="BE11" s="254"/>
      <c r="BS11" s="16" t="s">
        <v>6</v>
      </c>
    </row>
    <row r="12" spans="1:74" ht="6.95" customHeight="1">
      <c r="B12" s="19"/>
      <c r="AR12" s="19"/>
      <c r="BE12" s="254"/>
      <c r="BS12" s="16" t="s">
        <v>6</v>
      </c>
    </row>
    <row r="13" spans="1:74" ht="12" customHeight="1">
      <c r="B13" s="19"/>
      <c r="D13" s="26" t="s">
        <v>30</v>
      </c>
      <c r="AK13" s="26" t="s">
        <v>26</v>
      </c>
      <c r="AN13" s="28" t="s">
        <v>31</v>
      </c>
      <c r="AR13" s="19"/>
      <c r="BE13" s="254"/>
      <c r="BS13" s="16" t="s">
        <v>6</v>
      </c>
    </row>
    <row r="14" spans="1:74" ht="12.75">
      <c r="B14" s="19"/>
      <c r="E14" s="259" t="s">
        <v>31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" t="s">
        <v>29</v>
      </c>
      <c r="AN14" s="28" t="s">
        <v>31</v>
      </c>
      <c r="AR14" s="19"/>
      <c r="BE14" s="254"/>
      <c r="BS14" s="16" t="s">
        <v>6</v>
      </c>
    </row>
    <row r="15" spans="1:74" ht="6.95" customHeight="1">
      <c r="B15" s="19"/>
      <c r="AR15" s="19"/>
      <c r="BE15" s="254"/>
      <c r="BS15" s="16" t="s">
        <v>4</v>
      </c>
    </row>
    <row r="16" spans="1:74" ht="12" customHeight="1">
      <c r="B16" s="19"/>
      <c r="D16" s="26" t="s">
        <v>32</v>
      </c>
      <c r="AK16" s="26" t="s">
        <v>26</v>
      </c>
      <c r="AN16" s="24" t="s">
        <v>33</v>
      </c>
      <c r="AR16" s="19"/>
      <c r="BE16" s="254"/>
      <c r="BS16" s="16" t="s">
        <v>4</v>
      </c>
    </row>
    <row r="17" spans="2:71" ht="18.399999999999999" customHeight="1">
      <c r="B17" s="19"/>
      <c r="E17" s="24" t="s">
        <v>34</v>
      </c>
      <c r="AK17" s="26" t="s">
        <v>29</v>
      </c>
      <c r="AN17" s="24" t="s">
        <v>19</v>
      </c>
      <c r="AR17" s="19"/>
      <c r="BE17" s="254"/>
      <c r="BS17" s="16" t="s">
        <v>35</v>
      </c>
    </row>
    <row r="18" spans="2:71" ht="6.95" customHeight="1">
      <c r="B18" s="19"/>
      <c r="AR18" s="19"/>
      <c r="BE18" s="254"/>
      <c r="BS18" s="16" t="s">
        <v>6</v>
      </c>
    </row>
    <row r="19" spans="2:71" ht="12" customHeight="1">
      <c r="B19" s="19"/>
      <c r="D19" s="26" t="s">
        <v>36</v>
      </c>
      <c r="AK19" s="26" t="s">
        <v>26</v>
      </c>
      <c r="AN19" s="24" t="s">
        <v>19</v>
      </c>
      <c r="AR19" s="19"/>
      <c r="BE19" s="254"/>
      <c r="BS19" s="16" t="s">
        <v>6</v>
      </c>
    </row>
    <row r="20" spans="2:71" ht="18.399999999999999" customHeight="1">
      <c r="B20" s="19"/>
      <c r="E20" s="24" t="s">
        <v>37</v>
      </c>
      <c r="AK20" s="26" t="s">
        <v>29</v>
      </c>
      <c r="AN20" s="24" t="s">
        <v>19</v>
      </c>
      <c r="AR20" s="19"/>
      <c r="BE20" s="254"/>
      <c r="BS20" s="16" t="s">
        <v>35</v>
      </c>
    </row>
    <row r="21" spans="2:71" ht="6.95" customHeight="1">
      <c r="B21" s="19"/>
      <c r="AR21" s="19"/>
      <c r="BE21" s="254"/>
    </row>
    <row r="22" spans="2:71" ht="12" customHeight="1">
      <c r="B22" s="19"/>
      <c r="D22" s="26" t="s">
        <v>38</v>
      </c>
      <c r="AR22" s="19"/>
      <c r="BE22" s="254"/>
    </row>
    <row r="23" spans="2:71" ht="47.25" customHeight="1">
      <c r="B23" s="19"/>
      <c r="E23" s="261" t="s">
        <v>39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R23" s="19"/>
      <c r="BE23" s="254"/>
    </row>
    <row r="24" spans="2:71" ht="6.95" customHeight="1">
      <c r="B24" s="19"/>
      <c r="AR24" s="19"/>
      <c r="BE24" s="25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4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2">
        <f>ROUND(AG54,2)</f>
        <v>0</v>
      </c>
      <c r="AL26" s="263"/>
      <c r="AM26" s="263"/>
      <c r="AN26" s="263"/>
      <c r="AO26" s="263"/>
      <c r="AR26" s="31"/>
      <c r="BE26" s="254"/>
    </row>
    <row r="27" spans="2:71" s="1" customFormat="1" ht="6.95" customHeight="1">
      <c r="B27" s="31"/>
      <c r="AR27" s="31"/>
      <c r="BE27" s="254"/>
    </row>
    <row r="28" spans="2:71" s="1" customFormat="1" ht="12.75">
      <c r="B28" s="31"/>
      <c r="L28" s="264" t="s">
        <v>41</v>
      </c>
      <c r="M28" s="264"/>
      <c r="N28" s="264"/>
      <c r="O28" s="264"/>
      <c r="P28" s="264"/>
      <c r="W28" s="264" t="s">
        <v>42</v>
      </c>
      <c r="X28" s="264"/>
      <c r="Y28" s="264"/>
      <c r="Z28" s="264"/>
      <c r="AA28" s="264"/>
      <c r="AB28" s="264"/>
      <c r="AC28" s="264"/>
      <c r="AD28" s="264"/>
      <c r="AE28" s="264"/>
      <c r="AK28" s="264" t="s">
        <v>43</v>
      </c>
      <c r="AL28" s="264"/>
      <c r="AM28" s="264"/>
      <c r="AN28" s="264"/>
      <c r="AO28" s="264"/>
      <c r="AR28" s="31"/>
      <c r="BE28" s="254"/>
    </row>
    <row r="29" spans="2:71" s="2" customFormat="1" ht="14.45" customHeight="1">
      <c r="B29" s="35"/>
      <c r="D29" s="26" t="s">
        <v>44</v>
      </c>
      <c r="F29" s="26" t="s">
        <v>45</v>
      </c>
      <c r="L29" s="267">
        <v>0.21</v>
      </c>
      <c r="M29" s="266"/>
      <c r="N29" s="266"/>
      <c r="O29" s="266"/>
      <c r="P29" s="266"/>
      <c r="W29" s="265">
        <f>ROUND(AZ54,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5">
        <f>ROUND(AV54, 2)</f>
        <v>0</v>
      </c>
      <c r="AL29" s="266"/>
      <c r="AM29" s="266"/>
      <c r="AN29" s="266"/>
      <c r="AO29" s="266"/>
      <c r="AR29" s="35"/>
      <c r="BE29" s="255"/>
    </row>
    <row r="30" spans="2:71" s="2" customFormat="1" ht="14.45" customHeight="1">
      <c r="B30" s="35"/>
      <c r="F30" s="26" t="s">
        <v>46</v>
      </c>
      <c r="L30" s="267">
        <v>0.12</v>
      </c>
      <c r="M30" s="266"/>
      <c r="N30" s="266"/>
      <c r="O30" s="266"/>
      <c r="P30" s="266"/>
      <c r="W30" s="265">
        <f>ROUND(BA54,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5">
        <f>ROUND(AW54, 2)</f>
        <v>0</v>
      </c>
      <c r="AL30" s="266"/>
      <c r="AM30" s="266"/>
      <c r="AN30" s="266"/>
      <c r="AO30" s="266"/>
      <c r="AR30" s="35"/>
      <c r="BE30" s="255"/>
    </row>
    <row r="31" spans="2:71" s="2" customFormat="1" ht="14.45" hidden="1" customHeight="1">
      <c r="B31" s="35"/>
      <c r="F31" s="26" t="s">
        <v>47</v>
      </c>
      <c r="L31" s="267">
        <v>0.21</v>
      </c>
      <c r="M31" s="266"/>
      <c r="N31" s="266"/>
      <c r="O31" s="266"/>
      <c r="P31" s="266"/>
      <c r="W31" s="265">
        <f>ROUND(BB54,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5">
        <v>0</v>
      </c>
      <c r="AL31" s="266"/>
      <c r="AM31" s="266"/>
      <c r="AN31" s="266"/>
      <c r="AO31" s="266"/>
      <c r="AR31" s="35"/>
      <c r="BE31" s="255"/>
    </row>
    <row r="32" spans="2:71" s="2" customFormat="1" ht="14.45" hidden="1" customHeight="1">
      <c r="B32" s="35"/>
      <c r="F32" s="26" t="s">
        <v>48</v>
      </c>
      <c r="L32" s="267">
        <v>0.12</v>
      </c>
      <c r="M32" s="266"/>
      <c r="N32" s="266"/>
      <c r="O32" s="266"/>
      <c r="P32" s="266"/>
      <c r="W32" s="265">
        <f>ROUND(BC54,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5">
        <v>0</v>
      </c>
      <c r="AL32" s="266"/>
      <c r="AM32" s="266"/>
      <c r="AN32" s="266"/>
      <c r="AO32" s="266"/>
      <c r="AR32" s="35"/>
      <c r="BE32" s="255"/>
    </row>
    <row r="33" spans="2:44" s="2" customFormat="1" ht="14.45" hidden="1" customHeight="1">
      <c r="B33" s="35"/>
      <c r="F33" s="26" t="s">
        <v>49</v>
      </c>
      <c r="L33" s="267">
        <v>0</v>
      </c>
      <c r="M33" s="266"/>
      <c r="N33" s="266"/>
      <c r="O33" s="266"/>
      <c r="P33" s="266"/>
      <c r="W33" s="265">
        <f>ROUND(BD54,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5">
        <v>0</v>
      </c>
      <c r="AL33" s="266"/>
      <c r="AM33" s="266"/>
      <c r="AN33" s="266"/>
      <c r="AO33" s="266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68" t="s">
        <v>52</v>
      </c>
      <c r="Y35" s="269"/>
      <c r="Z35" s="269"/>
      <c r="AA35" s="269"/>
      <c r="AB35" s="269"/>
      <c r="AC35" s="38"/>
      <c r="AD35" s="38"/>
      <c r="AE35" s="38"/>
      <c r="AF35" s="38"/>
      <c r="AG35" s="38"/>
      <c r="AH35" s="38"/>
      <c r="AI35" s="38"/>
      <c r="AJ35" s="38"/>
      <c r="AK35" s="270">
        <f>SUM(AK26:AK33)</f>
        <v>0</v>
      </c>
      <c r="AL35" s="269"/>
      <c r="AM35" s="269"/>
      <c r="AN35" s="269"/>
      <c r="AO35" s="271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53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2024-05</v>
      </c>
      <c r="AR44" s="44"/>
    </row>
    <row r="45" spans="2:44" s="4" customFormat="1" ht="36.950000000000003" customHeight="1">
      <c r="B45" s="45"/>
      <c r="C45" s="46" t="s">
        <v>16</v>
      </c>
      <c r="L45" s="272" t="str">
        <f>K6</f>
        <v>Oprava části fasády obj.čp.11-ul.Zborovská,Praha 5-vnitřní trakt</v>
      </c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274" t="str">
        <f>IF(AN8= "","",AN8)</f>
        <v>29. 5. 2024</v>
      </c>
      <c r="AN47" s="274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25</v>
      </c>
      <c r="L49" s="3" t="str">
        <f>IF(E11= "","",E11)</f>
        <v xml:space="preserve">Středočeský kraj </v>
      </c>
      <c r="AI49" s="26" t="s">
        <v>32</v>
      </c>
      <c r="AM49" s="275" t="str">
        <f>IF(E17="","",E17)</f>
        <v>FITOX TEAM s.r.o.</v>
      </c>
      <c r="AN49" s="276"/>
      <c r="AO49" s="276"/>
      <c r="AP49" s="276"/>
      <c r="AR49" s="31"/>
      <c r="AS49" s="277" t="s">
        <v>54</v>
      </c>
      <c r="AT49" s="27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36</v>
      </c>
      <c r="AM50" s="275" t="str">
        <f>IF(E20="","",E20)</f>
        <v>ing. Pavel Kolář</v>
      </c>
      <c r="AN50" s="276"/>
      <c r="AO50" s="276"/>
      <c r="AP50" s="276"/>
      <c r="AR50" s="31"/>
      <c r="AS50" s="279"/>
      <c r="AT50" s="280"/>
      <c r="BD50" s="52"/>
    </row>
    <row r="51" spans="1:90" s="1" customFormat="1" ht="10.9" customHeight="1">
      <c r="B51" s="31"/>
      <c r="AR51" s="31"/>
      <c r="AS51" s="279"/>
      <c r="AT51" s="280"/>
      <c r="BD51" s="52"/>
    </row>
    <row r="52" spans="1:90" s="1" customFormat="1" ht="29.25" customHeight="1">
      <c r="B52" s="31"/>
      <c r="C52" s="281" t="s">
        <v>55</v>
      </c>
      <c r="D52" s="282"/>
      <c r="E52" s="282"/>
      <c r="F52" s="282"/>
      <c r="G52" s="282"/>
      <c r="H52" s="53"/>
      <c r="I52" s="283" t="s">
        <v>56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4" t="s">
        <v>57</v>
      </c>
      <c r="AH52" s="282"/>
      <c r="AI52" s="282"/>
      <c r="AJ52" s="282"/>
      <c r="AK52" s="282"/>
      <c r="AL52" s="282"/>
      <c r="AM52" s="282"/>
      <c r="AN52" s="283" t="s">
        <v>58</v>
      </c>
      <c r="AO52" s="282"/>
      <c r="AP52" s="282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8">
        <f>ROUND(AG55,2)</f>
        <v>0</v>
      </c>
      <c r="AH54" s="288"/>
      <c r="AI54" s="288"/>
      <c r="AJ54" s="288"/>
      <c r="AK54" s="288"/>
      <c r="AL54" s="288"/>
      <c r="AM54" s="288"/>
      <c r="AN54" s="289">
        <f>SUM(AG54,AT54)</f>
        <v>0</v>
      </c>
      <c r="AO54" s="289"/>
      <c r="AP54" s="289"/>
      <c r="AQ54" s="63" t="s">
        <v>19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73</v>
      </c>
      <c r="BT54" s="68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0" s="6" customFormat="1" ht="24.75" customHeight="1">
      <c r="A55" s="69" t="s">
        <v>77</v>
      </c>
      <c r="B55" s="70"/>
      <c r="C55" s="71"/>
      <c r="D55" s="287" t="s">
        <v>14</v>
      </c>
      <c r="E55" s="287"/>
      <c r="F55" s="287"/>
      <c r="G55" s="287"/>
      <c r="H55" s="287"/>
      <c r="I55" s="72"/>
      <c r="J55" s="287" t="s">
        <v>17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5">
        <f>'2024-05 - Oprava části fa...'!J28</f>
        <v>0</v>
      </c>
      <c r="AH55" s="286"/>
      <c r="AI55" s="286"/>
      <c r="AJ55" s="286"/>
      <c r="AK55" s="286"/>
      <c r="AL55" s="286"/>
      <c r="AM55" s="286"/>
      <c r="AN55" s="285">
        <f>SUM(AG55,AT55)</f>
        <v>0</v>
      </c>
      <c r="AO55" s="286"/>
      <c r="AP55" s="286"/>
      <c r="AQ55" s="73" t="s">
        <v>78</v>
      </c>
      <c r="AR55" s="70"/>
      <c r="AS55" s="74">
        <v>0</v>
      </c>
      <c r="AT55" s="75">
        <f>ROUND(SUM(AV55:AW55),2)</f>
        <v>0</v>
      </c>
      <c r="AU55" s="76">
        <f>'2024-05 - Oprava části fa...'!P85</f>
        <v>0</v>
      </c>
      <c r="AV55" s="75">
        <f>'2024-05 - Oprava části fa...'!J31</f>
        <v>0</v>
      </c>
      <c r="AW55" s="75">
        <f>'2024-05 - Oprava části fa...'!J32</f>
        <v>0</v>
      </c>
      <c r="AX55" s="75">
        <f>'2024-05 - Oprava části fa...'!J33</f>
        <v>0</v>
      </c>
      <c r="AY55" s="75">
        <f>'2024-05 - Oprava části fa...'!J34</f>
        <v>0</v>
      </c>
      <c r="AZ55" s="75">
        <f>'2024-05 - Oprava části fa...'!F31</f>
        <v>0</v>
      </c>
      <c r="BA55" s="75">
        <f>'2024-05 - Oprava části fa...'!F32</f>
        <v>0</v>
      </c>
      <c r="BB55" s="75">
        <f>'2024-05 - Oprava části fa...'!F33</f>
        <v>0</v>
      </c>
      <c r="BC55" s="75">
        <f>'2024-05 - Oprava části fa...'!F34</f>
        <v>0</v>
      </c>
      <c r="BD55" s="77">
        <f>'2024-05 - Oprava části fa...'!F35</f>
        <v>0</v>
      </c>
      <c r="BT55" s="78" t="s">
        <v>79</v>
      </c>
      <c r="BU55" s="78" t="s">
        <v>80</v>
      </c>
      <c r="BV55" s="78" t="s">
        <v>75</v>
      </c>
      <c r="BW55" s="78" t="s">
        <v>5</v>
      </c>
      <c r="BX55" s="78" t="s">
        <v>76</v>
      </c>
      <c r="CL55" s="78" t="s">
        <v>19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coS/LAlpZ7/w96n1AnHF9AHT2IaFZS8Q6VeQBw4D0ir2aQc/Kpmwyq4UjZI6J4L0ICO2w8QAPZ1G8XjlwZ3JKA==" saltValue="lhelVC+xp5Sfn6SuDhZ/6zU3Xm8PB4cDRvhyzNv7c48M0R4+RqqpTxS3cIqHggE7nfzaoXPKz2dHLooz7F6MB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05 - Oprava části f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82</v>
      </c>
      <c r="L4" s="19"/>
      <c r="M4" s="79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272" t="s">
        <v>17</v>
      </c>
      <c r="F7" s="290"/>
      <c r="G7" s="290"/>
      <c r="H7" s="290"/>
      <c r="L7" s="31"/>
    </row>
    <row r="8" spans="2:46" s="1" customFormat="1" ht="11.25">
      <c r="B8" s="31"/>
      <c r="L8" s="31"/>
    </row>
    <row r="9" spans="2:46" s="1" customFormat="1" ht="12" customHeight="1">
      <c r="B9" s="31"/>
      <c r="D9" s="26" t="s">
        <v>18</v>
      </c>
      <c r="F9" s="24" t="s">
        <v>19</v>
      </c>
      <c r="I9" s="26" t="s">
        <v>20</v>
      </c>
      <c r="J9" s="24" t="s">
        <v>19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29. 5. 2024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">
        <v>27</v>
      </c>
      <c r="L12" s="31"/>
    </row>
    <row r="13" spans="2:46" s="1" customFormat="1" ht="18" customHeight="1">
      <c r="B13" s="31"/>
      <c r="E13" s="24" t="s">
        <v>28</v>
      </c>
      <c r="I13" s="26" t="s">
        <v>29</v>
      </c>
      <c r="J13" s="24" t="s">
        <v>19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30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91" t="str">
        <f>'Rekapitulace stavby'!E14</f>
        <v>Vyplň údaj</v>
      </c>
      <c r="F16" s="256"/>
      <c r="G16" s="256"/>
      <c r="H16" s="256"/>
      <c r="I16" s="26" t="s">
        <v>29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32</v>
      </c>
      <c r="I18" s="26" t="s">
        <v>26</v>
      </c>
      <c r="J18" s="24" t="s">
        <v>33</v>
      </c>
      <c r="L18" s="31"/>
    </row>
    <row r="19" spans="2:12" s="1" customFormat="1" ht="18" customHeight="1">
      <c r="B19" s="31"/>
      <c r="E19" s="24" t="s">
        <v>34</v>
      </c>
      <c r="I19" s="26" t="s">
        <v>29</v>
      </c>
      <c r="J19" s="24" t="s">
        <v>19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36</v>
      </c>
      <c r="I21" s="26" t="s">
        <v>26</v>
      </c>
      <c r="J21" s="24" t="s">
        <v>19</v>
      </c>
      <c r="L21" s="31"/>
    </row>
    <row r="22" spans="2:12" s="1" customFormat="1" ht="18" customHeight="1">
      <c r="B22" s="31"/>
      <c r="E22" s="24" t="s">
        <v>37</v>
      </c>
      <c r="I22" s="26" t="s">
        <v>29</v>
      </c>
      <c r="J22" s="24" t="s">
        <v>19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38</v>
      </c>
      <c r="L24" s="31"/>
    </row>
    <row r="25" spans="2:12" s="7" customFormat="1" ht="47.25" customHeight="1">
      <c r="B25" s="80"/>
      <c r="E25" s="261" t="s">
        <v>39</v>
      </c>
      <c r="F25" s="261"/>
      <c r="G25" s="261"/>
      <c r="H25" s="261"/>
      <c r="L25" s="80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1" t="s">
        <v>40</v>
      </c>
      <c r="J28" s="62">
        <f>ROUND(J85, 2)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42</v>
      </c>
      <c r="I30" s="34" t="s">
        <v>41</v>
      </c>
      <c r="J30" s="34" t="s">
        <v>43</v>
      </c>
      <c r="L30" s="31"/>
    </row>
    <row r="31" spans="2:12" s="1" customFormat="1" ht="14.45" customHeight="1">
      <c r="B31" s="31"/>
      <c r="D31" s="51" t="s">
        <v>44</v>
      </c>
      <c r="E31" s="26" t="s">
        <v>45</v>
      </c>
      <c r="F31" s="82">
        <f>ROUND((SUM(BE85:BE235)),  2)</f>
        <v>0</v>
      </c>
      <c r="I31" s="83">
        <v>0.21</v>
      </c>
      <c r="J31" s="82">
        <f>ROUND(((SUM(BE85:BE235))*I31),  2)</f>
        <v>0</v>
      </c>
      <c r="L31" s="31"/>
    </row>
    <row r="32" spans="2:12" s="1" customFormat="1" ht="14.45" customHeight="1">
      <c r="B32" s="31"/>
      <c r="E32" s="26" t="s">
        <v>46</v>
      </c>
      <c r="F32" s="82">
        <f>ROUND((SUM(BF85:BF235)),  2)</f>
        <v>0</v>
      </c>
      <c r="I32" s="83">
        <v>0.12</v>
      </c>
      <c r="J32" s="82">
        <f>ROUND(((SUM(BF85:BF235))*I32),  2)</f>
        <v>0</v>
      </c>
      <c r="L32" s="31"/>
    </row>
    <row r="33" spans="2:12" s="1" customFormat="1" ht="14.45" hidden="1" customHeight="1">
      <c r="B33" s="31"/>
      <c r="E33" s="26" t="s">
        <v>47</v>
      </c>
      <c r="F33" s="82">
        <f>ROUND((SUM(BG85:BG235)),  2)</f>
        <v>0</v>
      </c>
      <c r="I33" s="83">
        <v>0.21</v>
      </c>
      <c r="J33" s="82">
        <f>0</f>
        <v>0</v>
      </c>
      <c r="L33" s="31"/>
    </row>
    <row r="34" spans="2:12" s="1" customFormat="1" ht="14.45" hidden="1" customHeight="1">
      <c r="B34" s="31"/>
      <c r="E34" s="26" t="s">
        <v>48</v>
      </c>
      <c r="F34" s="82">
        <f>ROUND((SUM(BH85:BH235)),  2)</f>
        <v>0</v>
      </c>
      <c r="I34" s="83">
        <v>0.12</v>
      </c>
      <c r="J34" s="82">
        <f>0</f>
        <v>0</v>
      </c>
      <c r="L34" s="31"/>
    </row>
    <row r="35" spans="2:12" s="1" customFormat="1" ht="14.45" hidden="1" customHeight="1">
      <c r="B35" s="31"/>
      <c r="E35" s="26" t="s">
        <v>49</v>
      </c>
      <c r="F35" s="82">
        <f>ROUND((SUM(BI85:BI235)),  2)</f>
        <v>0</v>
      </c>
      <c r="I35" s="83">
        <v>0</v>
      </c>
      <c r="J35" s="82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4"/>
      <c r="D37" s="85" t="s">
        <v>50</v>
      </c>
      <c r="E37" s="53"/>
      <c r="F37" s="53"/>
      <c r="G37" s="86" t="s">
        <v>51</v>
      </c>
      <c r="H37" s="87" t="s">
        <v>52</v>
      </c>
      <c r="I37" s="53"/>
      <c r="J37" s="88">
        <f>SUM(J28:J35)</f>
        <v>0</v>
      </c>
      <c r="K37" s="89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customHeight="1">
      <c r="B43" s="31"/>
      <c r="C43" s="20" t="s">
        <v>83</v>
      </c>
      <c r="L43" s="31"/>
    </row>
    <row r="44" spans="2:12" s="1" customFormat="1" ht="6.95" customHeight="1">
      <c r="B44" s="31"/>
      <c r="L44" s="31"/>
    </row>
    <row r="45" spans="2:12" s="1" customFormat="1" ht="12" customHeight="1">
      <c r="B45" s="31"/>
      <c r="C45" s="26" t="s">
        <v>16</v>
      </c>
      <c r="L45" s="31"/>
    </row>
    <row r="46" spans="2:12" s="1" customFormat="1" ht="16.5" customHeight="1">
      <c r="B46" s="31"/>
      <c r="E46" s="272" t="str">
        <f>E7</f>
        <v>Oprava části fasády obj.čp.11-ul.Zborovská,Praha 5-vnitřní trakt</v>
      </c>
      <c r="F46" s="290"/>
      <c r="G46" s="290"/>
      <c r="H46" s="290"/>
      <c r="L46" s="31"/>
    </row>
    <row r="47" spans="2:12" s="1" customFormat="1" ht="6.95" customHeight="1">
      <c r="B47" s="31"/>
      <c r="L47" s="31"/>
    </row>
    <row r="48" spans="2:12" s="1" customFormat="1" ht="12" customHeight="1">
      <c r="B48" s="31"/>
      <c r="C48" s="26" t="s">
        <v>21</v>
      </c>
      <c r="F48" s="24" t="str">
        <f>F10</f>
        <v xml:space="preserve"> </v>
      </c>
      <c r="I48" s="26" t="s">
        <v>23</v>
      </c>
      <c r="J48" s="48" t="str">
        <f>IF(J10="","",J10)</f>
        <v>29. 5. 2024</v>
      </c>
      <c r="L48" s="31"/>
    </row>
    <row r="49" spans="2:47" s="1" customFormat="1" ht="6.95" customHeight="1">
      <c r="B49" s="31"/>
      <c r="L49" s="31"/>
    </row>
    <row r="50" spans="2:47" s="1" customFormat="1" ht="15.2" customHeight="1">
      <c r="B50" s="31"/>
      <c r="C50" s="26" t="s">
        <v>25</v>
      </c>
      <c r="F50" s="24" t="str">
        <f>E13</f>
        <v xml:space="preserve">Středočeský kraj </v>
      </c>
      <c r="I50" s="26" t="s">
        <v>32</v>
      </c>
      <c r="J50" s="29" t="str">
        <f>E19</f>
        <v>FITOX TEAM s.r.o.</v>
      </c>
      <c r="L50" s="31"/>
    </row>
    <row r="51" spans="2:47" s="1" customFormat="1" ht="15.2" customHeight="1">
      <c r="B51" s="31"/>
      <c r="C51" s="26" t="s">
        <v>30</v>
      </c>
      <c r="F51" s="24" t="str">
        <f>IF(E16="","",E16)</f>
        <v>Vyplň údaj</v>
      </c>
      <c r="I51" s="26" t="s">
        <v>36</v>
      </c>
      <c r="J51" s="29" t="str">
        <f>E22</f>
        <v>ing. Pavel Kolář</v>
      </c>
      <c r="L51" s="31"/>
    </row>
    <row r="52" spans="2:47" s="1" customFormat="1" ht="10.35" customHeight="1">
      <c r="B52" s="31"/>
      <c r="L52" s="31"/>
    </row>
    <row r="53" spans="2:47" s="1" customFormat="1" ht="29.25" customHeight="1">
      <c r="B53" s="31"/>
      <c r="C53" s="90" t="s">
        <v>84</v>
      </c>
      <c r="D53" s="84"/>
      <c r="E53" s="84"/>
      <c r="F53" s="84"/>
      <c r="G53" s="84"/>
      <c r="H53" s="84"/>
      <c r="I53" s="84"/>
      <c r="J53" s="91" t="s">
        <v>85</v>
      </c>
      <c r="K53" s="84"/>
      <c r="L53" s="31"/>
    </row>
    <row r="54" spans="2:47" s="1" customFormat="1" ht="10.35" customHeight="1">
      <c r="B54" s="31"/>
      <c r="L54" s="31"/>
    </row>
    <row r="55" spans="2:47" s="1" customFormat="1" ht="22.9" customHeight="1">
      <c r="B55" s="31"/>
      <c r="C55" s="92" t="s">
        <v>72</v>
      </c>
      <c r="J55" s="62">
        <f>J85</f>
        <v>0</v>
      </c>
      <c r="L55" s="31"/>
      <c r="AU55" s="16" t="s">
        <v>86</v>
      </c>
    </row>
    <row r="56" spans="2:47" s="8" customFormat="1" ht="24.95" customHeight="1">
      <c r="B56" s="93"/>
      <c r="D56" s="94" t="s">
        <v>87</v>
      </c>
      <c r="E56" s="95"/>
      <c r="F56" s="95"/>
      <c r="G56" s="95"/>
      <c r="H56" s="95"/>
      <c r="I56" s="95"/>
      <c r="J56" s="96">
        <f>J86</f>
        <v>0</v>
      </c>
      <c r="L56" s="93"/>
    </row>
    <row r="57" spans="2:47" s="9" customFormat="1" ht="19.899999999999999" customHeight="1">
      <c r="B57" s="97"/>
      <c r="D57" s="98" t="s">
        <v>88</v>
      </c>
      <c r="E57" s="99"/>
      <c r="F57" s="99"/>
      <c r="G57" s="99"/>
      <c r="H57" s="99"/>
      <c r="I57" s="99"/>
      <c r="J57" s="100">
        <f>J87</f>
        <v>0</v>
      </c>
      <c r="L57" s="97"/>
    </row>
    <row r="58" spans="2:47" s="9" customFormat="1" ht="19.899999999999999" customHeight="1">
      <c r="B58" s="97"/>
      <c r="D58" s="98" t="s">
        <v>89</v>
      </c>
      <c r="E58" s="99"/>
      <c r="F58" s="99"/>
      <c r="G58" s="99"/>
      <c r="H58" s="99"/>
      <c r="I58" s="99"/>
      <c r="J58" s="100">
        <f>J111</f>
        <v>0</v>
      </c>
      <c r="L58" s="97"/>
    </row>
    <row r="59" spans="2:47" s="9" customFormat="1" ht="19.899999999999999" customHeight="1">
      <c r="B59" s="97"/>
      <c r="D59" s="98" t="s">
        <v>90</v>
      </c>
      <c r="E59" s="99"/>
      <c r="F59" s="99"/>
      <c r="G59" s="99"/>
      <c r="H59" s="99"/>
      <c r="I59" s="99"/>
      <c r="J59" s="100">
        <f>J118</f>
        <v>0</v>
      </c>
      <c r="L59" s="97"/>
    </row>
    <row r="60" spans="2:47" s="9" customFormat="1" ht="19.899999999999999" customHeight="1">
      <c r="B60" s="97"/>
      <c r="D60" s="98" t="s">
        <v>91</v>
      </c>
      <c r="E60" s="99"/>
      <c r="F60" s="99"/>
      <c r="G60" s="99"/>
      <c r="H60" s="99"/>
      <c r="I60" s="99"/>
      <c r="J60" s="100">
        <f>J149</f>
        <v>0</v>
      </c>
      <c r="L60" s="97"/>
    </row>
    <row r="61" spans="2:47" s="9" customFormat="1" ht="19.899999999999999" customHeight="1">
      <c r="B61" s="97"/>
      <c r="D61" s="98" t="s">
        <v>92</v>
      </c>
      <c r="E61" s="99"/>
      <c r="F61" s="99"/>
      <c r="G61" s="99"/>
      <c r="H61" s="99"/>
      <c r="I61" s="99"/>
      <c r="J61" s="100">
        <f>J167</f>
        <v>0</v>
      </c>
      <c r="L61" s="97"/>
    </row>
    <row r="62" spans="2:47" s="8" customFormat="1" ht="24.95" customHeight="1">
      <c r="B62" s="93"/>
      <c r="D62" s="94" t="s">
        <v>93</v>
      </c>
      <c r="E62" s="95"/>
      <c r="F62" s="95"/>
      <c r="G62" s="95"/>
      <c r="H62" s="95"/>
      <c r="I62" s="95"/>
      <c r="J62" s="96">
        <f>J171</f>
        <v>0</v>
      </c>
      <c r="L62" s="93"/>
    </row>
    <row r="63" spans="2:47" s="9" customFormat="1" ht="19.899999999999999" customHeight="1">
      <c r="B63" s="97"/>
      <c r="D63" s="98" t="s">
        <v>94</v>
      </c>
      <c r="E63" s="99"/>
      <c r="F63" s="99"/>
      <c r="G63" s="99"/>
      <c r="H63" s="99"/>
      <c r="I63" s="99"/>
      <c r="J63" s="100">
        <f>J172</f>
        <v>0</v>
      </c>
      <c r="L63" s="97"/>
    </row>
    <row r="64" spans="2:47" s="9" customFormat="1" ht="19.899999999999999" customHeight="1">
      <c r="B64" s="97"/>
      <c r="D64" s="98" t="s">
        <v>95</v>
      </c>
      <c r="E64" s="99"/>
      <c r="F64" s="99"/>
      <c r="G64" s="99"/>
      <c r="H64" s="99"/>
      <c r="I64" s="99"/>
      <c r="J64" s="100">
        <f>J177</f>
        <v>0</v>
      </c>
      <c r="L64" s="97"/>
    </row>
    <row r="65" spans="2:12" s="8" customFormat="1" ht="24.95" customHeight="1">
      <c r="B65" s="93"/>
      <c r="D65" s="94" t="s">
        <v>96</v>
      </c>
      <c r="E65" s="95"/>
      <c r="F65" s="95"/>
      <c r="G65" s="95"/>
      <c r="H65" s="95"/>
      <c r="I65" s="95"/>
      <c r="J65" s="96">
        <f>J224</f>
        <v>0</v>
      </c>
      <c r="L65" s="93"/>
    </row>
    <row r="66" spans="2:12" s="8" customFormat="1" ht="24.95" customHeight="1">
      <c r="B66" s="93"/>
      <c r="D66" s="94" t="s">
        <v>97</v>
      </c>
      <c r="E66" s="95"/>
      <c r="F66" s="95"/>
      <c r="G66" s="95"/>
      <c r="H66" s="95"/>
      <c r="I66" s="95"/>
      <c r="J66" s="96">
        <f>J231</f>
        <v>0</v>
      </c>
      <c r="L66" s="93"/>
    </row>
    <row r="67" spans="2:12" s="9" customFormat="1" ht="19.899999999999999" customHeight="1">
      <c r="B67" s="97"/>
      <c r="D67" s="98" t="s">
        <v>98</v>
      </c>
      <c r="E67" s="99"/>
      <c r="F67" s="99"/>
      <c r="G67" s="99"/>
      <c r="H67" s="99"/>
      <c r="I67" s="99"/>
      <c r="J67" s="100">
        <f>J232</f>
        <v>0</v>
      </c>
      <c r="L67" s="97"/>
    </row>
    <row r="68" spans="2:12" s="1" customFormat="1" ht="21.75" customHeight="1">
      <c r="B68" s="31"/>
      <c r="L68" s="31"/>
    </row>
    <row r="69" spans="2:12" s="1" customFormat="1" ht="6.95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1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1"/>
    </row>
    <row r="74" spans="2:12" s="1" customFormat="1" ht="24.95" customHeight="1">
      <c r="B74" s="31"/>
      <c r="C74" s="20" t="s">
        <v>99</v>
      </c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16</v>
      </c>
      <c r="L76" s="31"/>
    </row>
    <row r="77" spans="2:12" s="1" customFormat="1" ht="16.5" customHeight="1">
      <c r="B77" s="31"/>
      <c r="E77" s="272" t="str">
        <f>E7</f>
        <v>Oprava části fasády obj.čp.11-ul.Zborovská,Praha 5-vnitřní trakt</v>
      </c>
      <c r="F77" s="290"/>
      <c r="G77" s="290"/>
      <c r="H77" s="290"/>
      <c r="L77" s="31"/>
    </row>
    <row r="78" spans="2:12" s="1" customFormat="1" ht="6.95" customHeight="1">
      <c r="B78" s="31"/>
      <c r="L78" s="31"/>
    </row>
    <row r="79" spans="2:12" s="1" customFormat="1" ht="12" customHeight="1">
      <c r="B79" s="31"/>
      <c r="C79" s="26" t="s">
        <v>21</v>
      </c>
      <c r="F79" s="24" t="str">
        <f>F10</f>
        <v xml:space="preserve"> </v>
      </c>
      <c r="I79" s="26" t="s">
        <v>23</v>
      </c>
      <c r="J79" s="48" t="str">
        <f>IF(J10="","",J10)</f>
        <v>29. 5. 2024</v>
      </c>
      <c r="L79" s="31"/>
    </row>
    <row r="80" spans="2:12" s="1" customFormat="1" ht="6.95" customHeight="1">
      <c r="B80" s="31"/>
      <c r="L80" s="31"/>
    </row>
    <row r="81" spans="2:65" s="1" customFormat="1" ht="15.2" customHeight="1">
      <c r="B81" s="31"/>
      <c r="C81" s="26" t="s">
        <v>25</v>
      </c>
      <c r="F81" s="24" t="str">
        <f>E13</f>
        <v xml:space="preserve">Středočeský kraj </v>
      </c>
      <c r="I81" s="26" t="s">
        <v>32</v>
      </c>
      <c r="J81" s="29" t="str">
        <f>E19</f>
        <v>FITOX TEAM s.r.o.</v>
      </c>
      <c r="L81" s="31"/>
    </row>
    <row r="82" spans="2:65" s="1" customFormat="1" ht="15.2" customHeight="1">
      <c r="B82" s="31"/>
      <c r="C82" s="26" t="s">
        <v>30</v>
      </c>
      <c r="F82" s="24" t="str">
        <f>IF(E16="","",E16)</f>
        <v>Vyplň údaj</v>
      </c>
      <c r="I82" s="26" t="s">
        <v>36</v>
      </c>
      <c r="J82" s="29" t="str">
        <f>E22</f>
        <v>ing. Pavel Kolář</v>
      </c>
      <c r="L82" s="31"/>
    </row>
    <row r="83" spans="2:65" s="1" customFormat="1" ht="10.35" customHeight="1">
      <c r="B83" s="31"/>
      <c r="L83" s="31"/>
    </row>
    <row r="84" spans="2:65" s="10" customFormat="1" ht="29.25" customHeight="1">
      <c r="B84" s="101"/>
      <c r="C84" s="102" t="s">
        <v>100</v>
      </c>
      <c r="D84" s="103" t="s">
        <v>59</v>
      </c>
      <c r="E84" s="103" t="s">
        <v>55</v>
      </c>
      <c r="F84" s="103" t="s">
        <v>56</v>
      </c>
      <c r="G84" s="103" t="s">
        <v>101</v>
      </c>
      <c r="H84" s="103" t="s">
        <v>102</v>
      </c>
      <c r="I84" s="103" t="s">
        <v>103</v>
      </c>
      <c r="J84" s="103" t="s">
        <v>85</v>
      </c>
      <c r="K84" s="104" t="s">
        <v>104</v>
      </c>
      <c r="L84" s="101"/>
      <c r="M84" s="55" t="s">
        <v>19</v>
      </c>
      <c r="N84" s="56" t="s">
        <v>44</v>
      </c>
      <c r="O84" s="56" t="s">
        <v>105</v>
      </c>
      <c r="P84" s="56" t="s">
        <v>106</v>
      </c>
      <c r="Q84" s="56" t="s">
        <v>107</v>
      </c>
      <c r="R84" s="56" t="s">
        <v>108</v>
      </c>
      <c r="S84" s="56" t="s">
        <v>109</v>
      </c>
      <c r="T84" s="57" t="s">
        <v>110</v>
      </c>
    </row>
    <row r="85" spans="2:65" s="1" customFormat="1" ht="22.9" customHeight="1">
      <c r="B85" s="31"/>
      <c r="C85" s="60" t="s">
        <v>111</v>
      </c>
      <c r="J85" s="105">
        <f>BK85</f>
        <v>0</v>
      </c>
      <c r="L85" s="31"/>
      <c r="M85" s="58"/>
      <c r="N85" s="49"/>
      <c r="O85" s="49"/>
      <c r="P85" s="106">
        <f>P86+P171+P224+P231</f>
        <v>0</v>
      </c>
      <c r="Q85" s="49"/>
      <c r="R85" s="106">
        <f>R86+R171+R224+R231</f>
        <v>12.265539970000001</v>
      </c>
      <c r="S85" s="49"/>
      <c r="T85" s="107">
        <f>T86+T171+T224+T231</f>
        <v>7.1040343500000001</v>
      </c>
      <c r="AT85" s="16" t="s">
        <v>73</v>
      </c>
      <c r="AU85" s="16" t="s">
        <v>86</v>
      </c>
      <c r="BK85" s="108">
        <f>BK86+BK171+BK224+BK231</f>
        <v>0</v>
      </c>
    </row>
    <row r="86" spans="2:65" s="11" customFormat="1" ht="25.9" customHeight="1">
      <c r="B86" s="109"/>
      <c r="D86" s="110" t="s">
        <v>73</v>
      </c>
      <c r="E86" s="111" t="s">
        <v>112</v>
      </c>
      <c r="F86" s="111" t="s">
        <v>113</v>
      </c>
      <c r="I86" s="112"/>
      <c r="J86" s="113">
        <f>BK86</f>
        <v>0</v>
      </c>
      <c r="L86" s="109"/>
      <c r="M86" s="114"/>
      <c r="P86" s="115">
        <f>P87+P111+P118+P149+P167</f>
        <v>0</v>
      </c>
      <c r="R86" s="115">
        <f>R87+R111+R118+R149+R167</f>
        <v>9.2763543500000001</v>
      </c>
      <c r="T86" s="116">
        <f>T87+T111+T118+T149+T167</f>
        <v>7.0033543500000004</v>
      </c>
      <c r="AR86" s="110" t="s">
        <v>79</v>
      </c>
      <c r="AT86" s="117" t="s">
        <v>73</v>
      </c>
      <c r="AU86" s="117" t="s">
        <v>74</v>
      </c>
      <c r="AY86" s="110" t="s">
        <v>114</v>
      </c>
      <c r="BK86" s="118">
        <f>BK87+BK111+BK118+BK149+BK167</f>
        <v>0</v>
      </c>
    </row>
    <row r="87" spans="2:65" s="11" customFormat="1" ht="22.9" customHeight="1">
      <c r="B87" s="109"/>
      <c r="D87" s="110" t="s">
        <v>73</v>
      </c>
      <c r="E87" s="119" t="s">
        <v>115</v>
      </c>
      <c r="F87" s="119" t="s">
        <v>116</v>
      </c>
      <c r="I87" s="112"/>
      <c r="J87" s="120">
        <f>BK87</f>
        <v>0</v>
      </c>
      <c r="L87" s="109"/>
      <c r="M87" s="114"/>
      <c r="P87" s="115">
        <f>SUM(P88:P110)</f>
        <v>0</v>
      </c>
      <c r="R87" s="115">
        <f>SUM(R88:R110)</f>
        <v>9.2669999999999995</v>
      </c>
      <c r="T87" s="116">
        <f>SUM(T88:T110)</f>
        <v>3.3543500000000003E-3</v>
      </c>
      <c r="AR87" s="110" t="s">
        <v>79</v>
      </c>
      <c r="AT87" s="117" t="s">
        <v>73</v>
      </c>
      <c r="AU87" s="117" t="s">
        <v>79</v>
      </c>
      <c r="AY87" s="110" t="s">
        <v>114</v>
      </c>
      <c r="BK87" s="118">
        <f>SUM(BK88:BK110)</f>
        <v>0</v>
      </c>
    </row>
    <row r="88" spans="2:65" s="1" customFormat="1" ht="16.5" customHeight="1">
      <c r="B88" s="31"/>
      <c r="C88" s="121" t="s">
        <v>79</v>
      </c>
      <c r="D88" s="121" t="s">
        <v>117</v>
      </c>
      <c r="E88" s="122" t="s">
        <v>118</v>
      </c>
      <c r="F88" s="123" t="s">
        <v>119</v>
      </c>
      <c r="G88" s="124" t="s">
        <v>120</v>
      </c>
      <c r="H88" s="125">
        <v>150</v>
      </c>
      <c r="I88" s="126"/>
      <c r="J88" s="127">
        <f>ROUND(I88*H88,2)</f>
        <v>0</v>
      </c>
      <c r="K88" s="123" t="s">
        <v>121</v>
      </c>
      <c r="L88" s="31"/>
      <c r="M88" s="128" t="s">
        <v>19</v>
      </c>
      <c r="N88" s="129" t="s">
        <v>45</v>
      </c>
      <c r="P88" s="130">
        <f>O88*H88</f>
        <v>0</v>
      </c>
      <c r="Q88" s="130">
        <v>2.0480000000000002E-2</v>
      </c>
      <c r="R88" s="130">
        <f>Q88*H88</f>
        <v>3.0720000000000001</v>
      </c>
      <c r="S88" s="130">
        <v>0</v>
      </c>
      <c r="T88" s="131">
        <f>S88*H88</f>
        <v>0</v>
      </c>
      <c r="AR88" s="132" t="s">
        <v>122</v>
      </c>
      <c r="AT88" s="132" t="s">
        <v>117</v>
      </c>
      <c r="AU88" s="132" t="s">
        <v>81</v>
      </c>
      <c r="AY88" s="16" t="s">
        <v>114</v>
      </c>
      <c r="BE88" s="133">
        <f>IF(N88="základní",J88,0)</f>
        <v>0</v>
      </c>
      <c r="BF88" s="133">
        <f>IF(N88="snížená",J88,0)</f>
        <v>0</v>
      </c>
      <c r="BG88" s="133">
        <f>IF(N88="zákl. přenesená",J88,0)</f>
        <v>0</v>
      </c>
      <c r="BH88" s="133">
        <f>IF(N88="sníž. přenesená",J88,0)</f>
        <v>0</v>
      </c>
      <c r="BI88" s="133">
        <f>IF(N88="nulová",J88,0)</f>
        <v>0</v>
      </c>
      <c r="BJ88" s="16" t="s">
        <v>79</v>
      </c>
      <c r="BK88" s="133">
        <f>ROUND(I88*H88,2)</f>
        <v>0</v>
      </c>
      <c r="BL88" s="16" t="s">
        <v>122</v>
      </c>
      <c r="BM88" s="132" t="s">
        <v>123</v>
      </c>
    </row>
    <row r="89" spans="2:65" s="1" customFormat="1" ht="11.25">
      <c r="B89" s="31"/>
      <c r="D89" s="134" t="s">
        <v>124</v>
      </c>
      <c r="F89" s="135" t="s">
        <v>125</v>
      </c>
      <c r="I89" s="136"/>
      <c r="L89" s="31"/>
      <c r="M89" s="137"/>
      <c r="T89" s="52"/>
      <c r="AT89" s="16" t="s">
        <v>124</v>
      </c>
      <c r="AU89" s="16" t="s">
        <v>81</v>
      </c>
    </row>
    <row r="90" spans="2:65" s="1" customFormat="1" ht="11.25">
      <c r="B90" s="31"/>
      <c r="D90" s="138" t="s">
        <v>126</v>
      </c>
      <c r="F90" s="139" t="s">
        <v>127</v>
      </c>
      <c r="I90" s="136"/>
      <c r="L90" s="31"/>
      <c r="M90" s="137"/>
      <c r="T90" s="52"/>
      <c r="AT90" s="16" t="s">
        <v>126</v>
      </c>
      <c r="AU90" s="16" t="s">
        <v>81</v>
      </c>
    </row>
    <row r="91" spans="2:65" s="12" customFormat="1" ht="11.25">
      <c r="B91" s="140"/>
      <c r="D91" s="134" t="s">
        <v>128</v>
      </c>
      <c r="E91" s="141" t="s">
        <v>19</v>
      </c>
      <c r="F91" s="142" t="s">
        <v>129</v>
      </c>
      <c r="H91" s="143">
        <v>150</v>
      </c>
      <c r="I91" s="144"/>
      <c r="L91" s="140"/>
      <c r="M91" s="145"/>
      <c r="T91" s="146"/>
      <c r="AT91" s="141" t="s">
        <v>128</v>
      </c>
      <c r="AU91" s="141" t="s">
        <v>81</v>
      </c>
      <c r="AV91" s="12" t="s">
        <v>81</v>
      </c>
      <c r="AW91" s="12" t="s">
        <v>35</v>
      </c>
      <c r="AX91" s="12" t="s">
        <v>79</v>
      </c>
      <c r="AY91" s="141" t="s">
        <v>114</v>
      </c>
    </row>
    <row r="92" spans="2:65" s="1" customFormat="1" ht="16.5" customHeight="1">
      <c r="B92" s="31"/>
      <c r="C92" s="121" t="s">
        <v>81</v>
      </c>
      <c r="D92" s="121" t="s">
        <v>117</v>
      </c>
      <c r="E92" s="122" t="s">
        <v>130</v>
      </c>
      <c r="F92" s="123" t="s">
        <v>131</v>
      </c>
      <c r="G92" s="124" t="s">
        <v>120</v>
      </c>
      <c r="H92" s="125">
        <v>250</v>
      </c>
      <c r="I92" s="126"/>
      <c r="J92" s="127">
        <f>ROUND(I92*H92,2)</f>
        <v>0</v>
      </c>
      <c r="K92" s="123" t="s">
        <v>121</v>
      </c>
      <c r="L92" s="31"/>
      <c r="M92" s="128" t="s">
        <v>19</v>
      </c>
      <c r="N92" s="129" t="s">
        <v>45</v>
      </c>
      <c r="P92" s="130">
        <f>O92*H92</f>
        <v>0</v>
      </c>
      <c r="Q92" s="130">
        <v>2.4279999999999999E-2</v>
      </c>
      <c r="R92" s="130">
        <f>Q92*H92</f>
        <v>6.07</v>
      </c>
      <c r="S92" s="130">
        <v>0</v>
      </c>
      <c r="T92" s="131">
        <f>S92*H92</f>
        <v>0</v>
      </c>
      <c r="AR92" s="132" t="s">
        <v>122</v>
      </c>
      <c r="AT92" s="132" t="s">
        <v>117</v>
      </c>
      <c r="AU92" s="132" t="s">
        <v>81</v>
      </c>
      <c r="AY92" s="16" t="s">
        <v>114</v>
      </c>
      <c r="BE92" s="133">
        <f>IF(N92="základní",J92,0)</f>
        <v>0</v>
      </c>
      <c r="BF92" s="133">
        <f>IF(N92="snížená",J92,0)</f>
        <v>0</v>
      </c>
      <c r="BG92" s="133">
        <f>IF(N92="zákl. přenesená",J92,0)</f>
        <v>0</v>
      </c>
      <c r="BH92" s="133">
        <f>IF(N92="sníž. přenesená",J92,0)</f>
        <v>0</v>
      </c>
      <c r="BI92" s="133">
        <f>IF(N92="nulová",J92,0)</f>
        <v>0</v>
      </c>
      <c r="BJ92" s="16" t="s">
        <v>79</v>
      </c>
      <c r="BK92" s="133">
        <f>ROUND(I92*H92,2)</f>
        <v>0</v>
      </c>
      <c r="BL92" s="16" t="s">
        <v>122</v>
      </c>
      <c r="BM92" s="132" t="s">
        <v>132</v>
      </c>
    </row>
    <row r="93" spans="2:65" s="1" customFormat="1" ht="11.25">
      <c r="B93" s="31"/>
      <c r="D93" s="134" t="s">
        <v>124</v>
      </c>
      <c r="F93" s="135" t="s">
        <v>133</v>
      </c>
      <c r="I93" s="136"/>
      <c r="L93" s="31"/>
      <c r="M93" s="137"/>
      <c r="T93" s="52"/>
      <c r="AT93" s="16" t="s">
        <v>124</v>
      </c>
      <c r="AU93" s="16" t="s">
        <v>81</v>
      </c>
    </row>
    <row r="94" spans="2:65" s="1" customFormat="1" ht="11.25">
      <c r="B94" s="31"/>
      <c r="D94" s="138" t="s">
        <v>126</v>
      </c>
      <c r="F94" s="139" t="s">
        <v>134</v>
      </c>
      <c r="I94" s="136"/>
      <c r="L94" s="31"/>
      <c r="M94" s="137"/>
      <c r="T94" s="52"/>
      <c r="AT94" s="16" t="s">
        <v>126</v>
      </c>
      <c r="AU94" s="16" t="s">
        <v>81</v>
      </c>
    </row>
    <row r="95" spans="2:65" s="12" customFormat="1" ht="11.25">
      <c r="B95" s="140"/>
      <c r="D95" s="134" t="s">
        <v>128</v>
      </c>
      <c r="E95" s="141" t="s">
        <v>19</v>
      </c>
      <c r="F95" s="142" t="s">
        <v>135</v>
      </c>
      <c r="H95" s="143">
        <v>250</v>
      </c>
      <c r="I95" s="144"/>
      <c r="L95" s="140"/>
      <c r="M95" s="145"/>
      <c r="T95" s="146"/>
      <c r="AT95" s="141" t="s">
        <v>128</v>
      </c>
      <c r="AU95" s="141" t="s">
        <v>81</v>
      </c>
      <c r="AV95" s="12" t="s">
        <v>81</v>
      </c>
      <c r="AW95" s="12" t="s">
        <v>35</v>
      </c>
      <c r="AX95" s="12" t="s">
        <v>79</v>
      </c>
      <c r="AY95" s="141" t="s">
        <v>114</v>
      </c>
    </row>
    <row r="96" spans="2:65" s="1" customFormat="1" ht="16.5" customHeight="1">
      <c r="B96" s="31"/>
      <c r="C96" s="121" t="s">
        <v>136</v>
      </c>
      <c r="D96" s="121" t="s">
        <v>117</v>
      </c>
      <c r="E96" s="122" t="s">
        <v>137</v>
      </c>
      <c r="F96" s="123" t="s">
        <v>138</v>
      </c>
      <c r="G96" s="124" t="s">
        <v>139</v>
      </c>
      <c r="H96" s="125">
        <v>100</v>
      </c>
      <c r="I96" s="126"/>
      <c r="J96" s="127">
        <f>ROUND(I96*H96,2)</f>
        <v>0</v>
      </c>
      <c r="K96" s="123" t="s">
        <v>121</v>
      </c>
      <c r="L96" s="31"/>
      <c r="M96" s="128" t="s">
        <v>19</v>
      </c>
      <c r="N96" s="129" t="s">
        <v>45</v>
      </c>
      <c r="P96" s="130">
        <f>O96*H96</f>
        <v>0</v>
      </c>
      <c r="Q96" s="130">
        <v>1.25E-3</v>
      </c>
      <c r="R96" s="130">
        <f>Q96*H96</f>
        <v>0.125</v>
      </c>
      <c r="S96" s="130">
        <v>0</v>
      </c>
      <c r="T96" s="131">
        <f>S96*H96</f>
        <v>0</v>
      </c>
      <c r="AR96" s="132" t="s">
        <v>122</v>
      </c>
      <c r="AT96" s="132" t="s">
        <v>117</v>
      </c>
      <c r="AU96" s="132" t="s">
        <v>81</v>
      </c>
      <c r="AY96" s="16" t="s">
        <v>114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6" t="s">
        <v>79</v>
      </c>
      <c r="BK96" s="133">
        <f>ROUND(I96*H96,2)</f>
        <v>0</v>
      </c>
      <c r="BL96" s="16" t="s">
        <v>122</v>
      </c>
      <c r="BM96" s="132" t="s">
        <v>140</v>
      </c>
    </row>
    <row r="97" spans="2:65" s="1" customFormat="1" ht="19.5">
      <c r="B97" s="31"/>
      <c r="D97" s="134" t="s">
        <v>124</v>
      </c>
      <c r="F97" s="135" t="s">
        <v>141</v>
      </c>
      <c r="I97" s="136"/>
      <c r="L97" s="31"/>
      <c r="M97" s="137"/>
      <c r="T97" s="52"/>
      <c r="AT97" s="16" t="s">
        <v>124</v>
      </c>
      <c r="AU97" s="16" t="s">
        <v>81</v>
      </c>
    </row>
    <row r="98" spans="2:65" s="1" customFormat="1" ht="11.25">
      <c r="B98" s="31"/>
      <c r="D98" s="138" t="s">
        <v>126</v>
      </c>
      <c r="F98" s="139" t="s">
        <v>142</v>
      </c>
      <c r="I98" s="136"/>
      <c r="L98" s="31"/>
      <c r="M98" s="137"/>
      <c r="T98" s="52"/>
      <c r="AT98" s="16" t="s">
        <v>126</v>
      </c>
      <c r="AU98" s="16" t="s">
        <v>81</v>
      </c>
    </row>
    <row r="99" spans="2:65" s="12" customFormat="1" ht="11.25">
      <c r="B99" s="140"/>
      <c r="D99" s="134" t="s">
        <v>128</v>
      </c>
      <c r="E99" s="141" t="s">
        <v>19</v>
      </c>
      <c r="F99" s="142" t="s">
        <v>143</v>
      </c>
      <c r="H99" s="143">
        <v>100</v>
      </c>
      <c r="I99" s="144"/>
      <c r="L99" s="140"/>
      <c r="M99" s="145"/>
      <c r="T99" s="146"/>
      <c r="AT99" s="141" t="s">
        <v>128</v>
      </c>
      <c r="AU99" s="141" t="s">
        <v>81</v>
      </c>
      <c r="AV99" s="12" t="s">
        <v>81</v>
      </c>
      <c r="AW99" s="12" t="s">
        <v>35</v>
      </c>
      <c r="AX99" s="12" t="s">
        <v>79</v>
      </c>
      <c r="AY99" s="141" t="s">
        <v>114</v>
      </c>
    </row>
    <row r="100" spans="2:65" s="1" customFormat="1" ht="16.5" customHeight="1">
      <c r="B100" s="31"/>
      <c r="C100" s="121" t="s">
        <v>122</v>
      </c>
      <c r="D100" s="121" t="s">
        <v>117</v>
      </c>
      <c r="E100" s="122" t="s">
        <v>144</v>
      </c>
      <c r="F100" s="123" t="s">
        <v>145</v>
      </c>
      <c r="G100" s="124" t="s">
        <v>120</v>
      </c>
      <c r="H100" s="125">
        <v>335.435</v>
      </c>
      <c r="I100" s="126"/>
      <c r="J100" s="127">
        <f>ROUND(I100*H100,2)</f>
        <v>0</v>
      </c>
      <c r="K100" s="123" t="s">
        <v>121</v>
      </c>
      <c r="L100" s="31"/>
      <c r="M100" s="128" t="s">
        <v>19</v>
      </c>
      <c r="N100" s="129" t="s">
        <v>45</v>
      </c>
      <c r="P100" s="130">
        <f>O100*H100</f>
        <v>0</v>
      </c>
      <c r="Q100" s="130">
        <v>0</v>
      </c>
      <c r="R100" s="130">
        <f>Q100*H100</f>
        <v>0</v>
      </c>
      <c r="S100" s="130">
        <v>1.0000000000000001E-5</v>
      </c>
      <c r="T100" s="131">
        <f>S100*H100</f>
        <v>3.3543500000000003E-3</v>
      </c>
      <c r="AR100" s="132" t="s">
        <v>122</v>
      </c>
      <c r="AT100" s="132" t="s">
        <v>117</v>
      </c>
      <c r="AU100" s="132" t="s">
        <v>81</v>
      </c>
      <c r="AY100" s="16" t="s">
        <v>114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6" t="s">
        <v>79</v>
      </c>
      <c r="BK100" s="133">
        <f>ROUND(I100*H100,2)</f>
        <v>0</v>
      </c>
      <c r="BL100" s="16" t="s">
        <v>122</v>
      </c>
      <c r="BM100" s="132" t="s">
        <v>146</v>
      </c>
    </row>
    <row r="101" spans="2:65" s="1" customFormat="1" ht="11.25">
      <c r="B101" s="31"/>
      <c r="D101" s="134" t="s">
        <v>124</v>
      </c>
      <c r="F101" s="135" t="s">
        <v>147</v>
      </c>
      <c r="I101" s="136"/>
      <c r="L101" s="31"/>
      <c r="M101" s="137"/>
      <c r="T101" s="52"/>
      <c r="AT101" s="16" t="s">
        <v>124</v>
      </c>
      <c r="AU101" s="16" t="s">
        <v>81</v>
      </c>
    </row>
    <row r="102" spans="2:65" s="1" customFormat="1" ht="11.25">
      <c r="B102" s="31"/>
      <c r="D102" s="138" t="s">
        <v>126</v>
      </c>
      <c r="F102" s="139" t="s">
        <v>148</v>
      </c>
      <c r="I102" s="136"/>
      <c r="L102" s="31"/>
      <c r="M102" s="137"/>
      <c r="T102" s="52"/>
      <c r="AT102" s="16" t="s">
        <v>126</v>
      </c>
      <c r="AU102" s="16" t="s">
        <v>81</v>
      </c>
    </row>
    <row r="103" spans="2:65" s="1" customFormat="1" ht="39">
      <c r="B103" s="31"/>
      <c r="D103" s="134" t="s">
        <v>149</v>
      </c>
      <c r="F103" s="147" t="s">
        <v>150</v>
      </c>
      <c r="I103" s="136"/>
      <c r="L103" s="31"/>
      <c r="M103" s="137"/>
      <c r="T103" s="52"/>
      <c r="AT103" s="16" t="s">
        <v>149</v>
      </c>
      <c r="AU103" s="16" t="s">
        <v>81</v>
      </c>
    </row>
    <row r="104" spans="2:65" s="12" customFormat="1" ht="11.25">
      <c r="B104" s="140"/>
      <c r="D104" s="134" t="s">
        <v>128</v>
      </c>
      <c r="E104" s="141" t="s">
        <v>19</v>
      </c>
      <c r="F104" s="142" t="s">
        <v>151</v>
      </c>
      <c r="H104" s="143">
        <v>177.05500000000001</v>
      </c>
      <c r="I104" s="144"/>
      <c r="L104" s="140"/>
      <c r="M104" s="145"/>
      <c r="T104" s="146"/>
      <c r="AT104" s="141" t="s">
        <v>128</v>
      </c>
      <c r="AU104" s="141" t="s">
        <v>81</v>
      </c>
      <c r="AV104" s="12" t="s">
        <v>81</v>
      </c>
      <c r="AW104" s="12" t="s">
        <v>35</v>
      </c>
      <c r="AX104" s="12" t="s">
        <v>74</v>
      </c>
      <c r="AY104" s="141" t="s">
        <v>114</v>
      </c>
    </row>
    <row r="105" spans="2:65" s="12" customFormat="1" ht="11.25">
      <c r="B105" s="140"/>
      <c r="D105" s="134" t="s">
        <v>128</v>
      </c>
      <c r="E105" s="141" t="s">
        <v>19</v>
      </c>
      <c r="F105" s="142" t="s">
        <v>152</v>
      </c>
      <c r="H105" s="143">
        <v>158.38</v>
      </c>
      <c r="I105" s="144"/>
      <c r="L105" s="140"/>
      <c r="M105" s="145"/>
      <c r="T105" s="146"/>
      <c r="AT105" s="141" t="s">
        <v>128</v>
      </c>
      <c r="AU105" s="141" t="s">
        <v>81</v>
      </c>
      <c r="AV105" s="12" t="s">
        <v>81</v>
      </c>
      <c r="AW105" s="12" t="s">
        <v>35</v>
      </c>
      <c r="AX105" s="12" t="s">
        <v>74</v>
      </c>
      <c r="AY105" s="141" t="s">
        <v>114</v>
      </c>
    </row>
    <row r="106" spans="2:65" s="13" customFormat="1" ht="11.25">
      <c r="B106" s="148"/>
      <c r="D106" s="134" t="s">
        <v>128</v>
      </c>
      <c r="E106" s="149" t="s">
        <v>19</v>
      </c>
      <c r="F106" s="150" t="s">
        <v>153</v>
      </c>
      <c r="H106" s="151">
        <v>335.435</v>
      </c>
      <c r="I106" s="152"/>
      <c r="L106" s="148"/>
      <c r="M106" s="153"/>
      <c r="T106" s="154"/>
      <c r="AT106" s="149" t="s">
        <v>128</v>
      </c>
      <c r="AU106" s="149" t="s">
        <v>81</v>
      </c>
      <c r="AV106" s="13" t="s">
        <v>122</v>
      </c>
      <c r="AW106" s="13" t="s">
        <v>35</v>
      </c>
      <c r="AX106" s="13" t="s">
        <v>79</v>
      </c>
      <c r="AY106" s="149" t="s">
        <v>114</v>
      </c>
    </row>
    <row r="107" spans="2:65" s="1" customFormat="1" ht="16.5" customHeight="1">
      <c r="B107" s="31"/>
      <c r="C107" s="121" t="s">
        <v>154</v>
      </c>
      <c r="D107" s="121" t="s">
        <v>117</v>
      </c>
      <c r="E107" s="122" t="s">
        <v>155</v>
      </c>
      <c r="F107" s="123" t="s">
        <v>156</v>
      </c>
      <c r="G107" s="124" t="s">
        <v>120</v>
      </c>
      <c r="H107" s="125">
        <v>2354</v>
      </c>
      <c r="I107" s="126"/>
      <c r="J107" s="127">
        <f>ROUND(I107*H107,2)</f>
        <v>0</v>
      </c>
      <c r="K107" s="123" t="s">
        <v>121</v>
      </c>
      <c r="L107" s="31"/>
      <c r="M107" s="128" t="s">
        <v>19</v>
      </c>
      <c r="N107" s="129" t="s">
        <v>45</v>
      </c>
      <c r="P107" s="130">
        <f>O107*H107</f>
        <v>0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122</v>
      </c>
      <c r="AT107" s="132" t="s">
        <v>117</v>
      </c>
      <c r="AU107" s="132" t="s">
        <v>81</v>
      </c>
      <c r="AY107" s="16" t="s">
        <v>114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6" t="s">
        <v>79</v>
      </c>
      <c r="BK107" s="133">
        <f>ROUND(I107*H107,2)</f>
        <v>0</v>
      </c>
      <c r="BL107" s="16" t="s">
        <v>122</v>
      </c>
      <c r="BM107" s="132" t="s">
        <v>157</v>
      </c>
    </row>
    <row r="108" spans="2:65" s="1" customFormat="1" ht="11.25">
      <c r="B108" s="31"/>
      <c r="D108" s="134" t="s">
        <v>124</v>
      </c>
      <c r="F108" s="135" t="s">
        <v>158</v>
      </c>
      <c r="I108" s="136"/>
      <c r="L108" s="31"/>
      <c r="M108" s="137"/>
      <c r="T108" s="52"/>
      <c r="AT108" s="16" t="s">
        <v>124</v>
      </c>
      <c r="AU108" s="16" t="s">
        <v>81</v>
      </c>
    </row>
    <row r="109" spans="2:65" s="1" customFormat="1" ht="11.25">
      <c r="B109" s="31"/>
      <c r="D109" s="138" t="s">
        <v>126</v>
      </c>
      <c r="F109" s="139" t="s">
        <v>159</v>
      </c>
      <c r="I109" s="136"/>
      <c r="L109" s="31"/>
      <c r="M109" s="137"/>
      <c r="T109" s="52"/>
      <c r="AT109" s="16" t="s">
        <v>126</v>
      </c>
      <c r="AU109" s="16" t="s">
        <v>81</v>
      </c>
    </row>
    <row r="110" spans="2:65" s="12" customFormat="1" ht="11.25">
      <c r="B110" s="140"/>
      <c r="D110" s="134" t="s">
        <v>128</v>
      </c>
      <c r="E110" s="141" t="s">
        <v>19</v>
      </c>
      <c r="F110" s="142" t="s">
        <v>160</v>
      </c>
      <c r="H110" s="143">
        <v>2354</v>
      </c>
      <c r="I110" s="144"/>
      <c r="L110" s="140"/>
      <c r="M110" s="145"/>
      <c r="T110" s="146"/>
      <c r="AT110" s="141" t="s">
        <v>128</v>
      </c>
      <c r="AU110" s="141" t="s">
        <v>81</v>
      </c>
      <c r="AV110" s="12" t="s">
        <v>81</v>
      </c>
      <c r="AW110" s="12" t="s">
        <v>35</v>
      </c>
      <c r="AX110" s="12" t="s">
        <v>79</v>
      </c>
      <c r="AY110" s="141" t="s">
        <v>114</v>
      </c>
    </row>
    <row r="111" spans="2:65" s="11" customFormat="1" ht="22.9" customHeight="1">
      <c r="B111" s="109"/>
      <c r="D111" s="110" t="s">
        <v>73</v>
      </c>
      <c r="E111" s="119" t="s">
        <v>161</v>
      </c>
      <c r="F111" s="119" t="s">
        <v>162</v>
      </c>
      <c r="I111" s="112"/>
      <c r="J111" s="120">
        <f>BK111</f>
        <v>0</v>
      </c>
      <c r="L111" s="109"/>
      <c r="M111" s="114"/>
      <c r="P111" s="115">
        <f>SUM(P112:P117)</f>
        <v>0</v>
      </c>
      <c r="R111" s="115">
        <f>SUM(R112:R117)</f>
        <v>6.0000000000000001E-3</v>
      </c>
      <c r="T111" s="116">
        <f>SUM(T112:T117)</f>
        <v>0</v>
      </c>
      <c r="AR111" s="110" t="s">
        <v>79</v>
      </c>
      <c r="AT111" s="117" t="s">
        <v>73</v>
      </c>
      <c r="AU111" s="117" t="s">
        <v>79</v>
      </c>
      <c r="AY111" s="110" t="s">
        <v>114</v>
      </c>
      <c r="BK111" s="118">
        <f>SUM(BK112:BK117)</f>
        <v>0</v>
      </c>
    </row>
    <row r="112" spans="2:65" s="1" customFormat="1" ht="16.5" customHeight="1">
      <c r="B112" s="31"/>
      <c r="C112" s="121" t="s">
        <v>115</v>
      </c>
      <c r="D112" s="121" t="s">
        <v>117</v>
      </c>
      <c r="E112" s="122" t="s">
        <v>163</v>
      </c>
      <c r="F112" s="123" t="s">
        <v>164</v>
      </c>
      <c r="G112" s="124" t="s">
        <v>139</v>
      </c>
      <c r="H112" s="125">
        <v>4</v>
      </c>
      <c r="I112" s="126"/>
      <c r="J112" s="127">
        <f>ROUND(I112*H112,2)</f>
        <v>0</v>
      </c>
      <c r="K112" s="123" t="s">
        <v>19</v>
      </c>
      <c r="L112" s="31"/>
      <c r="M112" s="128" t="s">
        <v>19</v>
      </c>
      <c r="N112" s="129" t="s">
        <v>45</v>
      </c>
      <c r="P112" s="130">
        <f>O112*H112</f>
        <v>0</v>
      </c>
      <c r="Q112" s="130">
        <v>0</v>
      </c>
      <c r="R112" s="130">
        <f>Q112*H112</f>
        <v>0</v>
      </c>
      <c r="S112" s="130">
        <v>0</v>
      </c>
      <c r="T112" s="131">
        <f>S112*H112</f>
        <v>0</v>
      </c>
      <c r="AR112" s="132" t="s">
        <v>122</v>
      </c>
      <c r="AT112" s="132" t="s">
        <v>117</v>
      </c>
      <c r="AU112" s="132" t="s">
        <v>81</v>
      </c>
      <c r="AY112" s="16" t="s">
        <v>114</v>
      </c>
      <c r="BE112" s="133">
        <f>IF(N112="základní",J112,0)</f>
        <v>0</v>
      </c>
      <c r="BF112" s="133">
        <f>IF(N112="snížená",J112,0)</f>
        <v>0</v>
      </c>
      <c r="BG112" s="133">
        <f>IF(N112="zákl. přenesená",J112,0)</f>
        <v>0</v>
      </c>
      <c r="BH112" s="133">
        <f>IF(N112="sníž. přenesená",J112,0)</f>
        <v>0</v>
      </c>
      <c r="BI112" s="133">
        <f>IF(N112="nulová",J112,0)</f>
        <v>0</v>
      </c>
      <c r="BJ112" s="16" t="s">
        <v>79</v>
      </c>
      <c r="BK112" s="133">
        <f>ROUND(I112*H112,2)</f>
        <v>0</v>
      </c>
      <c r="BL112" s="16" t="s">
        <v>122</v>
      </c>
      <c r="BM112" s="132" t="s">
        <v>165</v>
      </c>
    </row>
    <row r="113" spans="2:65" s="1" customFormat="1" ht="19.5">
      <c r="B113" s="31"/>
      <c r="D113" s="134" t="s">
        <v>124</v>
      </c>
      <c r="F113" s="135" t="s">
        <v>166</v>
      </c>
      <c r="I113" s="136"/>
      <c r="L113" s="31"/>
      <c r="M113" s="137"/>
      <c r="T113" s="52"/>
      <c r="AT113" s="16" t="s">
        <v>124</v>
      </c>
      <c r="AU113" s="16" t="s">
        <v>81</v>
      </c>
    </row>
    <row r="114" spans="2:65" s="12" customFormat="1" ht="11.25">
      <c r="B114" s="140"/>
      <c r="D114" s="134" t="s">
        <v>128</v>
      </c>
      <c r="E114" s="141" t="s">
        <v>19</v>
      </c>
      <c r="F114" s="142" t="s">
        <v>122</v>
      </c>
      <c r="H114" s="143">
        <v>4</v>
      </c>
      <c r="I114" s="144"/>
      <c r="L114" s="140"/>
      <c r="M114" s="145"/>
      <c r="T114" s="146"/>
      <c r="AT114" s="141" t="s">
        <v>128</v>
      </c>
      <c r="AU114" s="141" t="s">
        <v>81</v>
      </c>
      <c r="AV114" s="12" t="s">
        <v>81</v>
      </c>
      <c r="AW114" s="12" t="s">
        <v>35</v>
      </c>
      <c r="AX114" s="12" t="s">
        <v>79</v>
      </c>
      <c r="AY114" s="141" t="s">
        <v>114</v>
      </c>
    </row>
    <row r="115" spans="2:65" s="1" customFormat="1" ht="16.5" customHeight="1">
      <c r="B115" s="31"/>
      <c r="C115" s="155" t="s">
        <v>167</v>
      </c>
      <c r="D115" s="155" t="s">
        <v>168</v>
      </c>
      <c r="E115" s="156" t="s">
        <v>169</v>
      </c>
      <c r="F115" s="157" t="s">
        <v>170</v>
      </c>
      <c r="G115" s="158" t="s">
        <v>139</v>
      </c>
      <c r="H115" s="159">
        <v>4</v>
      </c>
      <c r="I115" s="160"/>
      <c r="J115" s="161">
        <f>ROUND(I115*H115,2)</f>
        <v>0</v>
      </c>
      <c r="K115" s="157" t="s">
        <v>19</v>
      </c>
      <c r="L115" s="162"/>
      <c r="M115" s="163" t="s">
        <v>19</v>
      </c>
      <c r="N115" s="164" t="s">
        <v>45</v>
      </c>
      <c r="P115" s="130">
        <f>O115*H115</f>
        <v>0</v>
      </c>
      <c r="Q115" s="130">
        <v>1.5E-3</v>
      </c>
      <c r="R115" s="130">
        <f>Q115*H115</f>
        <v>6.0000000000000001E-3</v>
      </c>
      <c r="S115" s="130">
        <v>0</v>
      </c>
      <c r="T115" s="131">
        <f>S115*H115</f>
        <v>0</v>
      </c>
      <c r="AR115" s="132" t="s">
        <v>161</v>
      </c>
      <c r="AT115" s="132" t="s">
        <v>168</v>
      </c>
      <c r="AU115" s="132" t="s">
        <v>81</v>
      </c>
      <c r="AY115" s="16" t="s">
        <v>114</v>
      </c>
      <c r="BE115" s="133">
        <f>IF(N115="základní",J115,0)</f>
        <v>0</v>
      </c>
      <c r="BF115" s="133">
        <f>IF(N115="snížená",J115,0)</f>
        <v>0</v>
      </c>
      <c r="BG115" s="133">
        <f>IF(N115="zákl. přenesená",J115,0)</f>
        <v>0</v>
      </c>
      <c r="BH115" s="133">
        <f>IF(N115="sníž. přenesená",J115,0)</f>
        <v>0</v>
      </c>
      <c r="BI115" s="133">
        <f>IF(N115="nulová",J115,0)</f>
        <v>0</v>
      </c>
      <c r="BJ115" s="16" t="s">
        <v>79</v>
      </c>
      <c r="BK115" s="133">
        <f>ROUND(I115*H115,2)</f>
        <v>0</v>
      </c>
      <c r="BL115" s="16" t="s">
        <v>122</v>
      </c>
      <c r="BM115" s="132" t="s">
        <v>171</v>
      </c>
    </row>
    <row r="116" spans="2:65" s="1" customFormat="1" ht="11.25">
      <c r="B116" s="31"/>
      <c r="D116" s="134" t="s">
        <v>124</v>
      </c>
      <c r="F116" s="135" t="s">
        <v>170</v>
      </c>
      <c r="I116" s="136"/>
      <c r="L116" s="31"/>
      <c r="M116" s="137"/>
      <c r="T116" s="52"/>
      <c r="AT116" s="16" t="s">
        <v>124</v>
      </c>
      <c r="AU116" s="16" t="s">
        <v>81</v>
      </c>
    </row>
    <row r="117" spans="2:65" s="12" customFormat="1" ht="11.25">
      <c r="B117" s="140"/>
      <c r="D117" s="134" t="s">
        <v>128</v>
      </c>
      <c r="E117" s="141" t="s">
        <v>19</v>
      </c>
      <c r="F117" s="142" t="s">
        <v>122</v>
      </c>
      <c r="H117" s="143">
        <v>4</v>
      </c>
      <c r="I117" s="144"/>
      <c r="L117" s="140"/>
      <c r="M117" s="145"/>
      <c r="T117" s="146"/>
      <c r="AT117" s="141" t="s">
        <v>128</v>
      </c>
      <c r="AU117" s="141" t="s">
        <v>81</v>
      </c>
      <c r="AV117" s="12" t="s">
        <v>81</v>
      </c>
      <c r="AW117" s="12" t="s">
        <v>35</v>
      </c>
      <c r="AX117" s="12" t="s">
        <v>79</v>
      </c>
      <c r="AY117" s="141" t="s">
        <v>114</v>
      </c>
    </row>
    <row r="118" spans="2:65" s="11" customFormat="1" ht="22.9" customHeight="1">
      <c r="B118" s="109"/>
      <c r="D118" s="110" t="s">
        <v>73</v>
      </c>
      <c r="E118" s="119" t="s">
        <v>172</v>
      </c>
      <c r="F118" s="119" t="s">
        <v>173</v>
      </c>
      <c r="I118" s="112"/>
      <c r="J118" s="120">
        <f>BK118</f>
        <v>0</v>
      </c>
      <c r="L118" s="109"/>
      <c r="M118" s="114"/>
      <c r="P118" s="115">
        <f>SUM(P119:P148)</f>
        <v>0</v>
      </c>
      <c r="R118" s="115">
        <f>SUM(R119:R148)</f>
        <v>3.3543500000000003E-3</v>
      </c>
      <c r="T118" s="116">
        <f>SUM(T119:T148)</f>
        <v>7</v>
      </c>
      <c r="AR118" s="110" t="s">
        <v>79</v>
      </c>
      <c r="AT118" s="117" t="s">
        <v>73</v>
      </c>
      <c r="AU118" s="117" t="s">
        <v>79</v>
      </c>
      <c r="AY118" s="110" t="s">
        <v>114</v>
      </c>
      <c r="BK118" s="118">
        <f>SUM(BK119:BK148)</f>
        <v>0</v>
      </c>
    </row>
    <row r="119" spans="2:65" s="1" customFormat="1" ht="21.75" customHeight="1">
      <c r="B119" s="31"/>
      <c r="C119" s="121" t="s">
        <v>161</v>
      </c>
      <c r="D119" s="121" t="s">
        <v>117</v>
      </c>
      <c r="E119" s="122" t="s">
        <v>174</v>
      </c>
      <c r="F119" s="123" t="s">
        <v>175</v>
      </c>
      <c r="G119" s="124" t="s">
        <v>120</v>
      </c>
      <c r="H119" s="125">
        <v>2500</v>
      </c>
      <c r="I119" s="126"/>
      <c r="J119" s="127">
        <f>ROUND(I119*H119,2)</f>
        <v>0</v>
      </c>
      <c r="K119" s="123" t="s">
        <v>121</v>
      </c>
      <c r="L119" s="31"/>
      <c r="M119" s="128" t="s">
        <v>19</v>
      </c>
      <c r="N119" s="129" t="s">
        <v>45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122</v>
      </c>
      <c r="AT119" s="132" t="s">
        <v>117</v>
      </c>
      <c r="AU119" s="132" t="s">
        <v>81</v>
      </c>
      <c r="AY119" s="16" t="s">
        <v>114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6" t="s">
        <v>79</v>
      </c>
      <c r="BK119" s="133">
        <f>ROUND(I119*H119,2)</f>
        <v>0</v>
      </c>
      <c r="BL119" s="16" t="s">
        <v>122</v>
      </c>
      <c r="BM119" s="132" t="s">
        <v>176</v>
      </c>
    </row>
    <row r="120" spans="2:65" s="1" customFormat="1" ht="19.5">
      <c r="B120" s="31"/>
      <c r="D120" s="134" t="s">
        <v>124</v>
      </c>
      <c r="F120" s="135" t="s">
        <v>177</v>
      </c>
      <c r="I120" s="136"/>
      <c r="L120" s="31"/>
      <c r="M120" s="137"/>
      <c r="T120" s="52"/>
      <c r="AT120" s="16" t="s">
        <v>124</v>
      </c>
      <c r="AU120" s="16" t="s">
        <v>81</v>
      </c>
    </row>
    <row r="121" spans="2:65" s="1" customFormat="1" ht="11.25">
      <c r="B121" s="31"/>
      <c r="D121" s="138" t="s">
        <v>126</v>
      </c>
      <c r="F121" s="139" t="s">
        <v>178</v>
      </c>
      <c r="I121" s="136"/>
      <c r="L121" s="31"/>
      <c r="M121" s="137"/>
      <c r="T121" s="52"/>
      <c r="AT121" s="16" t="s">
        <v>126</v>
      </c>
      <c r="AU121" s="16" t="s">
        <v>81</v>
      </c>
    </row>
    <row r="122" spans="2:65" s="1" customFormat="1" ht="24.2" customHeight="1">
      <c r="B122" s="31"/>
      <c r="C122" s="121" t="s">
        <v>172</v>
      </c>
      <c r="D122" s="121" t="s">
        <v>117</v>
      </c>
      <c r="E122" s="122" t="s">
        <v>179</v>
      </c>
      <c r="F122" s="123" t="s">
        <v>180</v>
      </c>
      <c r="G122" s="124" t="s">
        <v>120</v>
      </c>
      <c r="H122" s="125">
        <v>100000</v>
      </c>
      <c r="I122" s="126"/>
      <c r="J122" s="127">
        <f>ROUND(I122*H122,2)</f>
        <v>0</v>
      </c>
      <c r="K122" s="123" t="s">
        <v>121</v>
      </c>
      <c r="L122" s="31"/>
      <c r="M122" s="128" t="s">
        <v>19</v>
      </c>
      <c r="N122" s="129" t="s">
        <v>45</v>
      </c>
      <c r="P122" s="130">
        <f>O122*H122</f>
        <v>0</v>
      </c>
      <c r="Q122" s="130">
        <v>0</v>
      </c>
      <c r="R122" s="130">
        <f>Q122*H122</f>
        <v>0</v>
      </c>
      <c r="S122" s="130">
        <v>0</v>
      </c>
      <c r="T122" s="131">
        <f>S122*H122</f>
        <v>0</v>
      </c>
      <c r="AR122" s="132" t="s">
        <v>122</v>
      </c>
      <c r="AT122" s="132" t="s">
        <v>117</v>
      </c>
      <c r="AU122" s="132" t="s">
        <v>81</v>
      </c>
      <c r="AY122" s="16" t="s">
        <v>114</v>
      </c>
      <c r="BE122" s="133">
        <f>IF(N122="základní",J122,0)</f>
        <v>0</v>
      </c>
      <c r="BF122" s="133">
        <f>IF(N122="snížená",J122,0)</f>
        <v>0</v>
      </c>
      <c r="BG122" s="133">
        <f>IF(N122="zákl. přenesená",J122,0)</f>
        <v>0</v>
      </c>
      <c r="BH122" s="133">
        <f>IF(N122="sníž. přenesená",J122,0)</f>
        <v>0</v>
      </c>
      <c r="BI122" s="133">
        <f>IF(N122="nulová",J122,0)</f>
        <v>0</v>
      </c>
      <c r="BJ122" s="16" t="s">
        <v>79</v>
      </c>
      <c r="BK122" s="133">
        <f>ROUND(I122*H122,2)</f>
        <v>0</v>
      </c>
      <c r="BL122" s="16" t="s">
        <v>122</v>
      </c>
      <c r="BM122" s="132" t="s">
        <v>181</v>
      </c>
    </row>
    <row r="123" spans="2:65" s="1" customFormat="1" ht="19.5">
      <c r="B123" s="31"/>
      <c r="D123" s="134" t="s">
        <v>124</v>
      </c>
      <c r="F123" s="135" t="s">
        <v>182</v>
      </c>
      <c r="I123" s="136"/>
      <c r="L123" s="31"/>
      <c r="M123" s="137"/>
      <c r="T123" s="52"/>
      <c r="AT123" s="16" t="s">
        <v>124</v>
      </c>
      <c r="AU123" s="16" t="s">
        <v>81</v>
      </c>
    </row>
    <row r="124" spans="2:65" s="1" customFormat="1" ht="11.25">
      <c r="B124" s="31"/>
      <c r="D124" s="138" t="s">
        <v>126</v>
      </c>
      <c r="F124" s="139" t="s">
        <v>183</v>
      </c>
      <c r="I124" s="136"/>
      <c r="L124" s="31"/>
      <c r="M124" s="137"/>
      <c r="T124" s="52"/>
      <c r="AT124" s="16" t="s">
        <v>126</v>
      </c>
      <c r="AU124" s="16" t="s">
        <v>81</v>
      </c>
    </row>
    <row r="125" spans="2:65" s="12" customFormat="1" ht="11.25">
      <c r="B125" s="140"/>
      <c r="D125" s="134" t="s">
        <v>128</v>
      </c>
      <c r="E125" s="141" t="s">
        <v>19</v>
      </c>
      <c r="F125" s="142" t="s">
        <v>184</v>
      </c>
      <c r="H125" s="143">
        <v>100000</v>
      </c>
      <c r="I125" s="144"/>
      <c r="L125" s="140"/>
      <c r="M125" s="145"/>
      <c r="T125" s="146"/>
      <c r="AT125" s="141" t="s">
        <v>128</v>
      </c>
      <c r="AU125" s="141" t="s">
        <v>81</v>
      </c>
      <c r="AV125" s="12" t="s">
        <v>81</v>
      </c>
      <c r="AW125" s="12" t="s">
        <v>35</v>
      </c>
      <c r="AX125" s="12" t="s">
        <v>79</v>
      </c>
      <c r="AY125" s="141" t="s">
        <v>114</v>
      </c>
    </row>
    <row r="126" spans="2:65" s="1" customFormat="1" ht="21.75" customHeight="1">
      <c r="B126" s="31"/>
      <c r="C126" s="121" t="s">
        <v>185</v>
      </c>
      <c r="D126" s="121" t="s">
        <v>117</v>
      </c>
      <c r="E126" s="122" t="s">
        <v>186</v>
      </c>
      <c r="F126" s="123" t="s">
        <v>187</v>
      </c>
      <c r="G126" s="124" t="s">
        <v>120</v>
      </c>
      <c r="H126" s="125">
        <v>2500</v>
      </c>
      <c r="I126" s="126"/>
      <c r="J126" s="127">
        <f>ROUND(I126*H126,2)</f>
        <v>0</v>
      </c>
      <c r="K126" s="123" t="s">
        <v>121</v>
      </c>
      <c r="L126" s="31"/>
      <c r="M126" s="128" t="s">
        <v>19</v>
      </c>
      <c r="N126" s="129" t="s">
        <v>45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122</v>
      </c>
      <c r="AT126" s="132" t="s">
        <v>117</v>
      </c>
      <c r="AU126" s="132" t="s">
        <v>81</v>
      </c>
      <c r="AY126" s="16" t="s">
        <v>114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6" t="s">
        <v>79</v>
      </c>
      <c r="BK126" s="133">
        <f>ROUND(I126*H126,2)</f>
        <v>0</v>
      </c>
      <c r="BL126" s="16" t="s">
        <v>122</v>
      </c>
      <c r="BM126" s="132" t="s">
        <v>188</v>
      </c>
    </row>
    <row r="127" spans="2:65" s="1" customFormat="1" ht="19.5">
      <c r="B127" s="31"/>
      <c r="D127" s="134" t="s">
        <v>124</v>
      </c>
      <c r="F127" s="135" t="s">
        <v>189</v>
      </c>
      <c r="I127" s="136"/>
      <c r="L127" s="31"/>
      <c r="M127" s="137"/>
      <c r="T127" s="52"/>
      <c r="AT127" s="16" t="s">
        <v>124</v>
      </c>
      <c r="AU127" s="16" t="s">
        <v>81</v>
      </c>
    </row>
    <row r="128" spans="2:65" s="1" customFormat="1" ht="11.25">
      <c r="B128" s="31"/>
      <c r="D128" s="138" t="s">
        <v>126</v>
      </c>
      <c r="F128" s="139" t="s">
        <v>190</v>
      </c>
      <c r="I128" s="136"/>
      <c r="L128" s="31"/>
      <c r="M128" s="137"/>
      <c r="T128" s="52"/>
      <c r="AT128" s="16" t="s">
        <v>126</v>
      </c>
      <c r="AU128" s="16" t="s">
        <v>81</v>
      </c>
    </row>
    <row r="129" spans="2:65" s="1" customFormat="1" ht="16.5" customHeight="1">
      <c r="B129" s="31"/>
      <c r="C129" s="121" t="s">
        <v>191</v>
      </c>
      <c r="D129" s="121" t="s">
        <v>117</v>
      </c>
      <c r="E129" s="122" t="s">
        <v>192</v>
      </c>
      <c r="F129" s="123" t="s">
        <v>193</v>
      </c>
      <c r="G129" s="124" t="s">
        <v>194</v>
      </c>
      <c r="H129" s="125">
        <v>20</v>
      </c>
      <c r="I129" s="126"/>
      <c r="J129" s="127">
        <f>ROUND(I129*H129,2)</f>
        <v>0</v>
      </c>
      <c r="K129" s="123" t="s">
        <v>121</v>
      </c>
      <c r="L129" s="31"/>
      <c r="M129" s="128" t="s">
        <v>19</v>
      </c>
      <c r="N129" s="129" t="s">
        <v>45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122</v>
      </c>
      <c r="AT129" s="132" t="s">
        <v>117</v>
      </c>
      <c r="AU129" s="132" t="s">
        <v>81</v>
      </c>
      <c r="AY129" s="16" t="s">
        <v>114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6" t="s">
        <v>79</v>
      </c>
      <c r="BK129" s="133">
        <f>ROUND(I129*H129,2)</f>
        <v>0</v>
      </c>
      <c r="BL129" s="16" t="s">
        <v>122</v>
      </c>
      <c r="BM129" s="132" t="s">
        <v>195</v>
      </c>
    </row>
    <row r="130" spans="2:65" s="1" customFormat="1" ht="11.25">
      <c r="B130" s="31"/>
      <c r="D130" s="134" t="s">
        <v>124</v>
      </c>
      <c r="F130" s="135" t="s">
        <v>196</v>
      </c>
      <c r="I130" s="136"/>
      <c r="L130" s="31"/>
      <c r="M130" s="137"/>
      <c r="T130" s="52"/>
      <c r="AT130" s="16" t="s">
        <v>124</v>
      </c>
      <c r="AU130" s="16" t="s">
        <v>81</v>
      </c>
    </row>
    <row r="131" spans="2:65" s="1" customFormat="1" ht="11.25">
      <c r="B131" s="31"/>
      <c r="D131" s="138" t="s">
        <v>126</v>
      </c>
      <c r="F131" s="139" t="s">
        <v>197</v>
      </c>
      <c r="I131" s="136"/>
      <c r="L131" s="31"/>
      <c r="M131" s="137"/>
      <c r="T131" s="52"/>
      <c r="AT131" s="16" t="s">
        <v>126</v>
      </c>
      <c r="AU131" s="16" t="s">
        <v>81</v>
      </c>
    </row>
    <row r="132" spans="2:65" s="12" customFormat="1" ht="11.25">
      <c r="B132" s="140"/>
      <c r="D132" s="134" t="s">
        <v>128</v>
      </c>
      <c r="E132" s="141" t="s">
        <v>19</v>
      </c>
      <c r="F132" s="142" t="s">
        <v>198</v>
      </c>
      <c r="H132" s="143">
        <v>20</v>
      </c>
      <c r="I132" s="144"/>
      <c r="L132" s="140"/>
      <c r="M132" s="145"/>
      <c r="T132" s="146"/>
      <c r="AT132" s="141" t="s">
        <v>128</v>
      </c>
      <c r="AU132" s="141" t="s">
        <v>81</v>
      </c>
      <c r="AV132" s="12" t="s">
        <v>81</v>
      </c>
      <c r="AW132" s="12" t="s">
        <v>35</v>
      </c>
      <c r="AX132" s="12" t="s">
        <v>79</v>
      </c>
      <c r="AY132" s="141" t="s">
        <v>114</v>
      </c>
    </row>
    <row r="133" spans="2:65" s="1" customFormat="1" ht="21.75" customHeight="1">
      <c r="B133" s="31"/>
      <c r="C133" s="121" t="s">
        <v>8</v>
      </c>
      <c r="D133" s="121" t="s">
        <v>117</v>
      </c>
      <c r="E133" s="122" t="s">
        <v>199</v>
      </c>
      <c r="F133" s="123" t="s">
        <v>200</v>
      </c>
      <c r="G133" s="124" t="s">
        <v>139</v>
      </c>
      <c r="H133" s="125">
        <v>6</v>
      </c>
      <c r="I133" s="126"/>
      <c r="J133" s="127">
        <f>ROUND(I133*H133,2)</f>
        <v>0</v>
      </c>
      <c r="K133" s="123" t="s">
        <v>121</v>
      </c>
      <c r="L133" s="31"/>
      <c r="M133" s="128" t="s">
        <v>19</v>
      </c>
      <c r="N133" s="129" t="s">
        <v>45</v>
      </c>
      <c r="P133" s="130">
        <f>O133*H133</f>
        <v>0</v>
      </c>
      <c r="Q133" s="130">
        <v>0</v>
      </c>
      <c r="R133" s="130">
        <f>Q133*H133</f>
        <v>0</v>
      </c>
      <c r="S133" s="130">
        <v>0</v>
      </c>
      <c r="T133" s="131">
        <f>S133*H133</f>
        <v>0</v>
      </c>
      <c r="AR133" s="132" t="s">
        <v>122</v>
      </c>
      <c r="AT133" s="132" t="s">
        <v>117</v>
      </c>
      <c r="AU133" s="132" t="s">
        <v>81</v>
      </c>
      <c r="AY133" s="16" t="s">
        <v>114</v>
      </c>
      <c r="BE133" s="133">
        <f>IF(N133="základní",J133,0)</f>
        <v>0</v>
      </c>
      <c r="BF133" s="133">
        <f>IF(N133="snížená",J133,0)</f>
        <v>0</v>
      </c>
      <c r="BG133" s="133">
        <f>IF(N133="zákl. přenesená",J133,0)</f>
        <v>0</v>
      </c>
      <c r="BH133" s="133">
        <f>IF(N133="sníž. přenesená",J133,0)</f>
        <v>0</v>
      </c>
      <c r="BI133" s="133">
        <f>IF(N133="nulová",J133,0)</f>
        <v>0</v>
      </c>
      <c r="BJ133" s="16" t="s">
        <v>79</v>
      </c>
      <c r="BK133" s="133">
        <f>ROUND(I133*H133,2)</f>
        <v>0</v>
      </c>
      <c r="BL133" s="16" t="s">
        <v>122</v>
      </c>
      <c r="BM133" s="132" t="s">
        <v>201</v>
      </c>
    </row>
    <row r="134" spans="2:65" s="1" customFormat="1" ht="19.5">
      <c r="B134" s="31"/>
      <c r="D134" s="134" t="s">
        <v>124</v>
      </c>
      <c r="F134" s="135" t="s">
        <v>202</v>
      </c>
      <c r="I134" s="136"/>
      <c r="L134" s="31"/>
      <c r="M134" s="137"/>
      <c r="T134" s="52"/>
      <c r="AT134" s="16" t="s">
        <v>124</v>
      </c>
      <c r="AU134" s="16" t="s">
        <v>81</v>
      </c>
    </row>
    <row r="135" spans="2:65" s="1" customFormat="1" ht="11.25">
      <c r="B135" s="31"/>
      <c r="D135" s="138" t="s">
        <v>126</v>
      </c>
      <c r="F135" s="139" t="s">
        <v>203</v>
      </c>
      <c r="I135" s="136"/>
      <c r="L135" s="31"/>
      <c r="M135" s="137"/>
      <c r="T135" s="52"/>
      <c r="AT135" s="16" t="s">
        <v>126</v>
      </c>
      <c r="AU135" s="16" t="s">
        <v>81</v>
      </c>
    </row>
    <row r="136" spans="2:65" s="1" customFormat="1" ht="21.75" customHeight="1">
      <c r="B136" s="31"/>
      <c r="C136" s="121" t="s">
        <v>204</v>
      </c>
      <c r="D136" s="121" t="s">
        <v>117</v>
      </c>
      <c r="E136" s="122" t="s">
        <v>205</v>
      </c>
      <c r="F136" s="123" t="s">
        <v>206</v>
      </c>
      <c r="G136" s="124" t="s">
        <v>19</v>
      </c>
      <c r="H136" s="125">
        <v>20</v>
      </c>
      <c r="I136" s="126"/>
      <c r="J136" s="127">
        <f>ROUND(I136*H136,2)</f>
        <v>0</v>
      </c>
      <c r="K136" s="123" t="s">
        <v>121</v>
      </c>
      <c r="L136" s="31"/>
      <c r="M136" s="128" t="s">
        <v>19</v>
      </c>
      <c r="N136" s="129" t="s">
        <v>45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122</v>
      </c>
      <c r="AT136" s="132" t="s">
        <v>117</v>
      </c>
      <c r="AU136" s="132" t="s">
        <v>81</v>
      </c>
      <c r="AY136" s="16" t="s">
        <v>114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6" t="s">
        <v>79</v>
      </c>
      <c r="BK136" s="133">
        <f>ROUND(I136*H136,2)</f>
        <v>0</v>
      </c>
      <c r="BL136" s="16" t="s">
        <v>122</v>
      </c>
      <c r="BM136" s="132" t="s">
        <v>207</v>
      </c>
    </row>
    <row r="137" spans="2:65" s="1" customFormat="1" ht="19.5">
      <c r="B137" s="31"/>
      <c r="D137" s="134" t="s">
        <v>124</v>
      </c>
      <c r="F137" s="135" t="s">
        <v>208</v>
      </c>
      <c r="I137" s="136"/>
      <c r="L137" s="31"/>
      <c r="M137" s="137"/>
      <c r="T137" s="52"/>
      <c r="AT137" s="16" t="s">
        <v>124</v>
      </c>
      <c r="AU137" s="16" t="s">
        <v>81</v>
      </c>
    </row>
    <row r="138" spans="2:65" s="1" customFormat="1" ht="11.25">
      <c r="B138" s="31"/>
      <c r="D138" s="138" t="s">
        <v>126</v>
      </c>
      <c r="F138" s="139" t="s">
        <v>209</v>
      </c>
      <c r="I138" s="136"/>
      <c r="L138" s="31"/>
      <c r="M138" s="137"/>
      <c r="T138" s="52"/>
      <c r="AT138" s="16" t="s">
        <v>126</v>
      </c>
      <c r="AU138" s="16" t="s">
        <v>81</v>
      </c>
    </row>
    <row r="139" spans="2:65" s="12" customFormat="1" ht="11.25">
      <c r="B139" s="140"/>
      <c r="D139" s="134" t="s">
        <v>128</v>
      </c>
      <c r="E139" s="141" t="s">
        <v>19</v>
      </c>
      <c r="F139" s="142" t="s">
        <v>198</v>
      </c>
      <c r="H139" s="143">
        <v>20</v>
      </c>
      <c r="I139" s="144"/>
      <c r="L139" s="140"/>
      <c r="M139" s="145"/>
      <c r="T139" s="146"/>
      <c r="AT139" s="141" t="s">
        <v>128</v>
      </c>
      <c r="AU139" s="141" t="s">
        <v>81</v>
      </c>
      <c r="AV139" s="12" t="s">
        <v>81</v>
      </c>
      <c r="AW139" s="12" t="s">
        <v>35</v>
      </c>
      <c r="AX139" s="12" t="s">
        <v>79</v>
      </c>
      <c r="AY139" s="141" t="s">
        <v>114</v>
      </c>
    </row>
    <row r="140" spans="2:65" s="1" customFormat="1" ht="16.5" customHeight="1">
      <c r="B140" s="31"/>
      <c r="C140" s="121" t="s">
        <v>210</v>
      </c>
      <c r="D140" s="121" t="s">
        <v>117</v>
      </c>
      <c r="E140" s="122" t="s">
        <v>211</v>
      </c>
      <c r="F140" s="123" t="s">
        <v>212</v>
      </c>
      <c r="G140" s="124" t="s">
        <v>120</v>
      </c>
      <c r="H140" s="125">
        <v>335.435</v>
      </c>
      <c r="I140" s="126"/>
      <c r="J140" s="127">
        <f>ROUND(I140*H140,2)</f>
        <v>0</v>
      </c>
      <c r="K140" s="123" t="s">
        <v>121</v>
      </c>
      <c r="L140" s="31"/>
      <c r="M140" s="128" t="s">
        <v>19</v>
      </c>
      <c r="N140" s="129" t="s">
        <v>45</v>
      </c>
      <c r="P140" s="130">
        <f>O140*H140</f>
        <v>0</v>
      </c>
      <c r="Q140" s="130">
        <v>1.0000000000000001E-5</v>
      </c>
      <c r="R140" s="130">
        <f>Q140*H140</f>
        <v>3.3543500000000003E-3</v>
      </c>
      <c r="S140" s="130">
        <v>0</v>
      </c>
      <c r="T140" s="131">
        <f>S140*H140</f>
        <v>0</v>
      </c>
      <c r="AR140" s="132" t="s">
        <v>122</v>
      </c>
      <c r="AT140" s="132" t="s">
        <v>117</v>
      </c>
      <c r="AU140" s="132" t="s">
        <v>81</v>
      </c>
      <c r="AY140" s="16" t="s">
        <v>114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6" t="s">
        <v>79</v>
      </c>
      <c r="BK140" s="133">
        <f>ROUND(I140*H140,2)</f>
        <v>0</v>
      </c>
      <c r="BL140" s="16" t="s">
        <v>122</v>
      </c>
      <c r="BM140" s="132" t="s">
        <v>213</v>
      </c>
    </row>
    <row r="141" spans="2:65" s="1" customFormat="1" ht="11.25">
      <c r="B141" s="31"/>
      <c r="D141" s="134" t="s">
        <v>124</v>
      </c>
      <c r="F141" s="135" t="s">
        <v>214</v>
      </c>
      <c r="I141" s="136"/>
      <c r="L141" s="31"/>
      <c r="M141" s="137"/>
      <c r="T141" s="52"/>
      <c r="AT141" s="16" t="s">
        <v>124</v>
      </c>
      <c r="AU141" s="16" t="s">
        <v>81</v>
      </c>
    </row>
    <row r="142" spans="2:65" s="1" customFormat="1" ht="11.25">
      <c r="B142" s="31"/>
      <c r="D142" s="138" t="s">
        <v>126</v>
      </c>
      <c r="F142" s="139" t="s">
        <v>215</v>
      </c>
      <c r="I142" s="136"/>
      <c r="L142" s="31"/>
      <c r="M142" s="137"/>
      <c r="T142" s="52"/>
      <c r="AT142" s="16" t="s">
        <v>126</v>
      </c>
      <c r="AU142" s="16" t="s">
        <v>81</v>
      </c>
    </row>
    <row r="143" spans="2:65" s="12" customFormat="1" ht="11.25">
      <c r="B143" s="140"/>
      <c r="D143" s="134" t="s">
        <v>128</v>
      </c>
      <c r="E143" s="141" t="s">
        <v>19</v>
      </c>
      <c r="F143" s="142" t="s">
        <v>216</v>
      </c>
      <c r="H143" s="143">
        <v>335.435</v>
      </c>
      <c r="I143" s="144"/>
      <c r="L143" s="140"/>
      <c r="M143" s="145"/>
      <c r="T143" s="146"/>
      <c r="AT143" s="141" t="s">
        <v>128</v>
      </c>
      <c r="AU143" s="141" t="s">
        <v>81</v>
      </c>
      <c r="AV143" s="12" t="s">
        <v>81</v>
      </c>
      <c r="AW143" s="12" t="s">
        <v>35</v>
      </c>
      <c r="AX143" s="12" t="s">
        <v>79</v>
      </c>
      <c r="AY143" s="141" t="s">
        <v>114</v>
      </c>
    </row>
    <row r="144" spans="2:65" s="1" customFormat="1" ht="24.2" customHeight="1">
      <c r="B144" s="31"/>
      <c r="C144" s="121" t="s">
        <v>217</v>
      </c>
      <c r="D144" s="121" t="s">
        <v>117</v>
      </c>
      <c r="E144" s="122" t="s">
        <v>218</v>
      </c>
      <c r="F144" s="123" t="s">
        <v>219</v>
      </c>
      <c r="G144" s="124" t="s">
        <v>120</v>
      </c>
      <c r="H144" s="125">
        <v>250</v>
      </c>
      <c r="I144" s="126"/>
      <c r="J144" s="127">
        <f>ROUND(I144*H144,2)</f>
        <v>0</v>
      </c>
      <c r="K144" s="123" t="s">
        <v>121</v>
      </c>
      <c r="L144" s="31"/>
      <c r="M144" s="128" t="s">
        <v>19</v>
      </c>
      <c r="N144" s="129" t="s">
        <v>45</v>
      </c>
      <c r="P144" s="130">
        <f>O144*H144</f>
        <v>0</v>
      </c>
      <c r="Q144" s="130">
        <v>0</v>
      </c>
      <c r="R144" s="130">
        <f>Q144*H144</f>
        <v>0</v>
      </c>
      <c r="S144" s="130">
        <v>2.8000000000000001E-2</v>
      </c>
      <c r="T144" s="131">
        <f>S144*H144</f>
        <v>7</v>
      </c>
      <c r="AR144" s="132" t="s">
        <v>122</v>
      </c>
      <c r="AT144" s="132" t="s">
        <v>117</v>
      </c>
      <c r="AU144" s="132" t="s">
        <v>81</v>
      </c>
      <c r="AY144" s="16" t="s">
        <v>114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6" t="s">
        <v>79</v>
      </c>
      <c r="BK144" s="133">
        <f>ROUND(I144*H144,2)</f>
        <v>0</v>
      </c>
      <c r="BL144" s="16" t="s">
        <v>122</v>
      </c>
      <c r="BM144" s="132" t="s">
        <v>220</v>
      </c>
    </row>
    <row r="145" spans="2:65" s="1" customFormat="1" ht="19.5">
      <c r="B145" s="31"/>
      <c r="D145" s="134" t="s">
        <v>124</v>
      </c>
      <c r="F145" s="135" t="s">
        <v>221</v>
      </c>
      <c r="I145" s="136"/>
      <c r="L145" s="31"/>
      <c r="M145" s="137"/>
      <c r="T145" s="52"/>
      <c r="AT145" s="16" t="s">
        <v>124</v>
      </c>
      <c r="AU145" s="16" t="s">
        <v>81</v>
      </c>
    </row>
    <row r="146" spans="2:65" s="1" customFormat="1" ht="11.25">
      <c r="B146" s="31"/>
      <c r="D146" s="138" t="s">
        <v>126</v>
      </c>
      <c r="F146" s="139" t="s">
        <v>222</v>
      </c>
      <c r="I146" s="136"/>
      <c r="L146" s="31"/>
      <c r="M146" s="137"/>
      <c r="T146" s="52"/>
      <c r="AT146" s="16" t="s">
        <v>126</v>
      </c>
      <c r="AU146" s="16" t="s">
        <v>81</v>
      </c>
    </row>
    <row r="147" spans="2:65" s="1" customFormat="1" ht="16.5" customHeight="1">
      <c r="B147" s="31"/>
      <c r="C147" s="121" t="s">
        <v>223</v>
      </c>
      <c r="D147" s="121" t="s">
        <v>117</v>
      </c>
      <c r="E147" s="122" t="s">
        <v>224</v>
      </c>
      <c r="F147" s="123" t="s">
        <v>19</v>
      </c>
      <c r="G147" s="124" t="s">
        <v>120</v>
      </c>
      <c r="H147" s="125">
        <v>400</v>
      </c>
      <c r="I147" s="126"/>
      <c r="J147" s="127">
        <f>ROUND(I147*H147,2)</f>
        <v>0</v>
      </c>
      <c r="K147" s="123" t="s">
        <v>19</v>
      </c>
      <c r="L147" s="31"/>
      <c r="M147" s="128" t="s">
        <v>19</v>
      </c>
      <c r="N147" s="129" t="s">
        <v>45</v>
      </c>
      <c r="P147" s="130">
        <f>O147*H147</f>
        <v>0</v>
      </c>
      <c r="Q147" s="130">
        <v>0</v>
      </c>
      <c r="R147" s="130">
        <f>Q147*H147</f>
        <v>0</v>
      </c>
      <c r="S147" s="130">
        <v>0</v>
      </c>
      <c r="T147" s="131">
        <f>S147*H147</f>
        <v>0</v>
      </c>
      <c r="AR147" s="132" t="s">
        <v>122</v>
      </c>
      <c r="AT147" s="132" t="s">
        <v>117</v>
      </c>
      <c r="AU147" s="132" t="s">
        <v>81</v>
      </c>
      <c r="AY147" s="16" t="s">
        <v>114</v>
      </c>
      <c r="BE147" s="133">
        <f>IF(N147="základní",J147,0)</f>
        <v>0</v>
      </c>
      <c r="BF147" s="133">
        <f>IF(N147="snížená",J147,0)</f>
        <v>0</v>
      </c>
      <c r="BG147" s="133">
        <f>IF(N147="zákl. přenesená",J147,0)</f>
        <v>0</v>
      </c>
      <c r="BH147" s="133">
        <f>IF(N147="sníž. přenesená",J147,0)</f>
        <v>0</v>
      </c>
      <c r="BI147" s="133">
        <f>IF(N147="nulová",J147,0)</f>
        <v>0</v>
      </c>
      <c r="BJ147" s="16" t="s">
        <v>79</v>
      </c>
      <c r="BK147" s="133">
        <f>ROUND(I147*H147,2)</f>
        <v>0</v>
      </c>
      <c r="BL147" s="16" t="s">
        <v>122</v>
      </c>
      <c r="BM147" s="132" t="s">
        <v>225</v>
      </c>
    </row>
    <row r="148" spans="2:65" s="1" customFormat="1" ht="11.25">
      <c r="B148" s="31"/>
      <c r="D148" s="134" t="s">
        <v>124</v>
      </c>
      <c r="F148" s="135" t="s">
        <v>226</v>
      </c>
      <c r="I148" s="136"/>
      <c r="L148" s="31"/>
      <c r="M148" s="137"/>
      <c r="T148" s="52"/>
      <c r="AT148" s="16" t="s">
        <v>124</v>
      </c>
      <c r="AU148" s="16" t="s">
        <v>81</v>
      </c>
    </row>
    <row r="149" spans="2:65" s="11" customFormat="1" ht="22.9" customHeight="1">
      <c r="B149" s="109"/>
      <c r="D149" s="110" t="s">
        <v>73</v>
      </c>
      <c r="E149" s="119" t="s">
        <v>227</v>
      </c>
      <c r="F149" s="119" t="s">
        <v>228</v>
      </c>
      <c r="I149" s="112"/>
      <c r="J149" s="120">
        <f>BK149</f>
        <v>0</v>
      </c>
      <c r="L149" s="109"/>
      <c r="M149" s="114"/>
      <c r="P149" s="115">
        <f>SUM(P150:P166)</f>
        <v>0</v>
      </c>
      <c r="R149" s="115">
        <f>SUM(R150:R166)</f>
        <v>0</v>
      </c>
      <c r="T149" s="116">
        <f>SUM(T150:T166)</f>
        <v>0</v>
      </c>
      <c r="AR149" s="110" t="s">
        <v>79</v>
      </c>
      <c r="AT149" s="117" t="s">
        <v>73</v>
      </c>
      <c r="AU149" s="117" t="s">
        <v>79</v>
      </c>
      <c r="AY149" s="110" t="s">
        <v>114</v>
      </c>
      <c r="BK149" s="118">
        <f>SUM(BK150:BK166)</f>
        <v>0</v>
      </c>
    </row>
    <row r="150" spans="2:65" s="1" customFormat="1" ht="16.5" customHeight="1">
      <c r="B150" s="31"/>
      <c r="C150" s="121" t="s">
        <v>229</v>
      </c>
      <c r="D150" s="121" t="s">
        <v>117</v>
      </c>
      <c r="E150" s="122" t="s">
        <v>230</v>
      </c>
      <c r="F150" s="123" t="s">
        <v>231</v>
      </c>
      <c r="G150" s="124" t="s">
        <v>232</v>
      </c>
      <c r="H150" s="125">
        <v>7</v>
      </c>
      <c r="I150" s="126"/>
      <c r="J150" s="127">
        <f>ROUND(I150*H150,2)</f>
        <v>0</v>
      </c>
      <c r="K150" s="123" t="s">
        <v>121</v>
      </c>
      <c r="L150" s="31"/>
      <c r="M150" s="128" t="s">
        <v>19</v>
      </c>
      <c r="N150" s="129" t="s">
        <v>45</v>
      </c>
      <c r="P150" s="130">
        <f>O150*H150</f>
        <v>0</v>
      </c>
      <c r="Q150" s="130">
        <v>0</v>
      </c>
      <c r="R150" s="130">
        <f>Q150*H150</f>
        <v>0</v>
      </c>
      <c r="S150" s="130">
        <v>0</v>
      </c>
      <c r="T150" s="131">
        <f>S150*H150</f>
        <v>0</v>
      </c>
      <c r="AR150" s="132" t="s">
        <v>122</v>
      </c>
      <c r="AT150" s="132" t="s">
        <v>117</v>
      </c>
      <c r="AU150" s="132" t="s">
        <v>81</v>
      </c>
      <c r="AY150" s="16" t="s">
        <v>114</v>
      </c>
      <c r="BE150" s="133">
        <f>IF(N150="základní",J150,0)</f>
        <v>0</v>
      </c>
      <c r="BF150" s="133">
        <f>IF(N150="snížená",J150,0)</f>
        <v>0</v>
      </c>
      <c r="BG150" s="133">
        <f>IF(N150="zákl. přenesená",J150,0)</f>
        <v>0</v>
      </c>
      <c r="BH150" s="133">
        <f>IF(N150="sníž. přenesená",J150,0)</f>
        <v>0</v>
      </c>
      <c r="BI150" s="133">
        <f>IF(N150="nulová",J150,0)</f>
        <v>0</v>
      </c>
      <c r="BJ150" s="16" t="s">
        <v>79</v>
      </c>
      <c r="BK150" s="133">
        <f>ROUND(I150*H150,2)</f>
        <v>0</v>
      </c>
      <c r="BL150" s="16" t="s">
        <v>122</v>
      </c>
      <c r="BM150" s="132" t="s">
        <v>233</v>
      </c>
    </row>
    <row r="151" spans="2:65" s="1" customFormat="1" ht="11.25">
      <c r="B151" s="31"/>
      <c r="D151" s="134" t="s">
        <v>124</v>
      </c>
      <c r="F151" s="135" t="s">
        <v>234</v>
      </c>
      <c r="I151" s="136"/>
      <c r="L151" s="31"/>
      <c r="M151" s="137"/>
      <c r="T151" s="52"/>
      <c r="AT151" s="16" t="s">
        <v>124</v>
      </c>
      <c r="AU151" s="16" t="s">
        <v>81</v>
      </c>
    </row>
    <row r="152" spans="2:65" s="1" customFormat="1" ht="11.25">
      <c r="B152" s="31"/>
      <c r="D152" s="138" t="s">
        <v>126</v>
      </c>
      <c r="F152" s="139" t="s">
        <v>235</v>
      </c>
      <c r="I152" s="136"/>
      <c r="L152" s="31"/>
      <c r="M152" s="137"/>
      <c r="T152" s="52"/>
      <c r="AT152" s="16" t="s">
        <v>126</v>
      </c>
      <c r="AU152" s="16" t="s">
        <v>81</v>
      </c>
    </row>
    <row r="153" spans="2:65" s="12" customFormat="1" ht="11.25">
      <c r="B153" s="140"/>
      <c r="D153" s="134" t="s">
        <v>128</v>
      </c>
      <c r="E153" s="141" t="s">
        <v>19</v>
      </c>
      <c r="F153" s="142" t="s">
        <v>167</v>
      </c>
      <c r="H153" s="143">
        <v>7</v>
      </c>
      <c r="I153" s="144"/>
      <c r="L153" s="140"/>
      <c r="M153" s="145"/>
      <c r="T153" s="146"/>
      <c r="AT153" s="141" t="s">
        <v>128</v>
      </c>
      <c r="AU153" s="141" t="s">
        <v>81</v>
      </c>
      <c r="AV153" s="12" t="s">
        <v>81</v>
      </c>
      <c r="AW153" s="12" t="s">
        <v>35</v>
      </c>
      <c r="AX153" s="12" t="s">
        <v>79</v>
      </c>
      <c r="AY153" s="141" t="s">
        <v>114</v>
      </c>
    </row>
    <row r="154" spans="2:65" s="1" customFormat="1" ht="16.5" customHeight="1">
      <c r="B154" s="31"/>
      <c r="C154" s="121" t="s">
        <v>236</v>
      </c>
      <c r="D154" s="121" t="s">
        <v>117</v>
      </c>
      <c r="E154" s="122" t="s">
        <v>237</v>
      </c>
      <c r="F154" s="123" t="s">
        <v>238</v>
      </c>
      <c r="G154" s="124" t="s">
        <v>232</v>
      </c>
      <c r="H154" s="125">
        <v>7</v>
      </c>
      <c r="I154" s="126"/>
      <c r="J154" s="127">
        <f>ROUND(I154*H154,2)</f>
        <v>0</v>
      </c>
      <c r="K154" s="123" t="s">
        <v>121</v>
      </c>
      <c r="L154" s="31"/>
      <c r="M154" s="128" t="s">
        <v>19</v>
      </c>
      <c r="N154" s="129" t="s">
        <v>45</v>
      </c>
      <c r="P154" s="130">
        <f>O154*H154</f>
        <v>0</v>
      </c>
      <c r="Q154" s="130">
        <v>0</v>
      </c>
      <c r="R154" s="130">
        <f>Q154*H154</f>
        <v>0</v>
      </c>
      <c r="S154" s="130">
        <v>0</v>
      </c>
      <c r="T154" s="131">
        <f>S154*H154</f>
        <v>0</v>
      </c>
      <c r="AR154" s="132" t="s">
        <v>122</v>
      </c>
      <c r="AT154" s="132" t="s">
        <v>117</v>
      </c>
      <c r="AU154" s="132" t="s">
        <v>81</v>
      </c>
      <c r="AY154" s="16" t="s">
        <v>114</v>
      </c>
      <c r="BE154" s="133">
        <f>IF(N154="základní",J154,0)</f>
        <v>0</v>
      </c>
      <c r="BF154" s="133">
        <f>IF(N154="snížená",J154,0)</f>
        <v>0</v>
      </c>
      <c r="BG154" s="133">
        <f>IF(N154="zákl. přenesená",J154,0)</f>
        <v>0</v>
      </c>
      <c r="BH154" s="133">
        <f>IF(N154="sníž. přenesená",J154,0)</f>
        <v>0</v>
      </c>
      <c r="BI154" s="133">
        <f>IF(N154="nulová",J154,0)</f>
        <v>0</v>
      </c>
      <c r="BJ154" s="16" t="s">
        <v>79</v>
      </c>
      <c r="BK154" s="133">
        <f>ROUND(I154*H154,2)</f>
        <v>0</v>
      </c>
      <c r="BL154" s="16" t="s">
        <v>122</v>
      </c>
      <c r="BM154" s="132" t="s">
        <v>239</v>
      </c>
    </row>
    <row r="155" spans="2:65" s="1" customFormat="1" ht="11.25">
      <c r="B155" s="31"/>
      <c r="D155" s="134" t="s">
        <v>124</v>
      </c>
      <c r="F155" s="135" t="s">
        <v>240</v>
      </c>
      <c r="I155" s="136"/>
      <c r="L155" s="31"/>
      <c r="M155" s="137"/>
      <c r="T155" s="52"/>
      <c r="AT155" s="16" t="s">
        <v>124</v>
      </c>
      <c r="AU155" s="16" t="s">
        <v>81</v>
      </c>
    </row>
    <row r="156" spans="2:65" s="1" customFormat="1" ht="11.25">
      <c r="B156" s="31"/>
      <c r="D156" s="138" t="s">
        <v>126</v>
      </c>
      <c r="F156" s="139" t="s">
        <v>241</v>
      </c>
      <c r="I156" s="136"/>
      <c r="L156" s="31"/>
      <c r="M156" s="137"/>
      <c r="T156" s="52"/>
      <c r="AT156" s="16" t="s">
        <v>126</v>
      </c>
      <c r="AU156" s="16" t="s">
        <v>81</v>
      </c>
    </row>
    <row r="157" spans="2:65" s="12" customFormat="1" ht="11.25">
      <c r="B157" s="140"/>
      <c r="D157" s="134" t="s">
        <v>128</v>
      </c>
      <c r="E157" s="141" t="s">
        <v>19</v>
      </c>
      <c r="F157" s="142" t="s">
        <v>167</v>
      </c>
      <c r="H157" s="143">
        <v>7</v>
      </c>
      <c r="I157" s="144"/>
      <c r="L157" s="140"/>
      <c r="M157" s="145"/>
      <c r="T157" s="146"/>
      <c r="AT157" s="141" t="s">
        <v>128</v>
      </c>
      <c r="AU157" s="141" t="s">
        <v>81</v>
      </c>
      <c r="AV157" s="12" t="s">
        <v>81</v>
      </c>
      <c r="AW157" s="12" t="s">
        <v>35</v>
      </c>
      <c r="AX157" s="12" t="s">
        <v>79</v>
      </c>
      <c r="AY157" s="141" t="s">
        <v>114</v>
      </c>
    </row>
    <row r="158" spans="2:65" s="1" customFormat="1" ht="16.5" customHeight="1">
      <c r="B158" s="31"/>
      <c r="C158" s="121" t="s">
        <v>242</v>
      </c>
      <c r="D158" s="121" t="s">
        <v>117</v>
      </c>
      <c r="E158" s="122" t="s">
        <v>243</v>
      </c>
      <c r="F158" s="123" t="s">
        <v>244</v>
      </c>
      <c r="G158" s="124" t="s">
        <v>232</v>
      </c>
      <c r="H158" s="125">
        <v>105</v>
      </c>
      <c r="I158" s="126"/>
      <c r="J158" s="127">
        <f>ROUND(I158*H158,2)</f>
        <v>0</v>
      </c>
      <c r="K158" s="123" t="s">
        <v>121</v>
      </c>
      <c r="L158" s="31"/>
      <c r="M158" s="128" t="s">
        <v>19</v>
      </c>
      <c r="N158" s="129" t="s">
        <v>45</v>
      </c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2" t="s">
        <v>122</v>
      </c>
      <c r="AT158" s="132" t="s">
        <v>117</v>
      </c>
      <c r="AU158" s="132" t="s">
        <v>81</v>
      </c>
      <c r="AY158" s="16" t="s">
        <v>114</v>
      </c>
      <c r="BE158" s="133">
        <f>IF(N158="základní",J158,0)</f>
        <v>0</v>
      </c>
      <c r="BF158" s="133">
        <f>IF(N158="snížená",J158,0)</f>
        <v>0</v>
      </c>
      <c r="BG158" s="133">
        <f>IF(N158="zákl. přenesená",J158,0)</f>
        <v>0</v>
      </c>
      <c r="BH158" s="133">
        <f>IF(N158="sníž. přenesená",J158,0)</f>
        <v>0</v>
      </c>
      <c r="BI158" s="133">
        <f>IF(N158="nulová",J158,0)</f>
        <v>0</v>
      </c>
      <c r="BJ158" s="16" t="s">
        <v>79</v>
      </c>
      <c r="BK158" s="133">
        <f>ROUND(I158*H158,2)</f>
        <v>0</v>
      </c>
      <c r="BL158" s="16" t="s">
        <v>122</v>
      </c>
      <c r="BM158" s="132" t="s">
        <v>245</v>
      </c>
    </row>
    <row r="159" spans="2:65" s="1" customFormat="1" ht="19.5">
      <c r="B159" s="31"/>
      <c r="D159" s="134" t="s">
        <v>124</v>
      </c>
      <c r="F159" s="135" t="s">
        <v>246</v>
      </c>
      <c r="I159" s="136"/>
      <c r="L159" s="31"/>
      <c r="M159" s="137"/>
      <c r="T159" s="52"/>
      <c r="AT159" s="16" t="s">
        <v>124</v>
      </c>
      <c r="AU159" s="16" t="s">
        <v>81</v>
      </c>
    </row>
    <row r="160" spans="2:65" s="1" customFormat="1" ht="11.25">
      <c r="B160" s="31"/>
      <c r="D160" s="138" t="s">
        <v>126</v>
      </c>
      <c r="F160" s="139" t="s">
        <v>247</v>
      </c>
      <c r="I160" s="136"/>
      <c r="L160" s="31"/>
      <c r="M160" s="137"/>
      <c r="T160" s="52"/>
      <c r="AT160" s="16" t="s">
        <v>126</v>
      </c>
      <c r="AU160" s="16" t="s">
        <v>81</v>
      </c>
    </row>
    <row r="161" spans="2:65" s="12" customFormat="1" ht="11.25">
      <c r="B161" s="140"/>
      <c r="D161" s="134" t="s">
        <v>128</v>
      </c>
      <c r="E161" s="141" t="s">
        <v>19</v>
      </c>
      <c r="F161" s="142" t="s">
        <v>167</v>
      </c>
      <c r="H161" s="143">
        <v>7</v>
      </c>
      <c r="I161" s="144"/>
      <c r="L161" s="140"/>
      <c r="M161" s="145"/>
      <c r="T161" s="146"/>
      <c r="AT161" s="141" t="s">
        <v>128</v>
      </c>
      <c r="AU161" s="141" t="s">
        <v>81</v>
      </c>
      <c r="AV161" s="12" t="s">
        <v>81</v>
      </c>
      <c r="AW161" s="12" t="s">
        <v>35</v>
      </c>
      <c r="AX161" s="12" t="s">
        <v>79</v>
      </c>
      <c r="AY161" s="141" t="s">
        <v>114</v>
      </c>
    </row>
    <row r="162" spans="2:65" s="12" customFormat="1" ht="11.25">
      <c r="B162" s="140"/>
      <c r="D162" s="134" t="s">
        <v>128</v>
      </c>
      <c r="F162" s="142" t="s">
        <v>248</v>
      </c>
      <c r="H162" s="143">
        <v>105</v>
      </c>
      <c r="I162" s="144"/>
      <c r="L162" s="140"/>
      <c r="M162" s="145"/>
      <c r="T162" s="146"/>
      <c r="AT162" s="141" t="s">
        <v>128</v>
      </c>
      <c r="AU162" s="141" t="s">
        <v>81</v>
      </c>
      <c r="AV162" s="12" t="s">
        <v>81</v>
      </c>
      <c r="AW162" s="12" t="s">
        <v>4</v>
      </c>
      <c r="AX162" s="12" t="s">
        <v>79</v>
      </c>
      <c r="AY162" s="141" t="s">
        <v>114</v>
      </c>
    </row>
    <row r="163" spans="2:65" s="1" customFormat="1" ht="21.75" customHeight="1">
      <c r="B163" s="31"/>
      <c r="C163" s="121" t="s">
        <v>198</v>
      </c>
      <c r="D163" s="121" t="s">
        <v>117</v>
      </c>
      <c r="E163" s="122" t="s">
        <v>249</v>
      </c>
      <c r="F163" s="123" t="s">
        <v>250</v>
      </c>
      <c r="G163" s="124" t="s">
        <v>232</v>
      </c>
      <c r="H163" s="125">
        <v>7</v>
      </c>
      <c r="I163" s="126"/>
      <c r="J163" s="127">
        <f>ROUND(I163*H163,2)</f>
        <v>0</v>
      </c>
      <c r="K163" s="123" t="s">
        <v>121</v>
      </c>
      <c r="L163" s="31"/>
      <c r="M163" s="128" t="s">
        <v>19</v>
      </c>
      <c r="N163" s="129" t="s">
        <v>45</v>
      </c>
      <c r="P163" s="130">
        <f>O163*H163</f>
        <v>0</v>
      </c>
      <c r="Q163" s="130">
        <v>0</v>
      </c>
      <c r="R163" s="130">
        <f>Q163*H163</f>
        <v>0</v>
      </c>
      <c r="S163" s="130">
        <v>0</v>
      </c>
      <c r="T163" s="131">
        <f>S163*H163</f>
        <v>0</v>
      </c>
      <c r="AR163" s="132" t="s">
        <v>122</v>
      </c>
      <c r="AT163" s="132" t="s">
        <v>117</v>
      </c>
      <c r="AU163" s="132" t="s">
        <v>81</v>
      </c>
      <c r="AY163" s="16" t="s">
        <v>114</v>
      </c>
      <c r="BE163" s="133">
        <f>IF(N163="základní",J163,0)</f>
        <v>0</v>
      </c>
      <c r="BF163" s="133">
        <f>IF(N163="snížená",J163,0)</f>
        <v>0</v>
      </c>
      <c r="BG163" s="133">
        <f>IF(N163="zákl. přenesená",J163,0)</f>
        <v>0</v>
      </c>
      <c r="BH163" s="133">
        <f>IF(N163="sníž. přenesená",J163,0)</f>
        <v>0</v>
      </c>
      <c r="BI163" s="133">
        <f>IF(N163="nulová",J163,0)</f>
        <v>0</v>
      </c>
      <c r="BJ163" s="16" t="s">
        <v>79</v>
      </c>
      <c r="BK163" s="133">
        <f>ROUND(I163*H163,2)</f>
        <v>0</v>
      </c>
      <c r="BL163" s="16" t="s">
        <v>122</v>
      </c>
      <c r="BM163" s="132" t="s">
        <v>251</v>
      </c>
    </row>
    <row r="164" spans="2:65" s="1" customFormat="1" ht="19.5">
      <c r="B164" s="31"/>
      <c r="D164" s="134" t="s">
        <v>124</v>
      </c>
      <c r="F164" s="135" t="s">
        <v>252</v>
      </c>
      <c r="I164" s="136"/>
      <c r="L164" s="31"/>
      <c r="M164" s="137"/>
      <c r="T164" s="52"/>
      <c r="AT164" s="16" t="s">
        <v>124</v>
      </c>
      <c r="AU164" s="16" t="s">
        <v>81</v>
      </c>
    </row>
    <row r="165" spans="2:65" s="1" customFormat="1" ht="11.25">
      <c r="B165" s="31"/>
      <c r="D165" s="138" t="s">
        <v>126</v>
      </c>
      <c r="F165" s="139" t="s">
        <v>253</v>
      </c>
      <c r="I165" s="136"/>
      <c r="L165" s="31"/>
      <c r="M165" s="137"/>
      <c r="T165" s="52"/>
      <c r="AT165" s="16" t="s">
        <v>126</v>
      </c>
      <c r="AU165" s="16" t="s">
        <v>81</v>
      </c>
    </row>
    <row r="166" spans="2:65" s="12" customFormat="1" ht="11.25">
      <c r="B166" s="140"/>
      <c r="D166" s="134" t="s">
        <v>128</v>
      </c>
      <c r="E166" s="141" t="s">
        <v>19</v>
      </c>
      <c r="F166" s="142" t="s">
        <v>167</v>
      </c>
      <c r="H166" s="143">
        <v>7</v>
      </c>
      <c r="I166" s="144"/>
      <c r="L166" s="140"/>
      <c r="M166" s="145"/>
      <c r="T166" s="146"/>
      <c r="AT166" s="141" t="s">
        <v>128</v>
      </c>
      <c r="AU166" s="141" t="s">
        <v>81</v>
      </c>
      <c r="AV166" s="12" t="s">
        <v>81</v>
      </c>
      <c r="AW166" s="12" t="s">
        <v>35</v>
      </c>
      <c r="AX166" s="12" t="s">
        <v>79</v>
      </c>
      <c r="AY166" s="141" t="s">
        <v>114</v>
      </c>
    </row>
    <row r="167" spans="2:65" s="11" customFormat="1" ht="22.9" customHeight="1">
      <c r="B167" s="109"/>
      <c r="D167" s="110" t="s">
        <v>73</v>
      </c>
      <c r="E167" s="119" t="s">
        <v>254</v>
      </c>
      <c r="F167" s="119" t="s">
        <v>255</v>
      </c>
      <c r="I167" s="112"/>
      <c r="J167" s="120">
        <f>BK167</f>
        <v>0</v>
      </c>
      <c r="L167" s="109"/>
      <c r="M167" s="114"/>
      <c r="P167" s="115">
        <f>SUM(P168:P170)</f>
        <v>0</v>
      </c>
      <c r="R167" s="115">
        <f>SUM(R168:R170)</f>
        <v>0</v>
      </c>
      <c r="T167" s="116">
        <f>SUM(T168:T170)</f>
        <v>0</v>
      </c>
      <c r="AR167" s="110" t="s">
        <v>79</v>
      </c>
      <c r="AT167" s="117" t="s">
        <v>73</v>
      </c>
      <c r="AU167" s="117" t="s">
        <v>79</v>
      </c>
      <c r="AY167" s="110" t="s">
        <v>114</v>
      </c>
      <c r="BK167" s="118">
        <f>SUM(BK168:BK170)</f>
        <v>0</v>
      </c>
    </row>
    <row r="168" spans="2:65" s="1" customFormat="1" ht="16.5" customHeight="1">
      <c r="B168" s="31"/>
      <c r="C168" s="121" t="s">
        <v>7</v>
      </c>
      <c r="D168" s="121" t="s">
        <v>117</v>
      </c>
      <c r="E168" s="122" t="s">
        <v>256</v>
      </c>
      <c r="F168" s="123" t="s">
        <v>257</v>
      </c>
      <c r="G168" s="124" t="s">
        <v>232</v>
      </c>
      <c r="H168" s="125">
        <v>9.2759999999999998</v>
      </c>
      <c r="I168" s="126"/>
      <c r="J168" s="127">
        <f>ROUND(I168*H168,2)</f>
        <v>0</v>
      </c>
      <c r="K168" s="123" t="s">
        <v>121</v>
      </c>
      <c r="L168" s="31"/>
      <c r="M168" s="128" t="s">
        <v>19</v>
      </c>
      <c r="N168" s="129" t="s">
        <v>45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122</v>
      </c>
      <c r="AT168" s="132" t="s">
        <v>117</v>
      </c>
      <c r="AU168" s="132" t="s">
        <v>81</v>
      </c>
      <c r="AY168" s="16" t="s">
        <v>114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6" t="s">
        <v>79</v>
      </c>
      <c r="BK168" s="133">
        <f>ROUND(I168*H168,2)</f>
        <v>0</v>
      </c>
      <c r="BL168" s="16" t="s">
        <v>122</v>
      </c>
      <c r="BM168" s="132" t="s">
        <v>258</v>
      </c>
    </row>
    <row r="169" spans="2:65" s="1" customFormat="1" ht="19.5">
      <c r="B169" s="31"/>
      <c r="D169" s="134" t="s">
        <v>124</v>
      </c>
      <c r="F169" s="135" t="s">
        <v>259</v>
      </c>
      <c r="I169" s="136"/>
      <c r="L169" s="31"/>
      <c r="M169" s="137"/>
      <c r="T169" s="52"/>
      <c r="AT169" s="16" t="s">
        <v>124</v>
      </c>
      <c r="AU169" s="16" t="s">
        <v>81</v>
      </c>
    </row>
    <row r="170" spans="2:65" s="1" customFormat="1" ht="11.25">
      <c r="B170" s="31"/>
      <c r="D170" s="138" t="s">
        <v>126</v>
      </c>
      <c r="F170" s="139" t="s">
        <v>260</v>
      </c>
      <c r="I170" s="136"/>
      <c r="L170" s="31"/>
      <c r="M170" s="137"/>
      <c r="T170" s="52"/>
      <c r="AT170" s="16" t="s">
        <v>126</v>
      </c>
      <c r="AU170" s="16" t="s">
        <v>81</v>
      </c>
    </row>
    <row r="171" spans="2:65" s="11" customFormat="1" ht="25.9" customHeight="1">
      <c r="B171" s="109"/>
      <c r="D171" s="110" t="s">
        <v>73</v>
      </c>
      <c r="E171" s="111" t="s">
        <v>261</v>
      </c>
      <c r="F171" s="111" t="s">
        <v>262</v>
      </c>
      <c r="I171" s="112"/>
      <c r="J171" s="113">
        <f>BK171</f>
        <v>0</v>
      </c>
      <c r="L171" s="109"/>
      <c r="M171" s="114"/>
      <c r="P171" s="115">
        <f>P172+P177</f>
        <v>0</v>
      </c>
      <c r="R171" s="115">
        <f>R172+R177</f>
        <v>2.9891856200000002</v>
      </c>
      <c r="T171" s="116">
        <f>T172+T177</f>
        <v>0.10068000000000001</v>
      </c>
      <c r="AR171" s="110" t="s">
        <v>81</v>
      </c>
      <c r="AT171" s="117" t="s">
        <v>73</v>
      </c>
      <c r="AU171" s="117" t="s">
        <v>74</v>
      </c>
      <c r="AY171" s="110" t="s">
        <v>114</v>
      </c>
      <c r="BK171" s="118">
        <f>BK172+BK177</f>
        <v>0</v>
      </c>
    </row>
    <row r="172" spans="2:65" s="11" customFormat="1" ht="22.9" customHeight="1">
      <c r="B172" s="109"/>
      <c r="D172" s="110" t="s">
        <v>73</v>
      </c>
      <c r="E172" s="119" t="s">
        <v>263</v>
      </c>
      <c r="F172" s="119" t="s">
        <v>264</v>
      </c>
      <c r="I172" s="112"/>
      <c r="J172" s="120">
        <f>BK172</f>
        <v>0</v>
      </c>
      <c r="L172" s="109"/>
      <c r="M172" s="114"/>
      <c r="P172" s="115">
        <f>SUM(P173:P176)</f>
        <v>0</v>
      </c>
      <c r="R172" s="115">
        <f>SUM(R173:R176)</f>
        <v>0</v>
      </c>
      <c r="T172" s="116">
        <f>SUM(T173:T176)</f>
        <v>0.10068000000000001</v>
      </c>
      <c r="AR172" s="110" t="s">
        <v>81</v>
      </c>
      <c r="AT172" s="117" t="s">
        <v>73</v>
      </c>
      <c r="AU172" s="117" t="s">
        <v>79</v>
      </c>
      <c r="AY172" s="110" t="s">
        <v>114</v>
      </c>
      <c r="BK172" s="118">
        <f>SUM(BK173:BK176)</f>
        <v>0</v>
      </c>
    </row>
    <row r="173" spans="2:65" s="1" customFormat="1" ht="16.5" customHeight="1">
      <c r="B173" s="31"/>
      <c r="C173" s="121" t="s">
        <v>265</v>
      </c>
      <c r="D173" s="121" t="s">
        <v>117</v>
      </c>
      <c r="E173" s="122" t="s">
        <v>266</v>
      </c>
      <c r="F173" s="123" t="s">
        <v>267</v>
      </c>
      <c r="G173" s="124" t="s">
        <v>139</v>
      </c>
      <c r="H173" s="125">
        <v>4</v>
      </c>
      <c r="I173" s="126"/>
      <c r="J173" s="127">
        <f>ROUND(I173*H173,2)</f>
        <v>0</v>
      </c>
      <c r="K173" s="123" t="s">
        <v>121</v>
      </c>
      <c r="L173" s="31"/>
      <c r="M173" s="128" t="s">
        <v>19</v>
      </c>
      <c r="N173" s="129" t="s">
        <v>45</v>
      </c>
      <c r="P173" s="130">
        <f>O173*H173</f>
        <v>0</v>
      </c>
      <c r="Q173" s="130">
        <v>0</v>
      </c>
      <c r="R173" s="130">
        <f>Q173*H173</f>
        <v>0</v>
      </c>
      <c r="S173" s="130">
        <v>2.5170000000000001E-2</v>
      </c>
      <c r="T173" s="131">
        <f>S173*H173</f>
        <v>0.10068000000000001</v>
      </c>
      <c r="AR173" s="132" t="s">
        <v>223</v>
      </c>
      <c r="AT173" s="132" t="s">
        <v>117</v>
      </c>
      <c r="AU173" s="132" t="s">
        <v>81</v>
      </c>
      <c r="AY173" s="16" t="s">
        <v>114</v>
      </c>
      <c r="BE173" s="133">
        <f>IF(N173="základní",J173,0)</f>
        <v>0</v>
      </c>
      <c r="BF173" s="133">
        <f>IF(N173="snížená",J173,0)</f>
        <v>0</v>
      </c>
      <c r="BG173" s="133">
        <f>IF(N173="zákl. přenesená",J173,0)</f>
        <v>0</v>
      </c>
      <c r="BH173" s="133">
        <f>IF(N173="sníž. přenesená",J173,0)</f>
        <v>0</v>
      </c>
      <c r="BI173" s="133">
        <f>IF(N173="nulová",J173,0)</f>
        <v>0</v>
      </c>
      <c r="BJ173" s="16" t="s">
        <v>79</v>
      </c>
      <c r="BK173" s="133">
        <f>ROUND(I173*H173,2)</f>
        <v>0</v>
      </c>
      <c r="BL173" s="16" t="s">
        <v>223</v>
      </c>
      <c r="BM173" s="132" t="s">
        <v>268</v>
      </c>
    </row>
    <row r="174" spans="2:65" s="1" customFormat="1" ht="11.25">
      <c r="B174" s="31"/>
      <c r="D174" s="134" t="s">
        <v>124</v>
      </c>
      <c r="F174" s="135" t="s">
        <v>269</v>
      </c>
      <c r="I174" s="136"/>
      <c r="L174" s="31"/>
      <c r="M174" s="137"/>
      <c r="T174" s="52"/>
      <c r="AT174" s="16" t="s">
        <v>124</v>
      </c>
      <c r="AU174" s="16" t="s">
        <v>81</v>
      </c>
    </row>
    <row r="175" spans="2:65" s="1" customFormat="1" ht="11.25">
      <c r="B175" s="31"/>
      <c r="D175" s="138" t="s">
        <v>126</v>
      </c>
      <c r="F175" s="139" t="s">
        <v>270</v>
      </c>
      <c r="I175" s="136"/>
      <c r="L175" s="31"/>
      <c r="M175" s="137"/>
      <c r="T175" s="52"/>
      <c r="AT175" s="16" t="s">
        <v>126</v>
      </c>
      <c r="AU175" s="16" t="s">
        <v>81</v>
      </c>
    </row>
    <row r="176" spans="2:65" s="12" customFormat="1" ht="11.25">
      <c r="B176" s="140"/>
      <c r="D176" s="134" t="s">
        <v>128</v>
      </c>
      <c r="E176" s="141" t="s">
        <v>19</v>
      </c>
      <c r="F176" s="142" t="s">
        <v>122</v>
      </c>
      <c r="H176" s="143">
        <v>4</v>
      </c>
      <c r="I176" s="144"/>
      <c r="L176" s="140"/>
      <c r="M176" s="145"/>
      <c r="T176" s="146"/>
      <c r="AT176" s="141" t="s">
        <v>128</v>
      </c>
      <c r="AU176" s="141" t="s">
        <v>81</v>
      </c>
      <c r="AV176" s="12" t="s">
        <v>81</v>
      </c>
      <c r="AW176" s="12" t="s">
        <v>35</v>
      </c>
      <c r="AX176" s="12" t="s">
        <v>79</v>
      </c>
      <c r="AY176" s="141" t="s">
        <v>114</v>
      </c>
    </row>
    <row r="177" spans="2:65" s="11" customFormat="1" ht="22.9" customHeight="1">
      <c r="B177" s="109"/>
      <c r="D177" s="110" t="s">
        <v>73</v>
      </c>
      <c r="E177" s="119" t="s">
        <v>271</v>
      </c>
      <c r="F177" s="119" t="s">
        <v>272</v>
      </c>
      <c r="I177" s="112"/>
      <c r="J177" s="120">
        <f>BK177</f>
        <v>0</v>
      </c>
      <c r="L177" s="109"/>
      <c r="M177" s="114"/>
      <c r="P177" s="115">
        <f>SUM(P178:P223)</f>
        <v>0</v>
      </c>
      <c r="R177" s="115">
        <f>SUM(R178:R223)</f>
        <v>2.9891856200000002</v>
      </c>
      <c r="T177" s="116">
        <f>SUM(T178:T223)</f>
        <v>0</v>
      </c>
      <c r="AR177" s="110" t="s">
        <v>81</v>
      </c>
      <c r="AT177" s="117" t="s">
        <v>73</v>
      </c>
      <c r="AU177" s="117" t="s">
        <v>79</v>
      </c>
      <c r="AY177" s="110" t="s">
        <v>114</v>
      </c>
      <c r="BK177" s="118">
        <f>SUM(BK178:BK223)</f>
        <v>0</v>
      </c>
    </row>
    <row r="178" spans="2:65" s="1" customFormat="1" ht="16.5" customHeight="1">
      <c r="B178" s="31"/>
      <c r="C178" s="121" t="s">
        <v>273</v>
      </c>
      <c r="D178" s="121" t="s">
        <v>117</v>
      </c>
      <c r="E178" s="122" t="s">
        <v>274</v>
      </c>
      <c r="F178" s="123" t="s">
        <v>275</v>
      </c>
      <c r="G178" s="124" t="s">
        <v>120</v>
      </c>
      <c r="H178" s="125">
        <v>188.33799999999999</v>
      </c>
      <c r="I178" s="126"/>
      <c r="J178" s="127">
        <f>ROUND(I178*H178,2)</f>
        <v>0</v>
      </c>
      <c r="K178" s="123" t="s">
        <v>121</v>
      </c>
      <c r="L178" s="31"/>
      <c r="M178" s="128" t="s">
        <v>19</v>
      </c>
      <c r="N178" s="129" t="s">
        <v>45</v>
      </c>
      <c r="P178" s="130">
        <f>O178*H178</f>
        <v>0</v>
      </c>
      <c r="Q178" s="130">
        <v>6.9999999999999994E-5</v>
      </c>
      <c r="R178" s="130">
        <f>Q178*H178</f>
        <v>1.3183659999999998E-2</v>
      </c>
      <c r="S178" s="130">
        <v>0</v>
      </c>
      <c r="T178" s="131">
        <f>S178*H178</f>
        <v>0</v>
      </c>
      <c r="AR178" s="132" t="s">
        <v>223</v>
      </c>
      <c r="AT178" s="132" t="s">
        <v>117</v>
      </c>
      <c r="AU178" s="132" t="s">
        <v>81</v>
      </c>
      <c r="AY178" s="16" t="s">
        <v>114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6" t="s">
        <v>79</v>
      </c>
      <c r="BK178" s="133">
        <f>ROUND(I178*H178,2)</f>
        <v>0</v>
      </c>
      <c r="BL178" s="16" t="s">
        <v>223</v>
      </c>
      <c r="BM178" s="132" t="s">
        <v>276</v>
      </c>
    </row>
    <row r="179" spans="2:65" s="1" customFormat="1" ht="11.25">
      <c r="B179" s="31"/>
      <c r="D179" s="134" t="s">
        <v>124</v>
      </c>
      <c r="F179" s="135" t="s">
        <v>277</v>
      </c>
      <c r="I179" s="136"/>
      <c r="L179" s="31"/>
      <c r="M179" s="137"/>
      <c r="T179" s="52"/>
      <c r="AT179" s="16" t="s">
        <v>124</v>
      </c>
      <c r="AU179" s="16" t="s">
        <v>81</v>
      </c>
    </row>
    <row r="180" spans="2:65" s="1" customFormat="1" ht="11.25">
      <c r="B180" s="31"/>
      <c r="D180" s="138" t="s">
        <v>126</v>
      </c>
      <c r="F180" s="139" t="s">
        <v>278</v>
      </c>
      <c r="I180" s="136"/>
      <c r="L180" s="31"/>
      <c r="M180" s="137"/>
      <c r="T180" s="52"/>
      <c r="AT180" s="16" t="s">
        <v>126</v>
      </c>
      <c r="AU180" s="16" t="s">
        <v>81</v>
      </c>
    </row>
    <row r="181" spans="2:65" s="12" customFormat="1" ht="11.25">
      <c r="B181" s="140"/>
      <c r="D181" s="134" t="s">
        <v>128</v>
      </c>
      <c r="E181" s="141" t="s">
        <v>19</v>
      </c>
      <c r="F181" s="142" t="s">
        <v>279</v>
      </c>
      <c r="H181" s="143">
        <v>23.1</v>
      </c>
      <c r="I181" s="144"/>
      <c r="L181" s="140"/>
      <c r="M181" s="145"/>
      <c r="T181" s="146"/>
      <c r="AT181" s="141" t="s">
        <v>128</v>
      </c>
      <c r="AU181" s="141" t="s">
        <v>81</v>
      </c>
      <c r="AV181" s="12" t="s">
        <v>81</v>
      </c>
      <c r="AW181" s="12" t="s">
        <v>35</v>
      </c>
      <c r="AX181" s="12" t="s">
        <v>74</v>
      </c>
      <c r="AY181" s="141" t="s">
        <v>114</v>
      </c>
    </row>
    <row r="182" spans="2:65" s="12" customFormat="1" ht="11.25">
      <c r="B182" s="140"/>
      <c r="D182" s="134" t="s">
        <v>128</v>
      </c>
      <c r="E182" s="141" t="s">
        <v>19</v>
      </c>
      <c r="F182" s="142" t="s">
        <v>280</v>
      </c>
      <c r="H182" s="143">
        <v>165.238</v>
      </c>
      <c r="I182" s="144"/>
      <c r="L182" s="140"/>
      <c r="M182" s="145"/>
      <c r="T182" s="146"/>
      <c r="AT182" s="141" t="s">
        <v>128</v>
      </c>
      <c r="AU182" s="141" t="s">
        <v>81</v>
      </c>
      <c r="AV182" s="12" t="s">
        <v>81</v>
      </c>
      <c r="AW182" s="12" t="s">
        <v>35</v>
      </c>
      <c r="AX182" s="12" t="s">
        <v>74</v>
      </c>
      <c r="AY182" s="141" t="s">
        <v>114</v>
      </c>
    </row>
    <row r="183" spans="2:65" s="13" customFormat="1" ht="11.25">
      <c r="B183" s="148"/>
      <c r="D183" s="134" t="s">
        <v>128</v>
      </c>
      <c r="E183" s="149" t="s">
        <v>19</v>
      </c>
      <c r="F183" s="150" t="s">
        <v>153</v>
      </c>
      <c r="H183" s="151">
        <v>188.33799999999999</v>
      </c>
      <c r="I183" s="152"/>
      <c r="L183" s="148"/>
      <c r="M183" s="153"/>
      <c r="T183" s="154"/>
      <c r="AT183" s="149" t="s">
        <v>128</v>
      </c>
      <c r="AU183" s="149" t="s">
        <v>81</v>
      </c>
      <c r="AV183" s="13" t="s">
        <v>122</v>
      </c>
      <c r="AW183" s="13" t="s">
        <v>35</v>
      </c>
      <c r="AX183" s="13" t="s">
        <v>79</v>
      </c>
      <c r="AY183" s="149" t="s">
        <v>114</v>
      </c>
    </row>
    <row r="184" spans="2:65" s="1" customFormat="1" ht="16.5" customHeight="1">
      <c r="B184" s="31"/>
      <c r="C184" s="121" t="s">
        <v>281</v>
      </c>
      <c r="D184" s="121" t="s">
        <v>117</v>
      </c>
      <c r="E184" s="122" t="s">
        <v>282</v>
      </c>
      <c r="F184" s="123" t="s">
        <v>283</v>
      </c>
      <c r="G184" s="124" t="s">
        <v>120</v>
      </c>
      <c r="H184" s="125">
        <v>188.33799999999999</v>
      </c>
      <c r="I184" s="126"/>
      <c r="J184" s="127">
        <f>ROUND(I184*H184,2)</f>
        <v>0</v>
      </c>
      <c r="K184" s="123" t="s">
        <v>121</v>
      </c>
      <c r="L184" s="31"/>
      <c r="M184" s="128" t="s">
        <v>19</v>
      </c>
      <c r="N184" s="129" t="s">
        <v>45</v>
      </c>
      <c r="P184" s="130">
        <f>O184*H184</f>
        <v>0</v>
      </c>
      <c r="Q184" s="130">
        <v>1.3999999999999999E-4</v>
      </c>
      <c r="R184" s="130">
        <f>Q184*H184</f>
        <v>2.6367319999999996E-2</v>
      </c>
      <c r="S184" s="130">
        <v>0</v>
      </c>
      <c r="T184" s="131">
        <f>S184*H184</f>
        <v>0</v>
      </c>
      <c r="AR184" s="132" t="s">
        <v>223</v>
      </c>
      <c r="AT184" s="132" t="s">
        <v>117</v>
      </c>
      <c r="AU184" s="132" t="s">
        <v>81</v>
      </c>
      <c r="AY184" s="16" t="s">
        <v>114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6" t="s">
        <v>79</v>
      </c>
      <c r="BK184" s="133">
        <f>ROUND(I184*H184,2)</f>
        <v>0</v>
      </c>
      <c r="BL184" s="16" t="s">
        <v>223</v>
      </c>
      <c r="BM184" s="132" t="s">
        <v>284</v>
      </c>
    </row>
    <row r="185" spans="2:65" s="1" customFormat="1" ht="11.25">
      <c r="B185" s="31"/>
      <c r="D185" s="134" t="s">
        <v>124</v>
      </c>
      <c r="F185" s="135" t="s">
        <v>285</v>
      </c>
      <c r="I185" s="136"/>
      <c r="L185" s="31"/>
      <c r="M185" s="137"/>
      <c r="T185" s="52"/>
      <c r="AT185" s="16" t="s">
        <v>124</v>
      </c>
      <c r="AU185" s="16" t="s">
        <v>81</v>
      </c>
    </row>
    <row r="186" spans="2:65" s="1" customFormat="1" ht="11.25">
      <c r="B186" s="31"/>
      <c r="D186" s="138" t="s">
        <v>126</v>
      </c>
      <c r="F186" s="139" t="s">
        <v>286</v>
      </c>
      <c r="I186" s="136"/>
      <c r="L186" s="31"/>
      <c r="M186" s="137"/>
      <c r="T186" s="52"/>
      <c r="AT186" s="16" t="s">
        <v>126</v>
      </c>
      <c r="AU186" s="16" t="s">
        <v>81</v>
      </c>
    </row>
    <row r="187" spans="2:65" s="12" customFormat="1" ht="11.25">
      <c r="B187" s="140"/>
      <c r="D187" s="134" t="s">
        <v>128</v>
      </c>
      <c r="E187" s="141" t="s">
        <v>19</v>
      </c>
      <c r="F187" s="142" t="s">
        <v>287</v>
      </c>
      <c r="H187" s="143">
        <v>188.33799999999999</v>
      </c>
      <c r="I187" s="144"/>
      <c r="L187" s="140"/>
      <c r="M187" s="145"/>
      <c r="T187" s="146"/>
      <c r="AT187" s="141" t="s">
        <v>128</v>
      </c>
      <c r="AU187" s="141" t="s">
        <v>81</v>
      </c>
      <c r="AV187" s="12" t="s">
        <v>81</v>
      </c>
      <c r="AW187" s="12" t="s">
        <v>35</v>
      </c>
      <c r="AX187" s="12" t="s">
        <v>79</v>
      </c>
      <c r="AY187" s="141" t="s">
        <v>114</v>
      </c>
    </row>
    <row r="188" spans="2:65" s="1" customFormat="1" ht="16.5" customHeight="1">
      <c r="B188" s="31"/>
      <c r="C188" s="121" t="s">
        <v>288</v>
      </c>
      <c r="D188" s="121" t="s">
        <v>117</v>
      </c>
      <c r="E188" s="122" t="s">
        <v>289</v>
      </c>
      <c r="F188" s="123" t="s">
        <v>290</v>
      </c>
      <c r="G188" s="124" t="s">
        <v>120</v>
      </c>
      <c r="H188" s="125">
        <v>188.33799999999999</v>
      </c>
      <c r="I188" s="126"/>
      <c r="J188" s="127">
        <f>ROUND(I188*H188,2)</f>
        <v>0</v>
      </c>
      <c r="K188" s="123" t="s">
        <v>121</v>
      </c>
      <c r="L188" s="31"/>
      <c r="M188" s="128" t="s">
        <v>19</v>
      </c>
      <c r="N188" s="129" t="s">
        <v>45</v>
      </c>
      <c r="P188" s="130">
        <f>O188*H188</f>
        <v>0</v>
      </c>
      <c r="Q188" s="130">
        <v>1.3999999999999999E-4</v>
      </c>
      <c r="R188" s="130">
        <f>Q188*H188</f>
        <v>2.6367319999999996E-2</v>
      </c>
      <c r="S188" s="130">
        <v>0</v>
      </c>
      <c r="T188" s="131">
        <f>S188*H188</f>
        <v>0</v>
      </c>
      <c r="AR188" s="132" t="s">
        <v>223</v>
      </c>
      <c r="AT188" s="132" t="s">
        <v>117</v>
      </c>
      <c r="AU188" s="132" t="s">
        <v>81</v>
      </c>
      <c r="AY188" s="16" t="s">
        <v>114</v>
      </c>
      <c r="BE188" s="133">
        <f>IF(N188="základní",J188,0)</f>
        <v>0</v>
      </c>
      <c r="BF188" s="133">
        <f>IF(N188="snížená",J188,0)</f>
        <v>0</v>
      </c>
      <c r="BG188" s="133">
        <f>IF(N188="zákl. přenesená",J188,0)</f>
        <v>0</v>
      </c>
      <c r="BH188" s="133">
        <f>IF(N188="sníž. přenesená",J188,0)</f>
        <v>0</v>
      </c>
      <c r="BI188" s="133">
        <f>IF(N188="nulová",J188,0)</f>
        <v>0</v>
      </c>
      <c r="BJ188" s="16" t="s">
        <v>79</v>
      </c>
      <c r="BK188" s="133">
        <f>ROUND(I188*H188,2)</f>
        <v>0</v>
      </c>
      <c r="BL188" s="16" t="s">
        <v>223</v>
      </c>
      <c r="BM188" s="132" t="s">
        <v>291</v>
      </c>
    </row>
    <row r="189" spans="2:65" s="1" customFormat="1" ht="11.25">
      <c r="B189" s="31"/>
      <c r="D189" s="134" t="s">
        <v>124</v>
      </c>
      <c r="F189" s="135" t="s">
        <v>292</v>
      </c>
      <c r="I189" s="136"/>
      <c r="L189" s="31"/>
      <c r="M189" s="137"/>
      <c r="T189" s="52"/>
      <c r="AT189" s="16" t="s">
        <v>124</v>
      </c>
      <c r="AU189" s="16" t="s">
        <v>81</v>
      </c>
    </row>
    <row r="190" spans="2:65" s="1" customFormat="1" ht="11.25">
      <c r="B190" s="31"/>
      <c r="D190" s="138" t="s">
        <v>126</v>
      </c>
      <c r="F190" s="139" t="s">
        <v>293</v>
      </c>
      <c r="I190" s="136"/>
      <c r="L190" s="31"/>
      <c r="M190" s="137"/>
      <c r="T190" s="52"/>
      <c r="AT190" s="16" t="s">
        <v>126</v>
      </c>
      <c r="AU190" s="16" t="s">
        <v>81</v>
      </c>
    </row>
    <row r="191" spans="2:65" s="12" customFormat="1" ht="11.25">
      <c r="B191" s="140"/>
      <c r="D191" s="134" t="s">
        <v>128</v>
      </c>
      <c r="E191" s="141" t="s">
        <v>19</v>
      </c>
      <c r="F191" s="142" t="s">
        <v>287</v>
      </c>
      <c r="H191" s="143">
        <v>188.33799999999999</v>
      </c>
      <c r="I191" s="144"/>
      <c r="L191" s="140"/>
      <c r="M191" s="145"/>
      <c r="T191" s="146"/>
      <c r="AT191" s="141" t="s">
        <v>128</v>
      </c>
      <c r="AU191" s="141" t="s">
        <v>81</v>
      </c>
      <c r="AV191" s="12" t="s">
        <v>81</v>
      </c>
      <c r="AW191" s="12" t="s">
        <v>35</v>
      </c>
      <c r="AX191" s="12" t="s">
        <v>79</v>
      </c>
      <c r="AY191" s="141" t="s">
        <v>114</v>
      </c>
    </row>
    <row r="192" spans="2:65" s="1" customFormat="1" ht="16.5" customHeight="1">
      <c r="B192" s="31"/>
      <c r="C192" s="121" t="s">
        <v>294</v>
      </c>
      <c r="D192" s="121" t="s">
        <v>117</v>
      </c>
      <c r="E192" s="122" t="s">
        <v>295</v>
      </c>
      <c r="F192" s="123" t="s">
        <v>296</v>
      </c>
      <c r="G192" s="124" t="s">
        <v>120</v>
      </c>
      <c r="H192" s="125">
        <v>188.33799999999999</v>
      </c>
      <c r="I192" s="126"/>
      <c r="J192" s="127">
        <f>ROUND(I192*H192,2)</f>
        <v>0</v>
      </c>
      <c r="K192" s="123" t="s">
        <v>121</v>
      </c>
      <c r="L192" s="31"/>
      <c r="M192" s="128" t="s">
        <v>19</v>
      </c>
      <c r="N192" s="129" t="s">
        <v>45</v>
      </c>
      <c r="P192" s="130">
        <f>O192*H192</f>
        <v>0</v>
      </c>
      <c r="Q192" s="130">
        <v>1.3999999999999999E-4</v>
      </c>
      <c r="R192" s="130">
        <f>Q192*H192</f>
        <v>2.6367319999999996E-2</v>
      </c>
      <c r="S192" s="130">
        <v>0</v>
      </c>
      <c r="T192" s="131">
        <f>S192*H192</f>
        <v>0</v>
      </c>
      <c r="AR192" s="132" t="s">
        <v>223</v>
      </c>
      <c r="AT192" s="132" t="s">
        <v>117</v>
      </c>
      <c r="AU192" s="132" t="s">
        <v>81</v>
      </c>
      <c r="AY192" s="16" t="s">
        <v>114</v>
      </c>
      <c r="BE192" s="133">
        <f>IF(N192="základní",J192,0)</f>
        <v>0</v>
      </c>
      <c r="BF192" s="133">
        <f>IF(N192="snížená",J192,0)</f>
        <v>0</v>
      </c>
      <c r="BG192" s="133">
        <f>IF(N192="zákl. přenesená",J192,0)</f>
        <v>0</v>
      </c>
      <c r="BH192" s="133">
        <f>IF(N192="sníž. přenesená",J192,0)</f>
        <v>0</v>
      </c>
      <c r="BI192" s="133">
        <f>IF(N192="nulová",J192,0)</f>
        <v>0</v>
      </c>
      <c r="BJ192" s="16" t="s">
        <v>79</v>
      </c>
      <c r="BK192" s="133">
        <f>ROUND(I192*H192,2)</f>
        <v>0</v>
      </c>
      <c r="BL192" s="16" t="s">
        <v>223</v>
      </c>
      <c r="BM192" s="132" t="s">
        <v>297</v>
      </c>
    </row>
    <row r="193" spans="2:65" s="1" customFormat="1" ht="11.25">
      <c r="B193" s="31"/>
      <c r="D193" s="134" t="s">
        <v>124</v>
      </c>
      <c r="F193" s="135" t="s">
        <v>298</v>
      </c>
      <c r="I193" s="136"/>
      <c r="L193" s="31"/>
      <c r="M193" s="137"/>
      <c r="T193" s="52"/>
      <c r="AT193" s="16" t="s">
        <v>124</v>
      </c>
      <c r="AU193" s="16" t="s">
        <v>81</v>
      </c>
    </row>
    <row r="194" spans="2:65" s="1" customFormat="1" ht="11.25">
      <c r="B194" s="31"/>
      <c r="D194" s="138" t="s">
        <v>126</v>
      </c>
      <c r="F194" s="139" t="s">
        <v>299</v>
      </c>
      <c r="I194" s="136"/>
      <c r="L194" s="31"/>
      <c r="M194" s="137"/>
      <c r="T194" s="52"/>
      <c r="AT194" s="16" t="s">
        <v>126</v>
      </c>
      <c r="AU194" s="16" t="s">
        <v>81</v>
      </c>
    </row>
    <row r="195" spans="2:65" s="12" customFormat="1" ht="11.25">
      <c r="B195" s="140"/>
      <c r="D195" s="134" t="s">
        <v>128</v>
      </c>
      <c r="E195" s="141" t="s">
        <v>19</v>
      </c>
      <c r="F195" s="142" t="s">
        <v>287</v>
      </c>
      <c r="H195" s="143">
        <v>188.33799999999999</v>
      </c>
      <c r="I195" s="144"/>
      <c r="L195" s="140"/>
      <c r="M195" s="145"/>
      <c r="T195" s="146"/>
      <c r="AT195" s="141" t="s">
        <v>128</v>
      </c>
      <c r="AU195" s="141" t="s">
        <v>81</v>
      </c>
      <c r="AV195" s="12" t="s">
        <v>81</v>
      </c>
      <c r="AW195" s="12" t="s">
        <v>35</v>
      </c>
      <c r="AX195" s="12" t="s">
        <v>79</v>
      </c>
      <c r="AY195" s="141" t="s">
        <v>114</v>
      </c>
    </row>
    <row r="196" spans="2:65" s="1" customFormat="1" ht="16.5" customHeight="1">
      <c r="B196" s="31"/>
      <c r="C196" s="121" t="s">
        <v>300</v>
      </c>
      <c r="D196" s="121" t="s">
        <v>117</v>
      </c>
      <c r="E196" s="122" t="s">
        <v>301</v>
      </c>
      <c r="F196" s="123" t="s">
        <v>302</v>
      </c>
      <c r="G196" s="124" t="s">
        <v>303</v>
      </c>
      <c r="H196" s="125">
        <v>634</v>
      </c>
      <c r="I196" s="126"/>
      <c r="J196" s="127">
        <f>ROUND(I196*H196,2)</f>
        <v>0</v>
      </c>
      <c r="K196" s="123" t="s">
        <v>121</v>
      </c>
      <c r="L196" s="31"/>
      <c r="M196" s="128" t="s">
        <v>19</v>
      </c>
      <c r="N196" s="129" t="s">
        <v>45</v>
      </c>
      <c r="P196" s="130">
        <f>O196*H196</f>
        <v>0</v>
      </c>
      <c r="Q196" s="130">
        <v>3.0000000000000001E-5</v>
      </c>
      <c r="R196" s="130">
        <f>Q196*H196</f>
        <v>1.9020000000000002E-2</v>
      </c>
      <c r="S196" s="130">
        <v>0</v>
      </c>
      <c r="T196" s="131">
        <f>S196*H196</f>
        <v>0</v>
      </c>
      <c r="AR196" s="132" t="s">
        <v>223</v>
      </c>
      <c r="AT196" s="132" t="s">
        <v>117</v>
      </c>
      <c r="AU196" s="132" t="s">
        <v>81</v>
      </c>
      <c r="AY196" s="16" t="s">
        <v>114</v>
      </c>
      <c r="BE196" s="133">
        <f>IF(N196="základní",J196,0)</f>
        <v>0</v>
      </c>
      <c r="BF196" s="133">
        <f>IF(N196="snížená",J196,0)</f>
        <v>0</v>
      </c>
      <c r="BG196" s="133">
        <f>IF(N196="zákl. přenesená",J196,0)</f>
        <v>0</v>
      </c>
      <c r="BH196" s="133">
        <f>IF(N196="sníž. přenesená",J196,0)</f>
        <v>0</v>
      </c>
      <c r="BI196" s="133">
        <f>IF(N196="nulová",J196,0)</f>
        <v>0</v>
      </c>
      <c r="BJ196" s="16" t="s">
        <v>79</v>
      </c>
      <c r="BK196" s="133">
        <f>ROUND(I196*H196,2)</f>
        <v>0</v>
      </c>
      <c r="BL196" s="16" t="s">
        <v>223</v>
      </c>
      <c r="BM196" s="132" t="s">
        <v>304</v>
      </c>
    </row>
    <row r="197" spans="2:65" s="1" customFormat="1" ht="11.25">
      <c r="B197" s="31"/>
      <c r="D197" s="134" t="s">
        <v>124</v>
      </c>
      <c r="F197" s="135" t="s">
        <v>305</v>
      </c>
      <c r="I197" s="136"/>
      <c r="L197" s="31"/>
      <c r="M197" s="137"/>
      <c r="T197" s="52"/>
      <c r="AT197" s="16" t="s">
        <v>124</v>
      </c>
      <c r="AU197" s="16" t="s">
        <v>81</v>
      </c>
    </row>
    <row r="198" spans="2:65" s="1" customFormat="1" ht="11.25">
      <c r="B198" s="31"/>
      <c r="D198" s="138" t="s">
        <v>126</v>
      </c>
      <c r="F198" s="139" t="s">
        <v>306</v>
      </c>
      <c r="I198" s="136"/>
      <c r="L198" s="31"/>
      <c r="M198" s="137"/>
      <c r="T198" s="52"/>
      <c r="AT198" s="16" t="s">
        <v>126</v>
      </c>
      <c r="AU198" s="16" t="s">
        <v>81</v>
      </c>
    </row>
    <row r="199" spans="2:65" s="12" customFormat="1" ht="11.25">
      <c r="B199" s="140"/>
      <c r="D199" s="134" t="s">
        <v>128</v>
      </c>
      <c r="E199" s="141" t="s">
        <v>19</v>
      </c>
      <c r="F199" s="142" t="s">
        <v>307</v>
      </c>
      <c r="H199" s="143">
        <v>634</v>
      </c>
      <c r="I199" s="144"/>
      <c r="L199" s="140"/>
      <c r="M199" s="145"/>
      <c r="T199" s="146"/>
      <c r="AT199" s="141" t="s">
        <v>128</v>
      </c>
      <c r="AU199" s="141" t="s">
        <v>81</v>
      </c>
      <c r="AV199" s="12" t="s">
        <v>81</v>
      </c>
      <c r="AW199" s="12" t="s">
        <v>35</v>
      </c>
      <c r="AX199" s="12" t="s">
        <v>79</v>
      </c>
      <c r="AY199" s="141" t="s">
        <v>114</v>
      </c>
    </row>
    <row r="200" spans="2:65" s="1" customFormat="1" ht="16.5" customHeight="1">
      <c r="B200" s="31"/>
      <c r="C200" s="121" t="s">
        <v>308</v>
      </c>
      <c r="D200" s="121" t="s">
        <v>117</v>
      </c>
      <c r="E200" s="122" t="s">
        <v>309</v>
      </c>
      <c r="F200" s="123" t="s">
        <v>310</v>
      </c>
      <c r="G200" s="124" t="s">
        <v>303</v>
      </c>
      <c r="H200" s="125">
        <v>500</v>
      </c>
      <c r="I200" s="126"/>
      <c r="J200" s="127">
        <f>ROUND(I200*H200,2)</f>
        <v>0</v>
      </c>
      <c r="K200" s="123" t="s">
        <v>121</v>
      </c>
      <c r="L200" s="31"/>
      <c r="M200" s="128" t="s">
        <v>19</v>
      </c>
      <c r="N200" s="129" t="s">
        <v>45</v>
      </c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223</v>
      </c>
      <c r="AT200" s="132" t="s">
        <v>117</v>
      </c>
      <c r="AU200" s="132" t="s">
        <v>81</v>
      </c>
      <c r="AY200" s="16" t="s">
        <v>114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6" t="s">
        <v>79</v>
      </c>
      <c r="BK200" s="133">
        <f>ROUND(I200*H200,2)</f>
        <v>0</v>
      </c>
      <c r="BL200" s="16" t="s">
        <v>223</v>
      </c>
      <c r="BM200" s="132" t="s">
        <v>311</v>
      </c>
    </row>
    <row r="201" spans="2:65" s="1" customFormat="1" ht="11.25">
      <c r="B201" s="31"/>
      <c r="D201" s="134" t="s">
        <v>124</v>
      </c>
      <c r="F201" s="135" t="s">
        <v>312</v>
      </c>
      <c r="I201" s="136"/>
      <c r="L201" s="31"/>
      <c r="M201" s="137"/>
      <c r="T201" s="52"/>
      <c r="AT201" s="16" t="s">
        <v>124</v>
      </c>
      <c r="AU201" s="16" t="s">
        <v>81</v>
      </c>
    </row>
    <row r="202" spans="2:65" s="1" customFormat="1" ht="11.25">
      <c r="B202" s="31"/>
      <c r="D202" s="138" t="s">
        <v>126</v>
      </c>
      <c r="F202" s="139" t="s">
        <v>313</v>
      </c>
      <c r="I202" s="136"/>
      <c r="L202" s="31"/>
      <c r="M202" s="137"/>
      <c r="T202" s="52"/>
      <c r="AT202" s="16" t="s">
        <v>126</v>
      </c>
      <c r="AU202" s="16" t="s">
        <v>81</v>
      </c>
    </row>
    <row r="203" spans="2:65" s="12" customFormat="1" ht="11.25">
      <c r="B203" s="140"/>
      <c r="D203" s="134" t="s">
        <v>128</v>
      </c>
      <c r="E203" s="141" t="s">
        <v>19</v>
      </c>
      <c r="F203" s="142" t="s">
        <v>314</v>
      </c>
      <c r="H203" s="143">
        <v>500</v>
      </c>
      <c r="I203" s="144"/>
      <c r="L203" s="140"/>
      <c r="M203" s="145"/>
      <c r="T203" s="146"/>
      <c r="AT203" s="141" t="s">
        <v>128</v>
      </c>
      <c r="AU203" s="141" t="s">
        <v>81</v>
      </c>
      <c r="AV203" s="12" t="s">
        <v>81</v>
      </c>
      <c r="AW203" s="12" t="s">
        <v>35</v>
      </c>
      <c r="AX203" s="12" t="s">
        <v>79</v>
      </c>
      <c r="AY203" s="141" t="s">
        <v>114</v>
      </c>
    </row>
    <row r="204" spans="2:65" s="1" customFormat="1" ht="16.5" customHeight="1">
      <c r="B204" s="31"/>
      <c r="C204" s="121" t="s">
        <v>315</v>
      </c>
      <c r="D204" s="121" t="s">
        <v>117</v>
      </c>
      <c r="E204" s="122" t="s">
        <v>316</v>
      </c>
      <c r="F204" s="123" t="s">
        <v>317</v>
      </c>
      <c r="G204" s="124" t="s">
        <v>303</v>
      </c>
      <c r="H204" s="125">
        <v>200</v>
      </c>
      <c r="I204" s="126"/>
      <c r="J204" s="127">
        <f>ROUND(I204*H204,2)</f>
        <v>0</v>
      </c>
      <c r="K204" s="123" t="s">
        <v>121</v>
      </c>
      <c r="L204" s="31"/>
      <c r="M204" s="128" t="s">
        <v>19</v>
      </c>
      <c r="N204" s="129" t="s">
        <v>45</v>
      </c>
      <c r="P204" s="130">
        <f>O204*H204</f>
        <v>0</v>
      </c>
      <c r="Q204" s="130">
        <v>3.0000000000000001E-5</v>
      </c>
      <c r="R204" s="130">
        <f>Q204*H204</f>
        <v>6.0000000000000001E-3</v>
      </c>
      <c r="S204" s="130">
        <v>0</v>
      </c>
      <c r="T204" s="131">
        <f>S204*H204</f>
        <v>0</v>
      </c>
      <c r="AR204" s="132" t="s">
        <v>223</v>
      </c>
      <c r="AT204" s="132" t="s">
        <v>117</v>
      </c>
      <c r="AU204" s="132" t="s">
        <v>81</v>
      </c>
      <c r="AY204" s="16" t="s">
        <v>114</v>
      </c>
      <c r="BE204" s="133">
        <f>IF(N204="základní",J204,0)</f>
        <v>0</v>
      </c>
      <c r="BF204" s="133">
        <f>IF(N204="snížená",J204,0)</f>
        <v>0</v>
      </c>
      <c r="BG204" s="133">
        <f>IF(N204="zákl. přenesená",J204,0)</f>
        <v>0</v>
      </c>
      <c r="BH204" s="133">
        <f>IF(N204="sníž. přenesená",J204,0)</f>
        <v>0</v>
      </c>
      <c r="BI204" s="133">
        <f>IF(N204="nulová",J204,0)</f>
        <v>0</v>
      </c>
      <c r="BJ204" s="16" t="s">
        <v>79</v>
      </c>
      <c r="BK204" s="133">
        <f>ROUND(I204*H204,2)</f>
        <v>0</v>
      </c>
      <c r="BL204" s="16" t="s">
        <v>223</v>
      </c>
      <c r="BM204" s="132" t="s">
        <v>318</v>
      </c>
    </row>
    <row r="205" spans="2:65" s="1" customFormat="1" ht="11.25">
      <c r="B205" s="31"/>
      <c r="D205" s="134" t="s">
        <v>124</v>
      </c>
      <c r="F205" s="135" t="s">
        <v>319</v>
      </c>
      <c r="I205" s="136"/>
      <c r="L205" s="31"/>
      <c r="M205" s="137"/>
      <c r="T205" s="52"/>
      <c r="AT205" s="16" t="s">
        <v>124</v>
      </c>
      <c r="AU205" s="16" t="s">
        <v>81</v>
      </c>
    </row>
    <row r="206" spans="2:65" s="1" customFormat="1" ht="11.25">
      <c r="B206" s="31"/>
      <c r="D206" s="138" t="s">
        <v>126</v>
      </c>
      <c r="F206" s="139" t="s">
        <v>320</v>
      </c>
      <c r="I206" s="136"/>
      <c r="L206" s="31"/>
      <c r="M206" s="137"/>
      <c r="T206" s="52"/>
      <c r="AT206" s="16" t="s">
        <v>126</v>
      </c>
      <c r="AU206" s="16" t="s">
        <v>81</v>
      </c>
    </row>
    <row r="207" spans="2:65" s="1" customFormat="1" ht="16.5" customHeight="1">
      <c r="B207" s="31"/>
      <c r="C207" s="121" t="s">
        <v>321</v>
      </c>
      <c r="D207" s="121" t="s">
        <v>117</v>
      </c>
      <c r="E207" s="122" t="s">
        <v>322</v>
      </c>
      <c r="F207" s="123" t="s">
        <v>323</v>
      </c>
      <c r="G207" s="124" t="s">
        <v>120</v>
      </c>
      <c r="H207" s="125">
        <v>2354</v>
      </c>
      <c r="I207" s="126"/>
      <c r="J207" s="127">
        <f>ROUND(I207*H207,2)</f>
        <v>0</v>
      </c>
      <c r="K207" s="123" t="s">
        <v>121</v>
      </c>
      <c r="L207" s="31"/>
      <c r="M207" s="128" t="s">
        <v>19</v>
      </c>
      <c r="N207" s="129" t="s">
        <v>45</v>
      </c>
      <c r="P207" s="130">
        <f>O207*H207</f>
        <v>0</v>
      </c>
      <c r="Q207" s="130">
        <v>8.0000000000000007E-5</v>
      </c>
      <c r="R207" s="130">
        <f>Q207*H207</f>
        <v>0.18832000000000002</v>
      </c>
      <c r="S207" s="130">
        <v>0</v>
      </c>
      <c r="T207" s="131">
        <f>S207*H207</f>
        <v>0</v>
      </c>
      <c r="AR207" s="132" t="s">
        <v>223</v>
      </c>
      <c r="AT207" s="132" t="s">
        <v>117</v>
      </c>
      <c r="AU207" s="132" t="s">
        <v>81</v>
      </c>
      <c r="AY207" s="16" t="s">
        <v>114</v>
      </c>
      <c r="BE207" s="133">
        <f>IF(N207="základní",J207,0)</f>
        <v>0</v>
      </c>
      <c r="BF207" s="133">
        <f>IF(N207="snížená",J207,0)</f>
        <v>0</v>
      </c>
      <c r="BG207" s="133">
        <f>IF(N207="zákl. přenesená",J207,0)</f>
        <v>0</v>
      </c>
      <c r="BH207" s="133">
        <f>IF(N207="sníž. přenesená",J207,0)</f>
        <v>0</v>
      </c>
      <c r="BI207" s="133">
        <f>IF(N207="nulová",J207,0)</f>
        <v>0</v>
      </c>
      <c r="BJ207" s="16" t="s">
        <v>79</v>
      </c>
      <c r="BK207" s="133">
        <f>ROUND(I207*H207,2)</f>
        <v>0</v>
      </c>
      <c r="BL207" s="16" t="s">
        <v>223</v>
      </c>
      <c r="BM207" s="132" t="s">
        <v>324</v>
      </c>
    </row>
    <row r="208" spans="2:65" s="1" customFormat="1" ht="11.25">
      <c r="B208" s="31"/>
      <c r="D208" s="134" t="s">
        <v>124</v>
      </c>
      <c r="F208" s="135" t="s">
        <v>325</v>
      </c>
      <c r="I208" s="136"/>
      <c r="L208" s="31"/>
      <c r="M208" s="137"/>
      <c r="T208" s="52"/>
      <c r="AT208" s="16" t="s">
        <v>124</v>
      </c>
      <c r="AU208" s="16" t="s">
        <v>81</v>
      </c>
    </row>
    <row r="209" spans="2:65" s="1" customFormat="1" ht="11.25">
      <c r="B209" s="31"/>
      <c r="D209" s="138" t="s">
        <v>126</v>
      </c>
      <c r="F209" s="139" t="s">
        <v>326</v>
      </c>
      <c r="I209" s="136"/>
      <c r="L209" s="31"/>
      <c r="M209" s="137"/>
      <c r="T209" s="52"/>
      <c r="AT209" s="16" t="s">
        <v>126</v>
      </c>
      <c r="AU209" s="16" t="s">
        <v>81</v>
      </c>
    </row>
    <row r="210" spans="2:65" s="12" customFormat="1" ht="11.25">
      <c r="B210" s="140"/>
      <c r="D210" s="134" t="s">
        <v>128</v>
      </c>
      <c r="E210" s="141" t="s">
        <v>19</v>
      </c>
      <c r="F210" s="142" t="s">
        <v>327</v>
      </c>
      <c r="H210" s="143">
        <v>2354</v>
      </c>
      <c r="I210" s="144"/>
      <c r="L210" s="140"/>
      <c r="M210" s="145"/>
      <c r="T210" s="146"/>
      <c r="AT210" s="141" t="s">
        <v>128</v>
      </c>
      <c r="AU210" s="141" t="s">
        <v>81</v>
      </c>
      <c r="AV210" s="12" t="s">
        <v>81</v>
      </c>
      <c r="AW210" s="12" t="s">
        <v>35</v>
      </c>
      <c r="AX210" s="12" t="s">
        <v>79</v>
      </c>
      <c r="AY210" s="141" t="s">
        <v>114</v>
      </c>
    </row>
    <row r="211" spans="2:65" s="1" customFormat="1" ht="16.5" customHeight="1">
      <c r="B211" s="31"/>
      <c r="C211" s="121" t="s">
        <v>328</v>
      </c>
      <c r="D211" s="121" t="s">
        <v>117</v>
      </c>
      <c r="E211" s="122" t="s">
        <v>329</v>
      </c>
      <c r="F211" s="123" t="s">
        <v>330</v>
      </c>
      <c r="G211" s="124" t="s">
        <v>120</v>
      </c>
      <c r="H211" s="125">
        <v>2354</v>
      </c>
      <c r="I211" s="126"/>
      <c r="J211" s="127">
        <f>ROUND(I211*H211,2)</f>
        <v>0</v>
      </c>
      <c r="K211" s="123" t="s">
        <v>121</v>
      </c>
      <c r="L211" s="31"/>
      <c r="M211" s="128" t="s">
        <v>19</v>
      </c>
      <c r="N211" s="129" t="s">
        <v>45</v>
      </c>
      <c r="P211" s="130">
        <f>O211*H211</f>
        <v>0</v>
      </c>
      <c r="Q211" s="130">
        <v>1.1E-4</v>
      </c>
      <c r="R211" s="130">
        <f>Q211*H211</f>
        <v>0.25894</v>
      </c>
      <c r="S211" s="130">
        <v>0</v>
      </c>
      <c r="T211" s="131">
        <f>S211*H211</f>
        <v>0</v>
      </c>
      <c r="AR211" s="132" t="s">
        <v>223</v>
      </c>
      <c r="AT211" s="132" t="s">
        <v>117</v>
      </c>
      <c r="AU211" s="132" t="s">
        <v>81</v>
      </c>
      <c r="AY211" s="16" t="s">
        <v>114</v>
      </c>
      <c r="BE211" s="133">
        <f>IF(N211="základní",J211,0)</f>
        <v>0</v>
      </c>
      <c r="BF211" s="133">
        <f>IF(N211="snížená",J211,0)</f>
        <v>0</v>
      </c>
      <c r="BG211" s="133">
        <f>IF(N211="zákl. přenesená",J211,0)</f>
        <v>0</v>
      </c>
      <c r="BH211" s="133">
        <f>IF(N211="sníž. přenesená",J211,0)</f>
        <v>0</v>
      </c>
      <c r="BI211" s="133">
        <f>IF(N211="nulová",J211,0)</f>
        <v>0</v>
      </c>
      <c r="BJ211" s="16" t="s">
        <v>79</v>
      </c>
      <c r="BK211" s="133">
        <f>ROUND(I211*H211,2)</f>
        <v>0</v>
      </c>
      <c r="BL211" s="16" t="s">
        <v>223</v>
      </c>
      <c r="BM211" s="132" t="s">
        <v>331</v>
      </c>
    </row>
    <row r="212" spans="2:65" s="1" customFormat="1" ht="11.25">
      <c r="B212" s="31"/>
      <c r="D212" s="134" t="s">
        <v>124</v>
      </c>
      <c r="F212" s="135" t="s">
        <v>332</v>
      </c>
      <c r="I212" s="136"/>
      <c r="L212" s="31"/>
      <c r="M212" s="137"/>
      <c r="T212" s="52"/>
      <c r="AT212" s="16" t="s">
        <v>124</v>
      </c>
      <c r="AU212" s="16" t="s">
        <v>81</v>
      </c>
    </row>
    <row r="213" spans="2:65" s="1" customFormat="1" ht="11.25">
      <c r="B213" s="31"/>
      <c r="D213" s="138" t="s">
        <v>126</v>
      </c>
      <c r="F213" s="139" t="s">
        <v>333</v>
      </c>
      <c r="I213" s="136"/>
      <c r="L213" s="31"/>
      <c r="M213" s="137"/>
      <c r="T213" s="52"/>
      <c r="AT213" s="16" t="s">
        <v>126</v>
      </c>
      <c r="AU213" s="16" t="s">
        <v>81</v>
      </c>
    </row>
    <row r="214" spans="2:65" s="1" customFormat="1" ht="16.5" customHeight="1">
      <c r="B214" s="31"/>
      <c r="C214" s="121" t="s">
        <v>334</v>
      </c>
      <c r="D214" s="121" t="s">
        <v>117</v>
      </c>
      <c r="E214" s="122" t="s">
        <v>335</v>
      </c>
      <c r="F214" s="123" t="s">
        <v>336</v>
      </c>
      <c r="G214" s="124" t="s">
        <v>120</v>
      </c>
      <c r="H214" s="125">
        <v>2354</v>
      </c>
      <c r="I214" s="126"/>
      <c r="J214" s="127">
        <f>ROUND(I214*H214,2)</f>
        <v>0</v>
      </c>
      <c r="K214" s="123" t="s">
        <v>121</v>
      </c>
      <c r="L214" s="31"/>
      <c r="M214" s="128" t="s">
        <v>19</v>
      </c>
      <c r="N214" s="129" t="s">
        <v>45</v>
      </c>
      <c r="P214" s="130">
        <f>O214*H214</f>
        <v>0</v>
      </c>
      <c r="Q214" s="130">
        <v>2.5000000000000001E-4</v>
      </c>
      <c r="R214" s="130">
        <f>Q214*H214</f>
        <v>0.58850000000000002</v>
      </c>
      <c r="S214" s="130">
        <v>0</v>
      </c>
      <c r="T214" s="131">
        <f>S214*H214</f>
        <v>0</v>
      </c>
      <c r="AR214" s="132" t="s">
        <v>223</v>
      </c>
      <c r="AT214" s="132" t="s">
        <v>117</v>
      </c>
      <c r="AU214" s="132" t="s">
        <v>81</v>
      </c>
      <c r="AY214" s="16" t="s">
        <v>114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6" t="s">
        <v>79</v>
      </c>
      <c r="BK214" s="133">
        <f>ROUND(I214*H214,2)</f>
        <v>0</v>
      </c>
      <c r="BL214" s="16" t="s">
        <v>223</v>
      </c>
      <c r="BM214" s="132" t="s">
        <v>337</v>
      </c>
    </row>
    <row r="215" spans="2:65" s="1" customFormat="1" ht="19.5">
      <c r="B215" s="31"/>
      <c r="D215" s="134" t="s">
        <v>124</v>
      </c>
      <c r="F215" s="135" t="s">
        <v>338</v>
      </c>
      <c r="I215" s="136"/>
      <c r="L215" s="31"/>
      <c r="M215" s="137"/>
      <c r="T215" s="52"/>
      <c r="AT215" s="16" t="s">
        <v>124</v>
      </c>
      <c r="AU215" s="16" t="s">
        <v>81</v>
      </c>
    </row>
    <row r="216" spans="2:65" s="1" customFormat="1" ht="11.25">
      <c r="B216" s="31"/>
      <c r="D216" s="138" t="s">
        <v>126</v>
      </c>
      <c r="F216" s="139" t="s">
        <v>339</v>
      </c>
      <c r="I216" s="136"/>
      <c r="L216" s="31"/>
      <c r="M216" s="137"/>
      <c r="T216" s="52"/>
      <c r="AT216" s="16" t="s">
        <v>126</v>
      </c>
      <c r="AU216" s="16" t="s">
        <v>81</v>
      </c>
    </row>
    <row r="217" spans="2:65" s="12" customFormat="1" ht="11.25">
      <c r="B217" s="140"/>
      <c r="D217" s="134" t="s">
        <v>128</v>
      </c>
      <c r="E217" s="141" t="s">
        <v>19</v>
      </c>
      <c r="F217" s="142" t="s">
        <v>327</v>
      </c>
      <c r="H217" s="143">
        <v>2354</v>
      </c>
      <c r="I217" s="144"/>
      <c r="L217" s="140"/>
      <c r="M217" s="145"/>
      <c r="T217" s="146"/>
      <c r="AT217" s="141" t="s">
        <v>128</v>
      </c>
      <c r="AU217" s="141" t="s">
        <v>81</v>
      </c>
      <c r="AV217" s="12" t="s">
        <v>81</v>
      </c>
      <c r="AW217" s="12" t="s">
        <v>35</v>
      </c>
      <c r="AX217" s="12" t="s">
        <v>79</v>
      </c>
      <c r="AY217" s="141" t="s">
        <v>114</v>
      </c>
    </row>
    <row r="218" spans="2:65" s="1" customFormat="1" ht="16.5" customHeight="1">
      <c r="B218" s="31"/>
      <c r="C218" s="121" t="s">
        <v>340</v>
      </c>
      <c r="D218" s="121" t="s">
        <v>117</v>
      </c>
      <c r="E218" s="122" t="s">
        <v>341</v>
      </c>
      <c r="F218" s="123" t="s">
        <v>342</v>
      </c>
      <c r="G218" s="124" t="s">
        <v>120</v>
      </c>
      <c r="H218" s="125">
        <v>2354</v>
      </c>
      <c r="I218" s="126"/>
      <c r="J218" s="127">
        <f>ROUND(I218*H218,2)</f>
        <v>0</v>
      </c>
      <c r="K218" s="123" t="s">
        <v>121</v>
      </c>
      <c r="L218" s="31"/>
      <c r="M218" s="128" t="s">
        <v>19</v>
      </c>
      <c r="N218" s="129" t="s">
        <v>45</v>
      </c>
      <c r="P218" s="130">
        <f>O218*H218</f>
        <v>0</v>
      </c>
      <c r="Q218" s="130">
        <v>3.6000000000000002E-4</v>
      </c>
      <c r="R218" s="130">
        <f>Q218*H218</f>
        <v>0.84744000000000008</v>
      </c>
      <c r="S218" s="130">
        <v>0</v>
      </c>
      <c r="T218" s="131">
        <f>S218*H218</f>
        <v>0</v>
      </c>
      <c r="AR218" s="132" t="s">
        <v>223</v>
      </c>
      <c r="AT218" s="132" t="s">
        <v>117</v>
      </c>
      <c r="AU218" s="132" t="s">
        <v>81</v>
      </c>
      <c r="AY218" s="16" t="s">
        <v>114</v>
      </c>
      <c r="BE218" s="133">
        <f>IF(N218="základní",J218,0)</f>
        <v>0</v>
      </c>
      <c r="BF218" s="133">
        <f>IF(N218="snížená",J218,0)</f>
        <v>0</v>
      </c>
      <c r="BG218" s="133">
        <f>IF(N218="zákl. přenesená",J218,0)</f>
        <v>0</v>
      </c>
      <c r="BH218" s="133">
        <f>IF(N218="sníž. přenesená",J218,0)</f>
        <v>0</v>
      </c>
      <c r="BI218" s="133">
        <f>IF(N218="nulová",J218,0)</f>
        <v>0</v>
      </c>
      <c r="BJ218" s="16" t="s">
        <v>79</v>
      </c>
      <c r="BK218" s="133">
        <f>ROUND(I218*H218,2)</f>
        <v>0</v>
      </c>
      <c r="BL218" s="16" t="s">
        <v>223</v>
      </c>
      <c r="BM218" s="132" t="s">
        <v>343</v>
      </c>
    </row>
    <row r="219" spans="2:65" s="1" customFormat="1" ht="19.5">
      <c r="B219" s="31"/>
      <c r="D219" s="134" t="s">
        <v>124</v>
      </c>
      <c r="F219" s="135" t="s">
        <v>344</v>
      </c>
      <c r="I219" s="136"/>
      <c r="L219" s="31"/>
      <c r="M219" s="137"/>
      <c r="T219" s="52"/>
      <c r="AT219" s="16" t="s">
        <v>124</v>
      </c>
      <c r="AU219" s="16" t="s">
        <v>81</v>
      </c>
    </row>
    <row r="220" spans="2:65" s="1" customFormat="1" ht="11.25">
      <c r="B220" s="31"/>
      <c r="D220" s="138" t="s">
        <v>126</v>
      </c>
      <c r="F220" s="139" t="s">
        <v>345</v>
      </c>
      <c r="I220" s="136"/>
      <c r="L220" s="31"/>
      <c r="M220" s="137"/>
      <c r="T220" s="52"/>
      <c r="AT220" s="16" t="s">
        <v>126</v>
      </c>
      <c r="AU220" s="16" t="s">
        <v>81</v>
      </c>
    </row>
    <row r="221" spans="2:65" s="1" customFormat="1" ht="16.5" customHeight="1">
      <c r="B221" s="31"/>
      <c r="C221" s="121" t="s">
        <v>346</v>
      </c>
      <c r="D221" s="121" t="s">
        <v>117</v>
      </c>
      <c r="E221" s="122" t="s">
        <v>347</v>
      </c>
      <c r="F221" s="123" t="s">
        <v>348</v>
      </c>
      <c r="G221" s="124" t="s">
        <v>120</v>
      </c>
      <c r="H221" s="125">
        <v>2354</v>
      </c>
      <c r="I221" s="126"/>
      <c r="J221" s="127">
        <f>ROUND(I221*H221,2)</f>
        <v>0</v>
      </c>
      <c r="K221" s="123" t="s">
        <v>121</v>
      </c>
      <c r="L221" s="31"/>
      <c r="M221" s="128" t="s">
        <v>19</v>
      </c>
      <c r="N221" s="129" t="s">
        <v>45</v>
      </c>
      <c r="P221" s="130">
        <f>O221*H221</f>
        <v>0</v>
      </c>
      <c r="Q221" s="130">
        <v>4.2000000000000002E-4</v>
      </c>
      <c r="R221" s="130">
        <f>Q221*H221</f>
        <v>0.98868</v>
      </c>
      <c r="S221" s="130">
        <v>0</v>
      </c>
      <c r="T221" s="131">
        <f>S221*H221</f>
        <v>0</v>
      </c>
      <c r="AR221" s="132" t="s">
        <v>223</v>
      </c>
      <c r="AT221" s="132" t="s">
        <v>117</v>
      </c>
      <c r="AU221" s="132" t="s">
        <v>81</v>
      </c>
      <c r="AY221" s="16" t="s">
        <v>114</v>
      </c>
      <c r="BE221" s="133">
        <f>IF(N221="základní",J221,0)</f>
        <v>0</v>
      </c>
      <c r="BF221" s="133">
        <f>IF(N221="snížená",J221,0)</f>
        <v>0</v>
      </c>
      <c r="BG221" s="133">
        <f>IF(N221="zákl. přenesená",J221,0)</f>
        <v>0</v>
      </c>
      <c r="BH221" s="133">
        <f>IF(N221="sníž. přenesená",J221,0)</f>
        <v>0</v>
      </c>
      <c r="BI221" s="133">
        <f>IF(N221="nulová",J221,0)</f>
        <v>0</v>
      </c>
      <c r="BJ221" s="16" t="s">
        <v>79</v>
      </c>
      <c r="BK221" s="133">
        <f>ROUND(I221*H221,2)</f>
        <v>0</v>
      </c>
      <c r="BL221" s="16" t="s">
        <v>223</v>
      </c>
      <c r="BM221" s="132" t="s">
        <v>349</v>
      </c>
    </row>
    <row r="222" spans="2:65" s="1" customFormat="1" ht="19.5">
      <c r="B222" s="31"/>
      <c r="D222" s="134" t="s">
        <v>124</v>
      </c>
      <c r="F222" s="135" t="s">
        <v>350</v>
      </c>
      <c r="I222" s="136"/>
      <c r="L222" s="31"/>
      <c r="M222" s="137"/>
      <c r="T222" s="52"/>
      <c r="AT222" s="16" t="s">
        <v>124</v>
      </c>
      <c r="AU222" s="16" t="s">
        <v>81</v>
      </c>
    </row>
    <row r="223" spans="2:65" s="1" customFormat="1" ht="11.25">
      <c r="B223" s="31"/>
      <c r="D223" s="138" t="s">
        <v>126</v>
      </c>
      <c r="F223" s="139" t="s">
        <v>351</v>
      </c>
      <c r="I223" s="136"/>
      <c r="L223" s="31"/>
      <c r="M223" s="137"/>
      <c r="T223" s="52"/>
      <c r="AT223" s="16" t="s">
        <v>126</v>
      </c>
      <c r="AU223" s="16" t="s">
        <v>81</v>
      </c>
    </row>
    <row r="224" spans="2:65" s="11" customFormat="1" ht="25.9" customHeight="1">
      <c r="B224" s="109"/>
      <c r="D224" s="110" t="s">
        <v>73</v>
      </c>
      <c r="E224" s="111" t="s">
        <v>352</v>
      </c>
      <c r="F224" s="111" t="s">
        <v>353</v>
      </c>
      <c r="I224" s="112"/>
      <c r="J224" s="113">
        <f>BK224</f>
        <v>0</v>
      </c>
      <c r="L224" s="109"/>
      <c r="M224" s="114"/>
      <c r="P224" s="115">
        <f>SUM(P225:P230)</f>
        <v>0</v>
      </c>
      <c r="R224" s="115">
        <f>SUM(R225:R230)</f>
        <v>0</v>
      </c>
      <c r="T224" s="116">
        <f>SUM(T225:T230)</f>
        <v>0</v>
      </c>
      <c r="AR224" s="110" t="s">
        <v>122</v>
      </c>
      <c r="AT224" s="117" t="s">
        <v>73</v>
      </c>
      <c r="AU224" s="117" t="s">
        <v>74</v>
      </c>
      <c r="AY224" s="110" t="s">
        <v>114</v>
      </c>
      <c r="BK224" s="118">
        <f>SUM(BK225:BK230)</f>
        <v>0</v>
      </c>
    </row>
    <row r="225" spans="2:65" s="1" customFormat="1" ht="16.5" customHeight="1">
      <c r="B225" s="31"/>
      <c r="C225" s="121" t="s">
        <v>354</v>
      </c>
      <c r="D225" s="121" t="s">
        <v>117</v>
      </c>
      <c r="E225" s="122" t="s">
        <v>355</v>
      </c>
      <c r="F225" s="123" t="s">
        <v>356</v>
      </c>
      <c r="G225" s="124" t="s">
        <v>357</v>
      </c>
      <c r="H225" s="125">
        <v>30</v>
      </c>
      <c r="I225" s="126"/>
      <c r="J225" s="127">
        <f>ROUND(I225*H225,2)</f>
        <v>0</v>
      </c>
      <c r="K225" s="123" t="s">
        <v>121</v>
      </c>
      <c r="L225" s="31"/>
      <c r="M225" s="128" t="s">
        <v>19</v>
      </c>
      <c r="N225" s="129" t="s">
        <v>45</v>
      </c>
      <c r="P225" s="130">
        <f>O225*H225</f>
        <v>0</v>
      </c>
      <c r="Q225" s="130">
        <v>0</v>
      </c>
      <c r="R225" s="130">
        <f>Q225*H225</f>
        <v>0</v>
      </c>
      <c r="S225" s="130">
        <v>0</v>
      </c>
      <c r="T225" s="131">
        <f>S225*H225</f>
        <v>0</v>
      </c>
      <c r="AR225" s="132" t="s">
        <v>358</v>
      </c>
      <c r="AT225" s="132" t="s">
        <v>117</v>
      </c>
      <c r="AU225" s="132" t="s">
        <v>79</v>
      </c>
      <c r="AY225" s="16" t="s">
        <v>114</v>
      </c>
      <c r="BE225" s="133">
        <f>IF(N225="základní",J225,0)</f>
        <v>0</v>
      </c>
      <c r="BF225" s="133">
        <f>IF(N225="snížená",J225,0)</f>
        <v>0</v>
      </c>
      <c r="BG225" s="133">
        <f>IF(N225="zákl. přenesená",J225,0)</f>
        <v>0</v>
      </c>
      <c r="BH225" s="133">
        <f>IF(N225="sníž. přenesená",J225,0)</f>
        <v>0</v>
      </c>
      <c r="BI225" s="133">
        <f>IF(N225="nulová",J225,0)</f>
        <v>0</v>
      </c>
      <c r="BJ225" s="16" t="s">
        <v>79</v>
      </c>
      <c r="BK225" s="133">
        <f>ROUND(I225*H225,2)</f>
        <v>0</v>
      </c>
      <c r="BL225" s="16" t="s">
        <v>358</v>
      </c>
      <c r="BM225" s="132" t="s">
        <v>359</v>
      </c>
    </row>
    <row r="226" spans="2:65" s="1" customFormat="1" ht="11.25">
      <c r="B226" s="31"/>
      <c r="D226" s="134" t="s">
        <v>124</v>
      </c>
      <c r="F226" s="135" t="s">
        <v>360</v>
      </c>
      <c r="I226" s="136"/>
      <c r="L226" s="31"/>
      <c r="M226" s="137"/>
      <c r="T226" s="52"/>
      <c r="AT226" s="16" t="s">
        <v>124</v>
      </c>
      <c r="AU226" s="16" t="s">
        <v>79</v>
      </c>
    </row>
    <row r="227" spans="2:65" s="1" customFormat="1" ht="11.25">
      <c r="B227" s="31"/>
      <c r="D227" s="138" t="s">
        <v>126</v>
      </c>
      <c r="F227" s="139" t="s">
        <v>361</v>
      </c>
      <c r="I227" s="136"/>
      <c r="L227" s="31"/>
      <c r="M227" s="137"/>
      <c r="T227" s="52"/>
      <c r="AT227" s="16" t="s">
        <v>126</v>
      </c>
      <c r="AU227" s="16" t="s">
        <v>79</v>
      </c>
    </row>
    <row r="228" spans="2:65" s="1" customFormat="1" ht="16.5" customHeight="1">
      <c r="B228" s="31"/>
      <c r="C228" s="121" t="s">
        <v>362</v>
      </c>
      <c r="D228" s="121" t="s">
        <v>117</v>
      </c>
      <c r="E228" s="122" t="s">
        <v>363</v>
      </c>
      <c r="F228" s="123" t="s">
        <v>364</v>
      </c>
      <c r="G228" s="124" t="s">
        <v>357</v>
      </c>
      <c r="H228" s="125">
        <v>30</v>
      </c>
      <c r="I228" s="126"/>
      <c r="J228" s="127">
        <f>ROUND(I228*H228,2)</f>
        <v>0</v>
      </c>
      <c r="K228" s="123" t="s">
        <v>121</v>
      </c>
      <c r="L228" s="31"/>
      <c r="M228" s="128" t="s">
        <v>19</v>
      </c>
      <c r="N228" s="129" t="s">
        <v>45</v>
      </c>
      <c r="P228" s="130">
        <f>O228*H228</f>
        <v>0</v>
      </c>
      <c r="Q228" s="130">
        <v>0</v>
      </c>
      <c r="R228" s="130">
        <f>Q228*H228</f>
        <v>0</v>
      </c>
      <c r="S228" s="130">
        <v>0</v>
      </c>
      <c r="T228" s="131">
        <f>S228*H228</f>
        <v>0</v>
      </c>
      <c r="AR228" s="132" t="s">
        <v>358</v>
      </c>
      <c r="AT228" s="132" t="s">
        <v>117</v>
      </c>
      <c r="AU228" s="132" t="s">
        <v>79</v>
      </c>
      <c r="AY228" s="16" t="s">
        <v>114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16" t="s">
        <v>79</v>
      </c>
      <c r="BK228" s="133">
        <f>ROUND(I228*H228,2)</f>
        <v>0</v>
      </c>
      <c r="BL228" s="16" t="s">
        <v>358</v>
      </c>
      <c r="BM228" s="132" t="s">
        <v>365</v>
      </c>
    </row>
    <row r="229" spans="2:65" s="1" customFormat="1" ht="11.25">
      <c r="B229" s="31"/>
      <c r="D229" s="134" t="s">
        <v>124</v>
      </c>
      <c r="F229" s="135" t="s">
        <v>366</v>
      </c>
      <c r="I229" s="136"/>
      <c r="L229" s="31"/>
      <c r="M229" s="137"/>
      <c r="T229" s="52"/>
      <c r="AT229" s="16" t="s">
        <v>124</v>
      </c>
      <c r="AU229" s="16" t="s">
        <v>79</v>
      </c>
    </row>
    <row r="230" spans="2:65" s="1" customFormat="1" ht="11.25">
      <c r="B230" s="31"/>
      <c r="D230" s="138" t="s">
        <v>126</v>
      </c>
      <c r="F230" s="139" t="s">
        <v>367</v>
      </c>
      <c r="I230" s="136"/>
      <c r="L230" s="31"/>
      <c r="M230" s="137"/>
      <c r="T230" s="52"/>
      <c r="AT230" s="16" t="s">
        <v>126</v>
      </c>
      <c r="AU230" s="16" t="s">
        <v>79</v>
      </c>
    </row>
    <row r="231" spans="2:65" s="11" customFormat="1" ht="25.9" customHeight="1">
      <c r="B231" s="109"/>
      <c r="D231" s="110" t="s">
        <v>73</v>
      </c>
      <c r="E231" s="111" t="s">
        <v>368</v>
      </c>
      <c r="F231" s="111" t="s">
        <v>369</v>
      </c>
      <c r="I231" s="112"/>
      <c r="J231" s="113">
        <f>BK231</f>
        <v>0</v>
      </c>
      <c r="L231" s="109"/>
      <c r="M231" s="114"/>
      <c r="P231" s="115">
        <f>P232</f>
        <v>0</v>
      </c>
      <c r="R231" s="115">
        <f>R232</f>
        <v>0</v>
      </c>
      <c r="T231" s="116">
        <f>T232</f>
        <v>0</v>
      </c>
      <c r="AR231" s="110" t="s">
        <v>154</v>
      </c>
      <c r="AT231" s="117" t="s">
        <v>73</v>
      </c>
      <c r="AU231" s="117" t="s">
        <v>74</v>
      </c>
      <c r="AY231" s="110" t="s">
        <v>114</v>
      </c>
      <c r="BK231" s="118">
        <f>BK232</f>
        <v>0</v>
      </c>
    </row>
    <row r="232" spans="2:65" s="11" customFormat="1" ht="22.9" customHeight="1">
      <c r="B232" s="109"/>
      <c r="D232" s="110" t="s">
        <v>73</v>
      </c>
      <c r="E232" s="119" t="s">
        <v>370</v>
      </c>
      <c r="F232" s="119" t="s">
        <v>371</v>
      </c>
      <c r="I232" s="112"/>
      <c r="J232" s="120">
        <f>BK232</f>
        <v>0</v>
      </c>
      <c r="L232" s="109"/>
      <c r="M232" s="114"/>
      <c r="P232" s="115">
        <f>SUM(P233:P235)</f>
        <v>0</v>
      </c>
      <c r="R232" s="115">
        <f>SUM(R233:R235)</f>
        <v>0</v>
      </c>
      <c r="T232" s="116">
        <f>SUM(T233:T235)</f>
        <v>0</v>
      </c>
      <c r="AR232" s="110" t="s">
        <v>154</v>
      </c>
      <c r="AT232" s="117" t="s">
        <v>73</v>
      </c>
      <c r="AU232" s="117" t="s">
        <v>79</v>
      </c>
      <c r="AY232" s="110" t="s">
        <v>114</v>
      </c>
      <c r="BK232" s="118">
        <f>SUM(BK233:BK235)</f>
        <v>0</v>
      </c>
    </row>
    <row r="233" spans="2:65" s="1" customFormat="1" ht="16.5" customHeight="1">
      <c r="B233" s="31"/>
      <c r="C233" s="121" t="s">
        <v>372</v>
      </c>
      <c r="D233" s="121" t="s">
        <v>117</v>
      </c>
      <c r="E233" s="122" t="s">
        <v>373</v>
      </c>
      <c r="F233" s="123" t="s">
        <v>371</v>
      </c>
      <c r="G233" s="124" t="s">
        <v>374</v>
      </c>
      <c r="H233" s="125">
        <v>1</v>
      </c>
      <c r="I233" s="126"/>
      <c r="J233" s="127">
        <f>ROUND(I233*H233,2)</f>
        <v>0</v>
      </c>
      <c r="K233" s="123" t="s">
        <v>121</v>
      </c>
      <c r="L233" s="31"/>
      <c r="M233" s="128" t="s">
        <v>19</v>
      </c>
      <c r="N233" s="129" t="s">
        <v>45</v>
      </c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AR233" s="132" t="s">
        <v>375</v>
      </c>
      <c r="AT233" s="132" t="s">
        <v>117</v>
      </c>
      <c r="AU233" s="132" t="s">
        <v>81</v>
      </c>
      <c r="AY233" s="16" t="s">
        <v>114</v>
      </c>
      <c r="BE233" s="133">
        <f>IF(N233="základní",J233,0)</f>
        <v>0</v>
      </c>
      <c r="BF233" s="133">
        <f>IF(N233="snížená",J233,0)</f>
        <v>0</v>
      </c>
      <c r="BG233" s="133">
        <f>IF(N233="zákl. přenesená",J233,0)</f>
        <v>0</v>
      </c>
      <c r="BH233" s="133">
        <f>IF(N233="sníž. přenesená",J233,0)</f>
        <v>0</v>
      </c>
      <c r="BI233" s="133">
        <f>IF(N233="nulová",J233,0)</f>
        <v>0</v>
      </c>
      <c r="BJ233" s="16" t="s">
        <v>79</v>
      </c>
      <c r="BK233" s="133">
        <f>ROUND(I233*H233,2)</f>
        <v>0</v>
      </c>
      <c r="BL233" s="16" t="s">
        <v>375</v>
      </c>
      <c r="BM233" s="132" t="s">
        <v>376</v>
      </c>
    </row>
    <row r="234" spans="2:65" s="1" customFormat="1" ht="11.25">
      <c r="B234" s="31"/>
      <c r="D234" s="134" t="s">
        <v>124</v>
      </c>
      <c r="F234" s="135" t="s">
        <v>371</v>
      </c>
      <c r="I234" s="136"/>
      <c r="L234" s="31"/>
      <c r="M234" s="137"/>
      <c r="T234" s="52"/>
      <c r="AT234" s="16" t="s">
        <v>124</v>
      </c>
      <c r="AU234" s="16" t="s">
        <v>81</v>
      </c>
    </row>
    <row r="235" spans="2:65" s="1" customFormat="1" ht="11.25">
      <c r="B235" s="31"/>
      <c r="D235" s="138" t="s">
        <v>126</v>
      </c>
      <c r="F235" s="139" t="s">
        <v>377</v>
      </c>
      <c r="I235" s="136"/>
      <c r="L235" s="31"/>
      <c r="M235" s="165"/>
      <c r="N235" s="166"/>
      <c r="O235" s="166"/>
      <c r="P235" s="166"/>
      <c r="Q235" s="166"/>
      <c r="R235" s="166"/>
      <c r="S235" s="166"/>
      <c r="T235" s="167"/>
      <c r="AT235" s="16" t="s">
        <v>126</v>
      </c>
      <c r="AU235" s="16" t="s">
        <v>81</v>
      </c>
    </row>
    <row r="236" spans="2:65" s="1" customFormat="1" ht="6.95" customHeight="1"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31"/>
    </row>
  </sheetData>
  <sheetProtection algorithmName="SHA-512" hashValue="WrA9lvwLyYaYzMcGeRQl9LpzdCRUzwu5A7yMAxw4oZl73zeyErYifpJ774JpaSUxX8gLDl69q91Vl8r13maqiQ==" saltValue="K99/MFqLxOdz0n0DufEZzWTy7Ad5CVh2ZRIXcjSMcHDqmMMhP3gIh+QruJvGEbAL2Bv7QUyqFb6D82CrQSC2OQ==" spinCount="100000" sheet="1" objects="1" scenarios="1" formatColumns="0" formatRows="0" autoFilter="0"/>
  <autoFilter ref="C84:K235" xr:uid="{00000000-0009-0000-0000-000001000000}"/>
  <mergeCells count="6">
    <mergeCell ref="L2:V2"/>
    <mergeCell ref="E7:H7"/>
    <mergeCell ref="E16:H16"/>
    <mergeCell ref="E25:H25"/>
    <mergeCell ref="E46:H46"/>
    <mergeCell ref="E77:H77"/>
  </mergeCells>
  <hyperlinks>
    <hyperlink ref="F90" r:id="rId1" xr:uid="{00000000-0004-0000-0100-000000000000}"/>
    <hyperlink ref="F94" r:id="rId2" xr:uid="{00000000-0004-0000-0100-000001000000}"/>
    <hyperlink ref="F98" r:id="rId3" xr:uid="{00000000-0004-0000-0100-000002000000}"/>
    <hyperlink ref="F102" r:id="rId4" xr:uid="{00000000-0004-0000-0100-000003000000}"/>
    <hyperlink ref="F109" r:id="rId5" xr:uid="{00000000-0004-0000-0100-000004000000}"/>
    <hyperlink ref="F121" r:id="rId6" xr:uid="{00000000-0004-0000-0100-000005000000}"/>
    <hyperlink ref="F124" r:id="rId7" xr:uid="{00000000-0004-0000-0100-000006000000}"/>
    <hyperlink ref="F128" r:id="rId8" xr:uid="{00000000-0004-0000-0100-000007000000}"/>
    <hyperlink ref="F131" r:id="rId9" xr:uid="{00000000-0004-0000-0100-000008000000}"/>
    <hyperlink ref="F135" r:id="rId10" xr:uid="{00000000-0004-0000-0100-000009000000}"/>
    <hyperlink ref="F138" r:id="rId11" xr:uid="{00000000-0004-0000-0100-00000A000000}"/>
    <hyperlink ref="F142" r:id="rId12" xr:uid="{00000000-0004-0000-0100-00000B000000}"/>
    <hyperlink ref="F146" r:id="rId13" xr:uid="{00000000-0004-0000-0100-00000C000000}"/>
    <hyperlink ref="F152" r:id="rId14" xr:uid="{00000000-0004-0000-0100-00000D000000}"/>
    <hyperlink ref="F156" r:id="rId15" xr:uid="{00000000-0004-0000-0100-00000E000000}"/>
    <hyperlink ref="F160" r:id="rId16" xr:uid="{00000000-0004-0000-0100-00000F000000}"/>
    <hyperlink ref="F165" r:id="rId17" xr:uid="{00000000-0004-0000-0100-000010000000}"/>
    <hyperlink ref="F170" r:id="rId18" xr:uid="{00000000-0004-0000-0100-000011000000}"/>
    <hyperlink ref="F175" r:id="rId19" xr:uid="{00000000-0004-0000-0100-000012000000}"/>
    <hyperlink ref="F180" r:id="rId20" xr:uid="{00000000-0004-0000-0100-000013000000}"/>
    <hyperlink ref="F186" r:id="rId21" xr:uid="{00000000-0004-0000-0100-000014000000}"/>
    <hyperlink ref="F190" r:id="rId22" xr:uid="{00000000-0004-0000-0100-000015000000}"/>
    <hyperlink ref="F194" r:id="rId23" xr:uid="{00000000-0004-0000-0100-000016000000}"/>
    <hyperlink ref="F198" r:id="rId24" xr:uid="{00000000-0004-0000-0100-000017000000}"/>
    <hyperlink ref="F202" r:id="rId25" xr:uid="{00000000-0004-0000-0100-000018000000}"/>
    <hyperlink ref="F206" r:id="rId26" xr:uid="{00000000-0004-0000-0100-000019000000}"/>
    <hyperlink ref="F209" r:id="rId27" xr:uid="{00000000-0004-0000-0100-00001A000000}"/>
    <hyperlink ref="F213" r:id="rId28" xr:uid="{00000000-0004-0000-0100-00001B000000}"/>
    <hyperlink ref="F216" r:id="rId29" xr:uid="{00000000-0004-0000-0100-00001C000000}"/>
    <hyperlink ref="F220" r:id="rId30" xr:uid="{00000000-0004-0000-0100-00001D000000}"/>
    <hyperlink ref="F223" r:id="rId31" xr:uid="{00000000-0004-0000-0100-00001E000000}"/>
    <hyperlink ref="F227" r:id="rId32" xr:uid="{00000000-0004-0000-0100-00001F000000}"/>
    <hyperlink ref="F230" r:id="rId33" xr:uid="{00000000-0004-0000-0100-000020000000}"/>
    <hyperlink ref="F235" r:id="rId34" xr:uid="{00000000-0004-0000-0100-00002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zoomScale="110" zoomScaleNormal="110" workbookViewId="0"/>
  </sheetViews>
  <sheetFormatPr defaultRowHeight="15"/>
  <cols>
    <col min="1" max="1" width="8.33203125" style="168" customWidth="1"/>
    <col min="2" max="2" width="1.6640625" style="168" customWidth="1"/>
    <col min="3" max="4" width="5" style="168" customWidth="1"/>
    <col min="5" max="5" width="11.6640625" style="168" customWidth="1"/>
    <col min="6" max="6" width="9.1640625" style="168" customWidth="1"/>
    <col min="7" max="7" width="5" style="168" customWidth="1"/>
    <col min="8" max="8" width="77.83203125" style="168" customWidth="1"/>
    <col min="9" max="10" width="20" style="168" customWidth="1"/>
    <col min="11" max="11" width="1.6640625" style="168" customWidth="1"/>
  </cols>
  <sheetData>
    <row r="1" spans="2:11" customFormat="1" ht="37.5" customHeight="1"/>
    <row r="2" spans="2:11" customFormat="1" ht="7.5" customHeight="1">
      <c r="B2" s="169"/>
      <c r="C2" s="170"/>
      <c r="D2" s="170"/>
      <c r="E2" s="170"/>
      <c r="F2" s="170"/>
      <c r="G2" s="170"/>
      <c r="H2" s="170"/>
      <c r="I2" s="170"/>
      <c r="J2" s="170"/>
      <c r="K2" s="171"/>
    </row>
    <row r="3" spans="2:11" s="14" customFormat="1" ht="45" customHeight="1">
      <c r="B3" s="172"/>
      <c r="C3" s="294" t="s">
        <v>378</v>
      </c>
      <c r="D3" s="294"/>
      <c r="E3" s="294"/>
      <c r="F3" s="294"/>
      <c r="G3" s="294"/>
      <c r="H3" s="294"/>
      <c r="I3" s="294"/>
      <c r="J3" s="294"/>
      <c r="K3" s="173"/>
    </row>
    <row r="4" spans="2:11" customFormat="1" ht="25.5" customHeight="1">
      <c r="B4" s="174"/>
      <c r="C4" s="293" t="s">
        <v>379</v>
      </c>
      <c r="D4" s="293"/>
      <c r="E4" s="293"/>
      <c r="F4" s="293"/>
      <c r="G4" s="293"/>
      <c r="H4" s="293"/>
      <c r="I4" s="293"/>
      <c r="J4" s="293"/>
      <c r="K4" s="175"/>
    </row>
    <row r="5" spans="2:11" customFormat="1" ht="5.25" customHeight="1">
      <c r="B5" s="174"/>
      <c r="C5" s="176"/>
      <c r="D5" s="176"/>
      <c r="E5" s="176"/>
      <c r="F5" s="176"/>
      <c r="G5" s="176"/>
      <c r="H5" s="176"/>
      <c r="I5" s="176"/>
      <c r="J5" s="176"/>
      <c r="K5" s="175"/>
    </row>
    <row r="6" spans="2:11" customFormat="1" ht="15" customHeight="1">
      <c r="B6" s="174"/>
      <c r="C6" s="292" t="s">
        <v>380</v>
      </c>
      <c r="D6" s="292"/>
      <c r="E6" s="292"/>
      <c r="F6" s="292"/>
      <c r="G6" s="292"/>
      <c r="H6" s="292"/>
      <c r="I6" s="292"/>
      <c r="J6" s="292"/>
      <c r="K6" s="175"/>
    </row>
    <row r="7" spans="2:11" customFormat="1" ht="15" customHeight="1">
      <c r="B7" s="178"/>
      <c r="C7" s="292" t="s">
        <v>381</v>
      </c>
      <c r="D7" s="292"/>
      <c r="E7" s="292"/>
      <c r="F7" s="292"/>
      <c r="G7" s="292"/>
      <c r="H7" s="292"/>
      <c r="I7" s="292"/>
      <c r="J7" s="292"/>
      <c r="K7" s="175"/>
    </row>
    <row r="8" spans="2:11" customFormat="1" ht="12.75" customHeight="1">
      <c r="B8" s="178"/>
      <c r="C8" s="177"/>
      <c r="D8" s="177"/>
      <c r="E8" s="177"/>
      <c r="F8" s="177"/>
      <c r="G8" s="177"/>
      <c r="H8" s="177"/>
      <c r="I8" s="177"/>
      <c r="J8" s="177"/>
      <c r="K8" s="175"/>
    </row>
    <row r="9" spans="2:11" customFormat="1" ht="15" customHeight="1">
      <c r="B9" s="178"/>
      <c r="C9" s="292" t="s">
        <v>382</v>
      </c>
      <c r="D9" s="292"/>
      <c r="E9" s="292"/>
      <c r="F9" s="292"/>
      <c r="G9" s="292"/>
      <c r="H9" s="292"/>
      <c r="I9" s="292"/>
      <c r="J9" s="292"/>
      <c r="K9" s="175"/>
    </row>
    <row r="10" spans="2:11" customFormat="1" ht="15" customHeight="1">
      <c r="B10" s="178"/>
      <c r="C10" s="177"/>
      <c r="D10" s="292" t="s">
        <v>383</v>
      </c>
      <c r="E10" s="292"/>
      <c r="F10" s="292"/>
      <c r="G10" s="292"/>
      <c r="H10" s="292"/>
      <c r="I10" s="292"/>
      <c r="J10" s="292"/>
      <c r="K10" s="175"/>
    </row>
    <row r="11" spans="2:11" customFormat="1" ht="15" customHeight="1">
      <c r="B11" s="178"/>
      <c r="C11" s="179"/>
      <c r="D11" s="292" t="s">
        <v>384</v>
      </c>
      <c r="E11" s="292"/>
      <c r="F11" s="292"/>
      <c r="G11" s="292"/>
      <c r="H11" s="292"/>
      <c r="I11" s="292"/>
      <c r="J11" s="292"/>
      <c r="K11" s="175"/>
    </row>
    <row r="12" spans="2:11" customFormat="1" ht="15" customHeight="1">
      <c r="B12" s="178"/>
      <c r="C12" s="179"/>
      <c r="D12" s="177"/>
      <c r="E12" s="177"/>
      <c r="F12" s="177"/>
      <c r="G12" s="177"/>
      <c r="H12" s="177"/>
      <c r="I12" s="177"/>
      <c r="J12" s="177"/>
      <c r="K12" s="175"/>
    </row>
    <row r="13" spans="2:11" customFormat="1" ht="15" customHeight="1">
      <c r="B13" s="178"/>
      <c r="C13" s="179"/>
      <c r="D13" s="180" t="s">
        <v>385</v>
      </c>
      <c r="E13" s="177"/>
      <c r="F13" s="177"/>
      <c r="G13" s="177"/>
      <c r="H13" s="177"/>
      <c r="I13" s="177"/>
      <c r="J13" s="177"/>
      <c r="K13" s="175"/>
    </row>
    <row r="14" spans="2:11" customFormat="1" ht="12.75" customHeight="1">
      <c r="B14" s="178"/>
      <c r="C14" s="179"/>
      <c r="D14" s="179"/>
      <c r="E14" s="179"/>
      <c r="F14" s="179"/>
      <c r="G14" s="179"/>
      <c r="H14" s="179"/>
      <c r="I14" s="179"/>
      <c r="J14" s="179"/>
      <c r="K14" s="175"/>
    </row>
    <row r="15" spans="2:11" customFormat="1" ht="15" customHeight="1">
      <c r="B15" s="178"/>
      <c r="C15" s="179"/>
      <c r="D15" s="292" t="s">
        <v>386</v>
      </c>
      <c r="E15" s="292"/>
      <c r="F15" s="292"/>
      <c r="G15" s="292"/>
      <c r="H15" s="292"/>
      <c r="I15" s="292"/>
      <c r="J15" s="292"/>
      <c r="K15" s="175"/>
    </row>
    <row r="16" spans="2:11" customFormat="1" ht="15" customHeight="1">
      <c r="B16" s="178"/>
      <c r="C16" s="179"/>
      <c r="D16" s="292" t="s">
        <v>387</v>
      </c>
      <c r="E16" s="292"/>
      <c r="F16" s="292"/>
      <c r="G16" s="292"/>
      <c r="H16" s="292"/>
      <c r="I16" s="292"/>
      <c r="J16" s="292"/>
      <c r="K16" s="175"/>
    </row>
    <row r="17" spans="2:11" customFormat="1" ht="15" customHeight="1">
      <c r="B17" s="178"/>
      <c r="C17" s="179"/>
      <c r="D17" s="292" t="s">
        <v>388</v>
      </c>
      <c r="E17" s="292"/>
      <c r="F17" s="292"/>
      <c r="G17" s="292"/>
      <c r="H17" s="292"/>
      <c r="I17" s="292"/>
      <c r="J17" s="292"/>
      <c r="K17" s="175"/>
    </row>
    <row r="18" spans="2:11" customFormat="1" ht="15" customHeight="1">
      <c r="B18" s="178"/>
      <c r="C18" s="179"/>
      <c r="D18" s="179"/>
      <c r="E18" s="181" t="s">
        <v>78</v>
      </c>
      <c r="F18" s="292" t="s">
        <v>389</v>
      </c>
      <c r="G18" s="292"/>
      <c r="H18" s="292"/>
      <c r="I18" s="292"/>
      <c r="J18" s="292"/>
      <c r="K18" s="175"/>
    </row>
    <row r="19" spans="2:11" customFormat="1" ht="15" customHeight="1">
      <c r="B19" s="178"/>
      <c r="C19" s="179"/>
      <c r="D19" s="179"/>
      <c r="E19" s="181" t="s">
        <v>390</v>
      </c>
      <c r="F19" s="292" t="s">
        <v>391</v>
      </c>
      <c r="G19" s="292"/>
      <c r="H19" s="292"/>
      <c r="I19" s="292"/>
      <c r="J19" s="292"/>
      <c r="K19" s="175"/>
    </row>
    <row r="20" spans="2:11" customFormat="1" ht="15" customHeight="1">
      <c r="B20" s="178"/>
      <c r="C20" s="179"/>
      <c r="D20" s="179"/>
      <c r="E20" s="181" t="s">
        <v>392</v>
      </c>
      <c r="F20" s="292" t="s">
        <v>393</v>
      </c>
      <c r="G20" s="292"/>
      <c r="H20" s="292"/>
      <c r="I20" s="292"/>
      <c r="J20" s="292"/>
      <c r="K20" s="175"/>
    </row>
    <row r="21" spans="2:11" customFormat="1" ht="15" customHeight="1">
      <c r="B21" s="178"/>
      <c r="C21" s="179"/>
      <c r="D21" s="179"/>
      <c r="E21" s="181" t="s">
        <v>394</v>
      </c>
      <c r="F21" s="292" t="s">
        <v>395</v>
      </c>
      <c r="G21" s="292"/>
      <c r="H21" s="292"/>
      <c r="I21" s="292"/>
      <c r="J21" s="292"/>
      <c r="K21" s="175"/>
    </row>
    <row r="22" spans="2:11" customFormat="1" ht="15" customHeight="1">
      <c r="B22" s="178"/>
      <c r="C22" s="179"/>
      <c r="D22" s="179"/>
      <c r="E22" s="181" t="s">
        <v>396</v>
      </c>
      <c r="F22" s="292" t="s">
        <v>397</v>
      </c>
      <c r="G22" s="292"/>
      <c r="H22" s="292"/>
      <c r="I22" s="292"/>
      <c r="J22" s="292"/>
      <c r="K22" s="175"/>
    </row>
    <row r="23" spans="2:11" customFormat="1" ht="15" customHeight="1">
      <c r="B23" s="178"/>
      <c r="C23" s="179"/>
      <c r="D23" s="179"/>
      <c r="E23" s="181" t="s">
        <v>398</v>
      </c>
      <c r="F23" s="292" t="s">
        <v>399</v>
      </c>
      <c r="G23" s="292"/>
      <c r="H23" s="292"/>
      <c r="I23" s="292"/>
      <c r="J23" s="292"/>
      <c r="K23" s="175"/>
    </row>
    <row r="24" spans="2:11" customFormat="1" ht="12.75" customHeight="1">
      <c r="B24" s="178"/>
      <c r="C24" s="179"/>
      <c r="D24" s="179"/>
      <c r="E24" s="179"/>
      <c r="F24" s="179"/>
      <c r="G24" s="179"/>
      <c r="H24" s="179"/>
      <c r="I24" s="179"/>
      <c r="J24" s="179"/>
      <c r="K24" s="175"/>
    </row>
    <row r="25" spans="2:11" customFormat="1" ht="15" customHeight="1">
      <c r="B25" s="178"/>
      <c r="C25" s="292" t="s">
        <v>400</v>
      </c>
      <c r="D25" s="292"/>
      <c r="E25" s="292"/>
      <c r="F25" s="292"/>
      <c r="G25" s="292"/>
      <c r="H25" s="292"/>
      <c r="I25" s="292"/>
      <c r="J25" s="292"/>
      <c r="K25" s="175"/>
    </row>
    <row r="26" spans="2:11" customFormat="1" ht="15" customHeight="1">
      <c r="B26" s="178"/>
      <c r="C26" s="292" t="s">
        <v>401</v>
      </c>
      <c r="D26" s="292"/>
      <c r="E26" s="292"/>
      <c r="F26" s="292"/>
      <c r="G26" s="292"/>
      <c r="H26" s="292"/>
      <c r="I26" s="292"/>
      <c r="J26" s="292"/>
      <c r="K26" s="175"/>
    </row>
    <row r="27" spans="2:11" customFormat="1" ht="15" customHeight="1">
      <c r="B27" s="178"/>
      <c r="C27" s="177"/>
      <c r="D27" s="292" t="s">
        <v>402</v>
      </c>
      <c r="E27" s="292"/>
      <c r="F27" s="292"/>
      <c r="G27" s="292"/>
      <c r="H27" s="292"/>
      <c r="I27" s="292"/>
      <c r="J27" s="292"/>
      <c r="K27" s="175"/>
    </row>
    <row r="28" spans="2:11" customFormat="1" ht="15" customHeight="1">
      <c r="B28" s="178"/>
      <c r="C28" s="179"/>
      <c r="D28" s="292" t="s">
        <v>403</v>
      </c>
      <c r="E28" s="292"/>
      <c r="F28" s="292"/>
      <c r="G28" s="292"/>
      <c r="H28" s="292"/>
      <c r="I28" s="292"/>
      <c r="J28" s="292"/>
      <c r="K28" s="175"/>
    </row>
    <row r="29" spans="2:11" customFormat="1" ht="12.75" customHeight="1">
      <c r="B29" s="178"/>
      <c r="C29" s="179"/>
      <c r="D29" s="179"/>
      <c r="E29" s="179"/>
      <c r="F29" s="179"/>
      <c r="G29" s="179"/>
      <c r="H29" s="179"/>
      <c r="I29" s="179"/>
      <c r="J29" s="179"/>
      <c r="K29" s="175"/>
    </row>
    <row r="30" spans="2:11" customFormat="1" ht="15" customHeight="1">
      <c r="B30" s="178"/>
      <c r="C30" s="179"/>
      <c r="D30" s="292" t="s">
        <v>404</v>
      </c>
      <c r="E30" s="292"/>
      <c r="F30" s="292"/>
      <c r="G30" s="292"/>
      <c r="H30" s="292"/>
      <c r="I30" s="292"/>
      <c r="J30" s="292"/>
      <c r="K30" s="175"/>
    </row>
    <row r="31" spans="2:11" customFormat="1" ht="15" customHeight="1">
      <c r="B31" s="178"/>
      <c r="C31" s="179"/>
      <c r="D31" s="292" t="s">
        <v>405</v>
      </c>
      <c r="E31" s="292"/>
      <c r="F31" s="292"/>
      <c r="G31" s="292"/>
      <c r="H31" s="292"/>
      <c r="I31" s="292"/>
      <c r="J31" s="292"/>
      <c r="K31" s="175"/>
    </row>
    <row r="32" spans="2:11" customFormat="1" ht="12.75" customHeight="1">
      <c r="B32" s="178"/>
      <c r="C32" s="179"/>
      <c r="D32" s="179"/>
      <c r="E32" s="179"/>
      <c r="F32" s="179"/>
      <c r="G32" s="179"/>
      <c r="H32" s="179"/>
      <c r="I32" s="179"/>
      <c r="J32" s="179"/>
      <c r="K32" s="175"/>
    </row>
    <row r="33" spans="2:11" customFormat="1" ht="15" customHeight="1">
      <c r="B33" s="178"/>
      <c r="C33" s="179"/>
      <c r="D33" s="292" t="s">
        <v>406</v>
      </c>
      <c r="E33" s="292"/>
      <c r="F33" s="292"/>
      <c r="G33" s="292"/>
      <c r="H33" s="292"/>
      <c r="I33" s="292"/>
      <c r="J33" s="292"/>
      <c r="K33" s="175"/>
    </row>
    <row r="34" spans="2:11" customFormat="1" ht="15" customHeight="1">
      <c r="B34" s="178"/>
      <c r="C34" s="179"/>
      <c r="D34" s="292" t="s">
        <v>407</v>
      </c>
      <c r="E34" s="292"/>
      <c r="F34" s="292"/>
      <c r="G34" s="292"/>
      <c r="H34" s="292"/>
      <c r="I34" s="292"/>
      <c r="J34" s="292"/>
      <c r="K34" s="175"/>
    </row>
    <row r="35" spans="2:11" customFormat="1" ht="15" customHeight="1">
      <c r="B35" s="178"/>
      <c r="C35" s="179"/>
      <c r="D35" s="292" t="s">
        <v>408</v>
      </c>
      <c r="E35" s="292"/>
      <c r="F35" s="292"/>
      <c r="G35" s="292"/>
      <c r="H35" s="292"/>
      <c r="I35" s="292"/>
      <c r="J35" s="292"/>
      <c r="K35" s="175"/>
    </row>
    <row r="36" spans="2:11" customFormat="1" ht="15" customHeight="1">
      <c r="B36" s="178"/>
      <c r="C36" s="179"/>
      <c r="D36" s="177"/>
      <c r="E36" s="180" t="s">
        <v>100</v>
      </c>
      <c r="F36" s="177"/>
      <c r="G36" s="292" t="s">
        <v>409</v>
      </c>
      <c r="H36" s="292"/>
      <c r="I36" s="292"/>
      <c r="J36" s="292"/>
      <c r="K36" s="175"/>
    </row>
    <row r="37" spans="2:11" customFormat="1" ht="30.75" customHeight="1">
      <c r="B37" s="178"/>
      <c r="C37" s="179"/>
      <c r="D37" s="177"/>
      <c r="E37" s="180" t="s">
        <v>410</v>
      </c>
      <c r="F37" s="177"/>
      <c r="G37" s="292" t="s">
        <v>411</v>
      </c>
      <c r="H37" s="292"/>
      <c r="I37" s="292"/>
      <c r="J37" s="292"/>
      <c r="K37" s="175"/>
    </row>
    <row r="38" spans="2:11" customFormat="1" ht="15" customHeight="1">
      <c r="B38" s="178"/>
      <c r="C38" s="179"/>
      <c r="D38" s="177"/>
      <c r="E38" s="180" t="s">
        <v>55</v>
      </c>
      <c r="F38" s="177"/>
      <c r="G38" s="292" t="s">
        <v>412</v>
      </c>
      <c r="H38" s="292"/>
      <c r="I38" s="292"/>
      <c r="J38" s="292"/>
      <c r="K38" s="175"/>
    </row>
    <row r="39" spans="2:11" customFormat="1" ht="15" customHeight="1">
      <c r="B39" s="178"/>
      <c r="C39" s="179"/>
      <c r="D39" s="177"/>
      <c r="E39" s="180" t="s">
        <v>56</v>
      </c>
      <c r="F39" s="177"/>
      <c r="G39" s="292" t="s">
        <v>413</v>
      </c>
      <c r="H39" s="292"/>
      <c r="I39" s="292"/>
      <c r="J39" s="292"/>
      <c r="K39" s="175"/>
    </row>
    <row r="40" spans="2:11" customFormat="1" ht="15" customHeight="1">
      <c r="B40" s="178"/>
      <c r="C40" s="179"/>
      <c r="D40" s="177"/>
      <c r="E40" s="180" t="s">
        <v>101</v>
      </c>
      <c r="F40" s="177"/>
      <c r="G40" s="292" t="s">
        <v>414</v>
      </c>
      <c r="H40" s="292"/>
      <c r="I40" s="292"/>
      <c r="J40" s="292"/>
      <c r="K40" s="175"/>
    </row>
    <row r="41" spans="2:11" customFormat="1" ht="15" customHeight="1">
      <c r="B41" s="178"/>
      <c r="C41" s="179"/>
      <c r="D41" s="177"/>
      <c r="E41" s="180" t="s">
        <v>102</v>
      </c>
      <c r="F41" s="177"/>
      <c r="G41" s="292" t="s">
        <v>415</v>
      </c>
      <c r="H41" s="292"/>
      <c r="I41" s="292"/>
      <c r="J41" s="292"/>
      <c r="K41" s="175"/>
    </row>
    <row r="42" spans="2:11" customFormat="1" ht="15" customHeight="1">
      <c r="B42" s="178"/>
      <c r="C42" s="179"/>
      <c r="D42" s="177"/>
      <c r="E42" s="180" t="s">
        <v>416</v>
      </c>
      <c r="F42" s="177"/>
      <c r="G42" s="292" t="s">
        <v>417</v>
      </c>
      <c r="H42" s="292"/>
      <c r="I42" s="292"/>
      <c r="J42" s="292"/>
      <c r="K42" s="175"/>
    </row>
    <row r="43" spans="2:11" customFormat="1" ht="15" customHeight="1">
      <c r="B43" s="178"/>
      <c r="C43" s="179"/>
      <c r="D43" s="177"/>
      <c r="E43" s="180"/>
      <c r="F43" s="177"/>
      <c r="G43" s="292" t="s">
        <v>418</v>
      </c>
      <c r="H43" s="292"/>
      <c r="I43" s="292"/>
      <c r="J43" s="292"/>
      <c r="K43" s="175"/>
    </row>
    <row r="44" spans="2:11" customFormat="1" ht="15" customHeight="1">
      <c r="B44" s="178"/>
      <c r="C44" s="179"/>
      <c r="D44" s="177"/>
      <c r="E44" s="180" t="s">
        <v>419</v>
      </c>
      <c r="F44" s="177"/>
      <c r="G44" s="292" t="s">
        <v>420</v>
      </c>
      <c r="H44" s="292"/>
      <c r="I44" s="292"/>
      <c r="J44" s="292"/>
      <c r="K44" s="175"/>
    </row>
    <row r="45" spans="2:11" customFormat="1" ht="15" customHeight="1">
      <c r="B45" s="178"/>
      <c r="C45" s="179"/>
      <c r="D45" s="177"/>
      <c r="E45" s="180" t="s">
        <v>104</v>
      </c>
      <c r="F45" s="177"/>
      <c r="G45" s="292" t="s">
        <v>421</v>
      </c>
      <c r="H45" s="292"/>
      <c r="I45" s="292"/>
      <c r="J45" s="292"/>
      <c r="K45" s="175"/>
    </row>
    <row r="46" spans="2:11" customFormat="1" ht="12.75" customHeight="1">
      <c r="B46" s="178"/>
      <c r="C46" s="179"/>
      <c r="D46" s="177"/>
      <c r="E46" s="177"/>
      <c r="F46" s="177"/>
      <c r="G46" s="177"/>
      <c r="H46" s="177"/>
      <c r="I46" s="177"/>
      <c r="J46" s="177"/>
      <c r="K46" s="175"/>
    </row>
    <row r="47" spans="2:11" customFormat="1" ht="15" customHeight="1">
      <c r="B47" s="178"/>
      <c r="C47" s="179"/>
      <c r="D47" s="292" t="s">
        <v>422</v>
      </c>
      <c r="E47" s="292"/>
      <c r="F47" s="292"/>
      <c r="G47" s="292"/>
      <c r="H47" s="292"/>
      <c r="I47" s="292"/>
      <c r="J47" s="292"/>
      <c r="K47" s="175"/>
    </row>
    <row r="48" spans="2:11" customFormat="1" ht="15" customHeight="1">
      <c r="B48" s="178"/>
      <c r="C48" s="179"/>
      <c r="D48" s="179"/>
      <c r="E48" s="292" t="s">
        <v>423</v>
      </c>
      <c r="F48" s="292"/>
      <c r="G48" s="292"/>
      <c r="H48" s="292"/>
      <c r="I48" s="292"/>
      <c r="J48" s="292"/>
      <c r="K48" s="175"/>
    </row>
    <row r="49" spans="2:11" customFormat="1" ht="15" customHeight="1">
      <c r="B49" s="178"/>
      <c r="C49" s="179"/>
      <c r="D49" s="179"/>
      <c r="E49" s="292" t="s">
        <v>424</v>
      </c>
      <c r="F49" s="292"/>
      <c r="G49" s="292"/>
      <c r="H49" s="292"/>
      <c r="I49" s="292"/>
      <c r="J49" s="292"/>
      <c r="K49" s="175"/>
    </row>
    <row r="50" spans="2:11" customFormat="1" ht="15" customHeight="1">
      <c r="B50" s="178"/>
      <c r="C50" s="179"/>
      <c r="D50" s="179"/>
      <c r="E50" s="292" t="s">
        <v>425</v>
      </c>
      <c r="F50" s="292"/>
      <c r="G50" s="292"/>
      <c r="H50" s="292"/>
      <c r="I50" s="292"/>
      <c r="J50" s="292"/>
      <c r="K50" s="175"/>
    </row>
    <row r="51" spans="2:11" customFormat="1" ht="15" customHeight="1">
      <c r="B51" s="178"/>
      <c r="C51" s="179"/>
      <c r="D51" s="292" t="s">
        <v>426</v>
      </c>
      <c r="E51" s="292"/>
      <c r="F51" s="292"/>
      <c r="G51" s="292"/>
      <c r="H51" s="292"/>
      <c r="I51" s="292"/>
      <c r="J51" s="292"/>
      <c r="K51" s="175"/>
    </row>
    <row r="52" spans="2:11" customFormat="1" ht="25.5" customHeight="1">
      <c r="B52" s="174"/>
      <c r="C52" s="293" t="s">
        <v>427</v>
      </c>
      <c r="D52" s="293"/>
      <c r="E52" s="293"/>
      <c r="F52" s="293"/>
      <c r="G52" s="293"/>
      <c r="H52" s="293"/>
      <c r="I52" s="293"/>
      <c r="J52" s="293"/>
      <c r="K52" s="175"/>
    </row>
    <row r="53" spans="2:11" customFormat="1" ht="5.25" customHeight="1">
      <c r="B53" s="174"/>
      <c r="C53" s="176"/>
      <c r="D53" s="176"/>
      <c r="E53" s="176"/>
      <c r="F53" s="176"/>
      <c r="G53" s="176"/>
      <c r="H53" s="176"/>
      <c r="I53" s="176"/>
      <c r="J53" s="176"/>
      <c r="K53" s="175"/>
    </row>
    <row r="54" spans="2:11" customFormat="1" ht="15" customHeight="1">
      <c r="B54" s="174"/>
      <c r="C54" s="292" t="s">
        <v>428</v>
      </c>
      <c r="D54" s="292"/>
      <c r="E54" s="292"/>
      <c r="F54" s="292"/>
      <c r="G54" s="292"/>
      <c r="H54" s="292"/>
      <c r="I54" s="292"/>
      <c r="J54" s="292"/>
      <c r="K54" s="175"/>
    </row>
    <row r="55" spans="2:11" customFormat="1" ht="15" customHeight="1">
      <c r="B55" s="174"/>
      <c r="C55" s="292" t="s">
        <v>429</v>
      </c>
      <c r="D55" s="292"/>
      <c r="E55" s="292"/>
      <c r="F55" s="292"/>
      <c r="G55" s="292"/>
      <c r="H55" s="292"/>
      <c r="I55" s="292"/>
      <c r="J55" s="292"/>
      <c r="K55" s="175"/>
    </row>
    <row r="56" spans="2:11" customFormat="1" ht="12.75" customHeight="1">
      <c r="B56" s="174"/>
      <c r="C56" s="177"/>
      <c r="D56" s="177"/>
      <c r="E56" s="177"/>
      <c r="F56" s="177"/>
      <c r="G56" s="177"/>
      <c r="H56" s="177"/>
      <c r="I56" s="177"/>
      <c r="J56" s="177"/>
      <c r="K56" s="175"/>
    </row>
    <row r="57" spans="2:11" customFormat="1" ht="15" customHeight="1">
      <c r="B57" s="174"/>
      <c r="C57" s="292" t="s">
        <v>430</v>
      </c>
      <c r="D57" s="292"/>
      <c r="E57" s="292"/>
      <c r="F57" s="292"/>
      <c r="G57" s="292"/>
      <c r="H57" s="292"/>
      <c r="I57" s="292"/>
      <c r="J57" s="292"/>
      <c r="K57" s="175"/>
    </row>
    <row r="58" spans="2:11" customFormat="1" ht="15" customHeight="1">
      <c r="B58" s="174"/>
      <c r="C58" s="179"/>
      <c r="D58" s="292" t="s">
        <v>431</v>
      </c>
      <c r="E58" s="292"/>
      <c r="F58" s="292"/>
      <c r="G58" s="292"/>
      <c r="H58" s="292"/>
      <c r="I58" s="292"/>
      <c r="J58" s="292"/>
      <c r="K58" s="175"/>
    </row>
    <row r="59" spans="2:11" customFormat="1" ht="15" customHeight="1">
      <c r="B59" s="174"/>
      <c r="C59" s="179"/>
      <c r="D59" s="292" t="s">
        <v>432</v>
      </c>
      <c r="E59" s="292"/>
      <c r="F59" s="292"/>
      <c r="G59" s="292"/>
      <c r="H59" s="292"/>
      <c r="I59" s="292"/>
      <c r="J59" s="292"/>
      <c r="K59" s="175"/>
    </row>
    <row r="60" spans="2:11" customFormat="1" ht="15" customHeight="1">
      <c r="B60" s="174"/>
      <c r="C60" s="179"/>
      <c r="D60" s="292" t="s">
        <v>433</v>
      </c>
      <c r="E60" s="292"/>
      <c r="F60" s="292"/>
      <c r="G60" s="292"/>
      <c r="H60" s="292"/>
      <c r="I60" s="292"/>
      <c r="J60" s="292"/>
      <c r="K60" s="175"/>
    </row>
    <row r="61" spans="2:11" customFormat="1" ht="15" customHeight="1">
      <c r="B61" s="174"/>
      <c r="C61" s="179"/>
      <c r="D61" s="292" t="s">
        <v>434</v>
      </c>
      <c r="E61" s="292"/>
      <c r="F61" s="292"/>
      <c r="G61" s="292"/>
      <c r="H61" s="292"/>
      <c r="I61" s="292"/>
      <c r="J61" s="292"/>
      <c r="K61" s="175"/>
    </row>
    <row r="62" spans="2:11" customFormat="1" ht="15" customHeight="1">
      <c r="B62" s="174"/>
      <c r="C62" s="179"/>
      <c r="D62" s="295" t="s">
        <v>435</v>
      </c>
      <c r="E62" s="295"/>
      <c r="F62" s="295"/>
      <c r="G62" s="295"/>
      <c r="H62" s="295"/>
      <c r="I62" s="295"/>
      <c r="J62" s="295"/>
      <c r="K62" s="175"/>
    </row>
    <row r="63" spans="2:11" customFormat="1" ht="15" customHeight="1">
      <c r="B63" s="174"/>
      <c r="C63" s="179"/>
      <c r="D63" s="292" t="s">
        <v>436</v>
      </c>
      <c r="E63" s="292"/>
      <c r="F63" s="292"/>
      <c r="G63" s="292"/>
      <c r="H63" s="292"/>
      <c r="I63" s="292"/>
      <c r="J63" s="292"/>
      <c r="K63" s="175"/>
    </row>
    <row r="64" spans="2:11" customFormat="1" ht="12.75" customHeight="1">
      <c r="B64" s="174"/>
      <c r="C64" s="179"/>
      <c r="D64" s="179"/>
      <c r="E64" s="182"/>
      <c r="F64" s="179"/>
      <c r="G64" s="179"/>
      <c r="H64" s="179"/>
      <c r="I64" s="179"/>
      <c r="J64" s="179"/>
      <c r="K64" s="175"/>
    </row>
    <row r="65" spans="2:11" customFormat="1" ht="15" customHeight="1">
      <c r="B65" s="174"/>
      <c r="C65" s="179"/>
      <c r="D65" s="292" t="s">
        <v>437</v>
      </c>
      <c r="E65" s="292"/>
      <c r="F65" s="292"/>
      <c r="G65" s="292"/>
      <c r="H65" s="292"/>
      <c r="I65" s="292"/>
      <c r="J65" s="292"/>
      <c r="K65" s="175"/>
    </row>
    <row r="66" spans="2:11" customFormat="1" ht="15" customHeight="1">
      <c r="B66" s="174"/>
      <c r="C66" s="179"/>
      <c r="D66" s="295" t="s">
        <v>438</v>
      </c>
      <c r="E66" s="295"/>
      <c r="F66" s="295"/>
      <c r="G66" s="295"/>
      <c r="H66" s="295"/>
      <c r="I66" s="295"/>
      <c r="J66" s="295"/>
      <c r="K66" s="175"/>
    </row>
    <row r="67" spans="2:11" customFormat="1" ht="15" customHeight="1">
      <c r="B67" s="174"/>
      <c r="C67" s="179"/>
      <c r="D67" s="292" t="s">
        <v>439</v>
      </c>
      <c r="E67" s="292"/>
      <c r="F67" s="292"/>
      <c r="G67" s="292"/>
      <c r="H67" s="292"/>
      <c r="I67" s="292"/>
      <c r="J67" s="292"/>
      <c r="K67" s="175"/>
    </row>
    <row r="68" spans="2:11" customFormat="1" ht="15" customHeight="1">
      <c r="B68" s="174"/>
      <c r="C68" s="179"/>
      <c r="D68" s="292" t="s">
        <v>440</v>
      </c>
      <c r="E68" s="292"/>
      <c r="F68" s="292"/>
      <c r="G68" s="292"/>
      <c r="H68" s="292"/>
      <c r="I68" s="292"/>
      <c r="J68" s="292"/>
      <c r="K68" s="175"/>
    </row>
    <row r="69" spans="2:11" customFormat="1" ht="15" customHeight="1">
      <c r="B69" s="174"/>
      <c r="C69" s="179"/>
      <c r="D69" s="292" t="s">
        <v>441</v>
      </c>
      <c r="E69" s="292"/>
      <c r="F69" s="292"/>
      <c r="G69" s="292"/>
      <c r="H69" s="292"/>
      <c r="I69" s="292"/>
      <c r="J69" s="292"/>
      <c r="K69" s="175"/>
    </row>
    <row r="70" spans="2:11" customFormat="1" ht="15" customHeight="1">
      <c r="B70" s="174"/>
      <c r="C70" s="179"/>
      <c r="D70" s="292" t="s">
        <v>442</v>
      </c>
      <c r="E70" s="292"/>
      <c r="F70" s="292"/>
      <c r="G70" s="292"/>
      <c r="H70" s="292"/>
      <c r="I70" s="292"/>
      <c r="J70" s="292"/>
      <c r="K70" s="175"/>
    </row>
    <row r="71" spans="2:11" customFormat="1" ht="12.75" customHeight="1">
      <c r="B71" s="183"/>
      <c r="C71" s="184"/>
      <c r="D71" s="184"/>
      <c r="E71" s="184"/>
      <c r="F71" s="184"/>
      <c r="G71" s="184"/>
      <c r="H71" s="184"/>
      <c r="I71" s="184"/>
      <c r="J71" s="184"/>
      <c r="K71" s="185"/>
    </row>
    <row r="72" spans="2:11" customFormat="1" ht="18.75" customHeight="1">
      <c r="B72" s="186"/>
      <c r="C72" s="186"/>
      <c r="D72" s="186"/>
      <c r="E72" s="186"/>
      <c r="F72" s="186"/>
      <c r="G72" s="186"/>
      <c r="H72" s="186"/>
      <c r="I72" s="186"/>
      <c r="J72" s="186"/>
      <c r="K72" s="187"/>
    </row>
    <row r="73" spans="2:11" customFormat="1" ht="18.75" customHeight="1">
      <c r="B73" s="187"/>
      <c r="C73" s="187"/>
      <c r="D73" s="187"/>
      <c r="E73" s="187"/>
      <c r="F73" s="187"/>
      <c r="G73" s="187"/>
      <c r="H73" s="187"/>
      <c r="I73" s="187"/>
      <c r="J73" s="187"/>
      <c r="K73" s="187"/>
    </row>
    <row r="74" spans="2:11" customFormat="1" ht="7.5" customHeight="1">
      <c r="B74" s="188"/>
      <c r="C74" s="189"/>
      <c r="D74" s="189"/>
      <c r="E74" s="189"/>
      <c r="F74" s="189"/>
      <c r="G74" s="189"/>
      <c r="H74" s="189"/>
      <c r="I74" s="189"/>
      <c r="J74" s="189"/>
      <c r="K74" s="190"/>
    </row>
    <row r="75" spans="2:11" customFormat="1" ht="45" customHeight="1">
      <c r="B75" s="191"/>
      <c r="C75" s="296" t="s">
        <v>443</v>
      </c>
      <c r="D75" s="296"/>
      <c r="E75" s="296"/>
      <c r="F75" s="296"/>
      <c r="G75" s="296"/>
      <c r="H75" s="296"/>
      <c r="I75" s="296"/>
      <c r="J75" s="296"/>
      <c r="K75" s="192"/>
    </row>
    <row r="76" spans="2:11" customFormat="1" ht="17.25" customHeight="1">
      <c r="B76" s="191"/>
      <c r="C76" s="193" t="s">
        <v>444</v>
      </c>
      <c r="D76" s="193"/>
      <c r="E76" s="193"/>
      <c r="F76" s="193" t="s">
        <v>445</v>
      </c>
      <c r="G76" s="194"/>
      <c r="H76" s="193" t="s">
        <v>56</v>
      </c>
      <c r="I76" s="193" t="s">
        <v>59</v>
      </c>
      <c r="J76" s="193" t="s">
        <v>446</v>
      </c>
      <c r="K76" s="192"/>
    </row>
    <row r="77" spans="2:11" customFormat="1" ht="17.25" customHeight="1">
      <c r="B77" s="191"/>
      <c r="C77" s="195" t="s">
        <v>447</v>
      </c>
      <c r="D77" s="195"/>
      <c r="E77" s="195"/>
      <c r="F77" s="196" t="s">
        <v>448</v>
      </c>
      <c r="G77" s="197"/>
      <c r="H77" s="195"/>
      <c r="I77" s="195"/>
      <c r="J77" s="195" t="s">
        <v>449</v>
      </c>
      <c r="K77" s="192"/>
    </row>
    <row r="78" spans="2:11" customFormat="1" ht="5.25" customHeight="1">
      <c r="B78" s="191"/>
      <c r="C78" s="198"/>
      <c r="D78" s="198"/>
      <c r="E78" s="198"/>
      <c r="F78" s="198"/>
      <c r="G78" s="199"/>
      <c r="H78" s="198"/>
      <c r="I78" s="198"/>
      <c r="J78" s="198"/>
      <c r="K78" s="192"/>
    </row>
    <row r="79" spans="2:11" customFormat="1" ht="15" customHeight="1">
      <c r="B79" s="191"/>
      <c r="C79" s="180" t="s">
        <v>55</v>
      </c>
      <c r="D79" s="200"/>
      <c r="E79" s="200"/>
      <c r="F79" s="201" t="s">
        <v>450</v>
      </c>
      <c r="G79" s="202"/>
      <c r="H79" s="180" t="s">
        <v>451</v>
      </c>
      <c r="I79" s="180" t="s">
        <v>452</v>
      </c>
      <c r="J79" s="180">
        <v>20</v>
      </c>
      <c r="K79" s="192"/>
    </row>
    <row r="80" spans="2:11" customFormat="1" ht="15" customHeight="1">
      <c r="B80" s="191"/>
      <c r="C80" s="180" t="s">
        <v>453</v>
      </c>
      <c r="D80" s="180"/>
      <c r="E80" s="180"/>
      <c r="F80" s="201" t="s">
        <v>450</v>
      </c>
      <c r="G80" s="202"/>
      <c r="H80" s="180" t="s">
        <v>454</v>
      </c>
      <c r="I80" s="180" t="s">
        <v>452</v>
      </c>
      <c r="J80" s="180">
        <v>120</v>
      </c>
      <c r="K80" s="192"/>
    </row>
    <row r="81" spans="2:11" customFormat="1" ht="15" customHeight="1">
      <c r="B81" s="203"/>
      <c r="C81" s="180" t="s">
        <v>455</v>
      </c>
      <c r="D81" s="180"/>
      <c r="E81" s="180"/>
      <c r="F81" s="201" t="s">
        <v>456</v>
      </c>
      <c r="G81" s="202"/>
      <c r="H81" s="180" t="s">
        <v>457</v>
      </c>
      <c r="I81" s="180" t="s">
        <v>452</v>
      </c>
      <c r="J81" s="180">
        <v>50</v>
      </c>
      <c r="K81" s="192"/>
    </row>
    <row r="82" spans="2:11" customFormat="1" ht="15" customHeight="1">
      <c r="B82" s="203"/>
      <c r="C82" s="180" t="s">
        <v>458</v>
      </c>
      <c r="D82" s="180"/>
      <c r="E82" s="180"/>
      <c r="F82" s="201" t="s">
        <v>450</v>
      </c>
      <c r="G82" s="202"/>
      <c r="H82" s="180" t="s">
        <v>459</v>
      </c>
      <c r="I82" s="180" t="s">
        <v>460</v>
      </c>
      <c r="J82" s="180"/>
      <c r="K82" s="192"/>
    </row>
    <row r="83" spans="2:11" customFormat="1" ht="15" customHeight="1">
      <c r="B83" s="203"/>
      <c r="C83" s="180" t="s">
        <v>461</v>
      </c>
      <c r="D83" s="180"/>
      <c r="E83" s="180"/>
      <c r="F83" s="201" t="s">
        <v>456</v>
      </c>
      <c r="G83" s="180"/>
      <c r="H83" s="180" t="s">
        <v>462</v>
      </c>
      <c r="I83" s="180" t="s">
        <v>452</v>
      </c>
      <c r="J83" s="180">
        <v>15</v>
      </c>
      <c r="K83" s="192"/>
    </row>
    <row r="84" spans="2:11" customFormat="1" ht="15" customHeight="1">
      <c r="B84" s="203"/>
      <c r="C84" s="180" t="s">
        <v>463</v>
      </c>
      <c r="D84" s="180"/>
      <c r="E84" s="180"/>
      <c r="F84" s="201" t="s">
        <v>456</v>
      </c>
      <c r="G84" s="180"/>
      <c r="H84" s="180" t="s">
        <v>464</v>
      </c>
      <c r="I84" s="180" t="s">
        <v>452</v>
      </c>
      <c r="J84" s="180">
        <v>15</v>
      </c>
      <c r="K84" s="192"/>
    </row>
    <row r="85" spans="2:11" customFormat="1" ht="15" customHeight="1">
      <c r="B85" s="203"/>
      <c r="C85" s="180" t="s">
        <v>465</v>
      </c>
      <c r="D85" s="180"/>
      <c r="E85" s="180"/>
      <c r="F85" s="201" t="s">
        <v>456</v>
      </c>
      <c r="G85" s="180"/>
      <c r="H85" s="180" t="s">
        <v>466</v>
      </c>
      <c r="I85" s="180" t="s">
        <v>452</v>
      </c>
      <c r="J85" s="180">
        <v>20</v>
      </c>
      <c r="K85" s="192"/>
    </row>
    <row r="86" spans="2:11" customFormat="1" ht="15" customHeight="1">
      <c r="B86" s="203"/>
      <c r="C86" s="180" t="s">
        <v>467</v>
      </c>
      <c r="D86" s="180"/>
      <c r="E86" s="180"/>
      <c r="F86" s="201" t="s">
        <v>456</v>
      </c>
      <c r="G86" s="180"/>
      <c r="H86" s="180" t="s">
        <v>468</v>
      </c>
      <c r="I86" s="180" t="s">
        <v>452</v>
      </c>
      <c r="J86" s="180">
        <v>20</v>
      </c>
      <c r="K86" s="192"/>
    </row>
    <row r="87" spans="2:11" customFormat="1" ht="15" customHeight="1">
      <c r="B87" s="203"/>
      <c r="C87" s="180" t="s">
        <v>469</v>
      </c>
      <c r="D87" s="180"/>
      <c r="E87" s="180"/>
      <c r="F87" s="201" t="s">
        <v>456</v>
      </c>
      <c r="G87" s="202"/>
      <c r="H87" s="180" t="s">
        <v>470</v>
      </c>
      <c r="I87" s="180" t="s">
        <v>452</v>
      </c>
      <c r="J87" s="180">
        <v>50</v>
      </c>
      <c r="K87" s="192"/>
    </row>
    <row r="88" spans="2:11" customFormat="1" ht="15" customHeight="1">
      <c r="B88" s="203"/>
      <c r="C88" s="180" t="s">
        <v>471</v>
      </c>
      <c r="D88" s="180"/>
      <c r="E88" s="180"/>
      <c r="F88" s="201" t="s">
        <v>456</v>
      </c>
      <c r="G88" s="202"/>
      <c r="H88" s="180" t="s">
        <v>472</v>
      </c>
      <c r="I88" s="180" t="s">
        <v>452</v>
      </c>
      <c r="J88" s="180">
        <v>20</v>
      </c>
      <c r="K88" s="192"/>
    </row>
    <row r="89" spans="2:11" customFormat="1" ht="15" customHeight="1">
      <c r="B89" s="203"/>
      <c r="C89" s="180" t="s">
        <v>473</v>
      </c>
      <c r="D89" s="180"/>
      <c r="E89" s="180"/>
      <c r="F89" s="201" t="s">
        <v>456</v>
      </c>
      <c r="G89" s="202"/>
      <c r="H89" s="180" t="s">
        <v>474</v>
      </c>
      <c r="I89" s="180" t="s">
        <v>452</v>
      </c>
      <c r="J89" s="180">
        <v>20</v>
      </c>
      <c r="K89" s="192"/>
    </row>
    <row r="90" spans="2:11" customFormat="1" ht="15" customHeight="1">
      <c r="B90" s="203"/>
      <c r="C90" s="180" t="s">
        <v>475</v>
      </c>
      <c r="D90" s="180"/>
      <c r="E90" s="180"/>
      <c r="F90" s="201" t="s">
        <v>456</v>
      </c>
      <c r="G90" s="202"/>
      <c r="H90" s="180" t="s">
        <v>476</v>
      </c>
      <c r="I90" s="180" t="s">
        <v>452</v>
      </c>
      <c r="J90" s="180">
        <v>50</v>
      </c>
      <c r="K90" s="192"/>
    </row>
    <row r="91" spans="2:11" customFormat="1" ht="15" customHeight="1">
      <c r="B91" s="203"/>
      <c r="C91" s="180" t="s">
        <v>477</v>
      </c>
      <c r="D91" s="180"/>
      <c r="E91" s="180"/>
      <c r="F91" s="201" t="s">
        <v>456</v>
      </c>
      <c r="G91" s="202"/>
      <c r="H91" s="180" t="s">
        <v>477</v>
      </c>
      <c r="I91" s="180" t="s">
        <v>452</v>
      </c>
      <c r="J91" s="180">
        <v>50</v>
      </c>
      <c r="K91" s="192"/>
    </row>
    <row r="92" spans="2:11" customFormat="1" ht="15" customHeight="1">
      <c r="B92" s="203"/>
      <c r="C92" s="180" t="s">
        <v>478</v>
      </c>
      <c r="D92" s="180"/>
      <c r="E92" s="180"/>
      <c r="F92" s="201" t="s">
        <v>456</v>
      </c>
      <c r="G92" s="202"/>
      <c r="H92" s="180" t="s">
        <v>479</v>
      </c>
      <c r="I92" s="180" t="s">
        <v>452</v>
      </c>
      <c r="J92" s="180">
        <v>255</v>
      </c>
      <c r="K92" s="192"/>
    </row>
    <row r="93" spans="2:11" customFormat="1" ht="15" customHeight="1">
      <c r="B93" s="203"/>
      <c r="C93" s="180" t="s">
        <v>480</v>
      </c>
      <c r="D93" s="180"/>
      <c r="E93" s="180"/>
      <c r="F93" s="201" t="s">
        <v>450</v>
      </c>
      <c r="G93" s="202"/>
      <c r="H93" s="180" t="s">
        <v>481</v>
      </c>
      <c r="I93" s="180" t="s">
        <v>482</v>
      </c>
      <c r="J93" s="180"/>
      <c r="K93" s="192"/>
    </row>
    <row r="94" spans="2:11" customFormat="1" ht="15" customHeight="1">
      <c r="B94" s="203"/>
      <c r="C94" s="180" t="s">
        <v>483</v>
      </c>
      <c r="D94" s="180"/>
      <c r="E94" s="180"/>
      <c r="F94" s="201" t="s">
        <v>450</v>
      </c>
      <c r="G94" s="202"/>
      <c r="H94" s="180" t="s">
        <v>484</v>
      </c>
      <c r="I94" s="180" t="s">
        <v>485</v>
      </c>
      <c r="J94" s="180"/>
      <c r="K94" s="192"/>
    </row>
    <row r="95" spans="2:11" customFormat="1" ht="15" customHeight="1">
      <c r="B95" s="203"/>
      <c r="C95" s="180" t="s">
        <v>486</v>
      </c>
      <c r="D95" s="180"/>
      <c r="E95" s="180"/>
      <c r="F95" s="201" t="s">
        <v>450</v>
      </c>
      <c r="G95" s="202"/>
      <c r="H95" s="180" t="s">
        <v>486</v>
      </c>
      <c r="I95" s="180" t="s">
        <v>485</v>
      </c>
      <c r="J95" s="180"/>
      <c r="K95" s="192"/>
    </row>
    <row r="96" spans="2:11" customFormat="1" ht="15" customHeight="1">
      <c r="B96" s="203"/>
      <c r="C96" s="180" t="s">
        <v>40</v>
      </c>
      <c r="D96" s="180"/>
      <c r="E96" s="180"/>
      <c r="F96" s="201" t="s">
        <v>450</v>
      </c>
      <c r="G96" s="202"/>
      <c r="H96" s="180" t="s">
        <v>487</v>
      </c>
      <c r="I96" s="180" t="s">
        <v>485</v>
      </c>
      <c r="J96" s="180"/>
      <c r="K96" s="192"/>
    </row>
    <row r="97" spans="2:11" customFormat="1" ht="15" customHeight="1">
      <c r="B97" s="203"/>
      <c r="C97" s="180" t="s">
        <v>50</v>
      </c>
      <c r="D97" s="180"/>
      <c r="E97" s="180"/>
      <c r="F97" s="201" t="s">
        <v>450</v>
      </c>
      <c r="G97" s="202"/>
      <c r="H97" s="180" t="s">
        <v>488</v>
      </c>
      <c r="I97" s="180" t="s">
        <v>485</v>
      </c>
      <c r="J97" s="180"/>
      <c r="K97" s="192"/>
    </row>
    <row r="98" spans="2:11" customFormat="1" ht="15" customHeight="1">
      <c r="B98" s="204"/>
      <c r="C98" s="205"/>
      <c r="D98" s="205"/>
      <c r="E98" s="205"/>
      <c r="F98" s="205"/>
      <c r="G98" s="205"/>
      <c r="H98" s="205"/>
      <c r="I98" s="205"/>
      <c r="J98" s="205"/>
      <c r="K98" s="206"/>
    </row>
    <row r="99" spans="2:11" customFormat="1" ht="18.75" customHeight="1">
      <c r="B99" s="207"/>
      <c r="C99" s="208"/>
      <c r="D99" s="208"/>
      <c r="E99" s="208"/>
      <c r="F99" s="208"/>
      <c r="G99" s="208"/>
      <c r="H99" s="208"/>
      <c r="I99" s="208"/>
      <c r="J99" s="208"/>
      <c r="K99" s="207"/>
    </row>
    <row r="100" spans="2:11" customFormat="1" ht="18.75" customHeight="1"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</row>
    <row r="101" spans="2:11" customFormat="1" ht="7.5" customHeight="1">
      <c r="B101" s="188"/>
      <c r="C101" s="189"/>
      <c r="D101" s="189"/>
      <c r="E101" s="189"/>
      <c r="F101" s="189"/>
      <c r="G101" s="189"/>
      <c r="H101" s="189"/>
      <c r="I101" s="189"/>
      <c r="J101" s="189"/>
      <c r="K101" s="190"/>
    </row>
    <row r="102" spans="2:11" customFormat="1" ht="45" customHeight="1">
      <c r="B102" s="191"/>
      <c r="C102" s="296" t="s">
        <v>489</v>
      </c>
      <c r="D102" s="296"/>
      <c r="E102" s="296"/>
      <c r="F102" s="296"/>
      <c r="G102" s="296"/>
      <c r="H102" s="296"/>
      <c r="I102" s="296"/>
      <c r="J102" s="296"/>
      <c r="K102" s="192"/>
    </row>
    <row r="103" spans="2:11" customFormat="1" ht="17.25" customHeight="1">
      <c r="B103" s="191"/>
      <c r="C103" s="193" t="s">
        <v>444</v>
      </c>
      <c r="D103" s="193"/>
      <c r="E103" s="193"/>
      <c r="F103" s="193" t="s">
        <v>445</v>
      </c>
      <c r="G103" s="194"/>
      <c r="H103" s="193" t="s">
        <v>56</v>
      </c>
      <c r="I103" s="193" t="s">
        <v>59</v>
      </c>
      <c r="J103" s="193" t="s">
        <v>446</v>
      </c>
      <c r="K103" s="192"/>
    </row>
    <row r="104" spans="2:11" customFormat="1" ht="17.25" customHeight="1">
      <c r="B104" s="191"/>
      <c r="C104" s="195" t="s">
        <v>447</v>
      </c>
      <c r="D104" s="195"/>
      <c r="E104" s="195"/>
      <c r="F104" s="196" t="s">
        <v>448</v>
      </c>
      <c r="G104" s="197"/>
      <c r="H104" s="195"/>
      <c r="I104" s="195"/>
      <c r="J104" s="195" t="s">
        <v>449</v>
      </c>
      <c r="K104" s="192"/>
    </row>
    <row r="105" spans="2:11" customFormat="1" ht="5.25" customHeight="1">
      <c r="B105" s="191"/>
      <c r="C105" s="193"/>
      <c r="D105" s="193"/>
      <c r="E105" s="193"/>
      <c r="F105" s="193"/>
      <c r="G105" s="209"/>
      <c r="H105" s="193"/>
      <c r="I105" s="193"/>
      <c r="J105" s="193"/>
      <c r="K105" s="192"/>
    </row>
    <row r="106" spans="2:11" customFormat="1" ht="15" customHeight="1">
      <c r="B106" s="191"/>
      <c r="C106" s="180" t="s">
        <v>55</v>
      </c>
      <c r="D106" s="200"/>
      <c r="E106" s="200"/>
      <c r="F106" s="201" t="s">
        <v>450</v>
      </c>
      <c r="G106" s="180"/>
      <c r="H106" s="180" t="s">
        <v>490</v>
      </c>
      <c r="I106" s="180" t="s">
        <v>452</v>
      </c>
      <c r="J106" s="180">
        <v>20</v>
      </c>
      <c r="K106" s="192"/>
    </row>
    <row r="107" spans="2:11" customFormat="1" ht="15" customHeight="1">
      <c r="B107" s="191"/>
      <c r="C107" s="180" t="s">
        <v>453</v>
      </c>
      <c r="D107" s="180"/>
      <c r="E107" s="180"/>
      <c r="F107" s="201" t="s">
        <v>450</v>
      </c>
      <c r="G107" s="180"/>
      <c r="H107" s="180" t="s">
        <v>490</v>
      </c>
      <c r="I107" s="180" t="s">
        <v>452</v>
      </c>
      <c r="J107" s="180">
        <v>120</v>
      </c>
      <c r="K107" s="192"/>
    </row>
    <row r="108" spans="2:11" customFormat="1" ht="15" customHeight="1">
      <c r="B108" s="203"/>
      <c r="C108" s="180" t="s">
        <v>455</v>
      </c>
      <c r="D108" s="180"/>
      <c r="E108" s="180"/>
      <c r="F108" s="201" t="s">
        <v>456</v>
      </c>
      <c r="G108" s="180"/>
      <c r="H108" s="180" t="s">
        <v>490</v>
      </c>
      <c r="I108" s="180" t="s">
        <v>452</v>
      </c>
      <c r="J108" s="180">
        <v>50</v>
      </c>
      <c r="K108" s="192"/>
    </row>
    <row r="109" spans="2:11" customFormat="1" ht="15" customHeight="1">
      <c r="B109" s="203"/>
      <c r="C109" s="180" t="s">
        <v>458</v>
      </c>
      <c r="D109" s="180"/>
      <c r="E109" s="180"/>
      <c r="F109" s="201" t="s">
        <v>450</v>
      </c>
      <c r="G109" s="180"/>
      <c r="H109" s="180" t="s">
        <v>490</v>
      </c>
      <c r="I109" s="180" t="s">
        <v>460</v>
      </c>
      <c r="J109" s="180"/>
      <c r="K109" s="192"/>
    </row>
    <row r="110" spans="2:11" customFormat="1" ht="15" customHeight="1">
      <c r="B110" s="203"/>
      <c r="C110" s="180" t="s">
        <v>469</v>
      </c>
      <c r="D110" s="180"/>
      <c r="E110" s="180"/>
      <c r="F110" s="201" t="s">
        <v>456</v>
      </c>
      <c r="G110" s="180"/>
      <c r="H110" s="180" t="s">
        <v>490</v>
      </c>
      <c r="I110" s="180" t="s">
        <v>452</v>
      </c>
      <c r="J110" s="180">
        <v>50</v>
      </c>
      <c r="K110" s="192"/>
    </row>
    <row r="111" spans="2:11" customFormat="1" ht="15" customHeight="1">
      <c r="B111" s="203"/>
      <c r="C111" s="180" t="s">
        <v>477</v>
      </c>
      <c r="D111" s="180"/>
      <c r="E111" s="180"/>
      <c r="F111" s="201" t="s">
        <v>456</v>
      </c>
      <c r="G111" s="180"/>
      <c r="H111" s="180" t="s">
        <v>490</v>
      </c>
      <c r="I111" s="180" t="s">
        <v>452</v>
      </c>
      <c r="J111" s="180">
        <v>50</v>
      </c>
      <c r="K111" s="192"/>
    </row>
    <row r="112" spans="2:11" customFormat="1" ht="15" customHeight="1">
      <c r="B112" s="203"/>
      <c r="C112" s="180" t="s">
        <v>475</v>
      </c>
      <c r="D112" s="180"/>
      <c r="E112" s="180"/>
      <c r="F112" s="201" t="s">
        <v>456</v>
      </c>
      <c r="G112" s="180"/>
      <c r="H112" s="180" t="s">
        <v>490</v>
      </c>
      <c r="I112" s="180" t="s">
        <v>452</v>
      </c>
      <c r="J112" s="180">
        <v>50</v>
      </c>
      <c r="K112" s="192"/>
    </row>
    <row r="113" spans="2:11" customFormat="1" ht="15" customHeight="1">
      <c r="B113" s="203"/>
      <c r="C113" s="180" t="s">
        <v>55</v>
      </c>
      <c r="D113" s="180"/>
      <c r="E113" s="180"/>
      <c r="F113" s="201" t="s">
        <v>450</v>
      </c>
      <c r="G113" s="180"/>
      <c r="H113" s="180" t="s">
        <v>491</v>
      </c>
      <c r="I113" s="180" t="s">
        <v>452</v>
      </c>
      <c r="J113" s="180">
        <v>20</v>
      </c>
      <c r="K113" s="192"/>
    </row>
    <row r="114" spans="2:11" customFormat="1" ht="15" customHeight="1">
      <c r="B114" s="203"/>
      <c r="C114" s="180" t="s">
        <v>492</v>
      </c>
      <c r="D114" s="180"/>
      <c r="E114" s="180"/>
      <c r="F114" s="201" t="s">
        <v>450</v>
      </c>
      <c r="G114" s="180"/>
      <c r="H114" s="180" t="s">
        <v>493</v>
      </c>
      <c r="I114" s="180" t="s">
        <v>452</v>
      </c>
      <c r="J114" s="180">
        <v>120</v>
      </c>
      <c r="K114" s="192"/>
    </row>
    <row r="115" spans="2:11" customFormat="1" ht="15" customHeight="1">
      <c r="B115" s="203"/>
      <c r="C115" s="180" t="s">
        <v>40</v>
      </c>
      <c r="D115" s="180"/>
      <c r="E115" s="180"/>
      <c r="F115" s="201" t="s">
        <v>450</v>
      </c>
      <c r="G115" s="180"/>
      <c r="H115" s="180" t="s">
        <v>494</v>
      </c>
      <c r="I115" s="180" t="s">
        <v>485</v>
      </c>
      <c r="J115" s="180"/>
      <c r="K115" s="192"/>
    </row>
    <row r="116" spans="2:11" customFormat="1" ht="15" customHeight="1">
      <c r="B116" s="203"/>
      <c r="C116" s="180" t="s">
        <v>50</v>
      </c>
      <c r="D116" s="180"/>
      <c r="E116" s="180"/>
      <c r="F116" s="201" t="s">
        <v>450</v>
      </c>
      <c r="G116" s="180"/>
      <c r="H116" s="180" t="s">
        <v>495</v>
      </c>
      <c r="I116" s="180" t="s">
        <v>485</v>
      </c>
      <c r="J116" s="180"/>
      <c r="K116" s="192"/>
    </row>
    <row r="117" spans="2:11" customFormat="1" ht="15" customHeight="1">
      <c r="B117" s="203"/>
      <c r="C117" s="180" t="s">
        <v>59</v>
      </c>
      <c r="D117" s="180"/>
      <c r="E117" s="180"/>
      <c r="F117" s="201" t="s">
        <v>450</v>
      </c>
      <c r="G117" s="180"/>
      <c r="H117" s="180" t="s">
        <v>496</v>
      </c>
      <c r="I117" s="180" t="s">
        <v>497</v>
      </c>
      <c r="J117" s="180"/>
      <c r="K117" s="192"/>
    </row>
    <row r="118" spans="2:11" customFormat="1" ht="15" customHeight="1">
      <c r="B118" s="204"/>
      <c r="C118" s="210"/>
      <c r="D118" s="210"/>
      <c r="E118" s="210"/>
      <c r="F118" s="210"/>
      <c r="G118" s="210"/>
      <c r="H118" s="210"/>
      <c r="I118" s="210"/>
      <c r="J118" s="210"/>
      <c r="K118" s="206"/>
    </row>
    <row r="119" spans="2:11" customFormat="1" ht="18.75" customHeight="1">
      <c r="B119" s="211"/>
      <c r="C119" s="212"/>
      <c r="D119" s="212"/>
      <c r="E119" s="212"/>
      <c r="F119" s="213"/>
      <c r="G119" s="212"/>
      <c r="H119" s="212"/>
      <c r="I119" s="212"/>
      <c r="J119" s="212"/>
      <c r="K119" s="211"/>
    </row>
    <row r="120" spans="2:11" customFormat="1" ht="18.75" customHeight="1"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</row>
    <row r="121" spans="2:11" customFormat="1" ht="7.5" customHeight="1">
      <c r="B121" s="214"/>
      <c r="C121" s="215"/>
      <c r="D121" s="215"/>
      <c r="E121" s="215"/>
      <c r="F121" s="215"/>
      <c r="G121" s="215"/>
      <c r="H121" s="215"/>
      <c r="I121" s="215"/>
      <c r="J121" s="215"/>
      <c r="K121" s="216"/>
    </row>
    <row r="122" spans="2:11" customFormat="1" ht="45" customHeight="1">
      <c r="B122" s="217"/>
      <c r="C122" s="294" t="s">
        <v>498</v>
      </c>
      <c r="D122" s="294"/>
      <c r="E122" s="294"/>
      <c r="F122" s="294"/>
      <c r="G122" s="294"/>
      <c r="H122" s="294"/>
      <c r="I122" s="294"/>
      <c r="J122" s="294"/>
      <c r="K122" s="218"/>
    </row>
    <row r="123" spans="2:11" customFormat="1" ht="17.25" customHeight="1">
      <c r="B123" s="219"/>
      <c r="C123" s="193" t="s">
        <v>444</v>
      </c>
      <c r="D123" s="193"/>
      <c r="E123" s="193"/>
      <c r="F123" s="193" t="s">
        <v>445</v>
      </c>
      <c r="G123" s="194"/>
      <c r="H123" s="193" t="s">
        <v>56</v>
      </c>
      <c r="I123" s="193" t="s">
        <v>59</v>
      </c>
      <c r="J123" s="193" t="s">
        <v>446</v>
      </c>
      <c r="K123" s="220"/>
    </row>
    <row r="124" spans="2:11" customFormat="1" ht="17.25" customHeight="1">
      <c r="B124" s="219"/>
      <c r="C124" s="195" t="s">
        <v>447</v>
      </c>
      <c r="D124" s="195"/>
      <c r="E124" s="195"/>
      <c r="F124" s="196" t="s">
        <v>448</v>
      </c>
      <c r="G124" s="197"/>
      <c r="H124" s="195"/>
      <c r="I124" s="195"/>
      <c r="J124" s="195" t="s">
        <v>449</v>
      </c>
      <c r="K124" s="220"/>
    </row>
    <row r="125" spans="2:11" customFormat="1" ht="5.25" customHeight="1">
      <c r="B125" s="221"/>
      <c r="C125" s="198"/>
      <c r="D125" s="198"/>
      <c r="E125" s="198"/>
      <c r="F125" s="198"/>
      <c r="G125" s="222"/>
      <c r="H125" s="198"/>
      <c r="I125" s="198"/>
      <c r="J125" s="198"/>
      <c r="K125" s="223"/>
    </row>
    <row r="126" spans="2:11" customFormat="1" ht="15" customHeight="1">
      <c r="B126" s="221"/>
      <c r="C126" s="180" t="s">
        <v>453</v>
      </c>
      <c r="D126" s="200"/>
      <c r="E126" s="200"/>
      <c r="F126" s="201" t="s">
        <v>450</v>
      </c>
      <c r="G126" s="180"/>
      <c r="H126" s="180" t="s">
        <v>490</v>
      </c>
      <c r="I126" s="180" t="s">
        <v>452</v>
      </c>
      <c r="J126" s="180">
        <v>120</v>
      </c>
      <c r="K126" s="224"/>
    </row>
    <row r="127" spans="2:11" customFormat="1" ht="15" customHeight="1">
      <c r="B127" s="221"/>
      <c r="C127" s="180" t="s">
        <v>499</v>
      </c>
      <c r="D127" s="180"/>
      <c r="E127" s="180"/>
      <c r="F127" s="201" t="s">
        <v>450</v>
      </c>
      <c r="G127" s="180"/>
      <c r="H127" s="180" t="s">
        <v>500</v>
      </c>
      <c r="I127" s="180" t="s">
        <v>452</v>
      </c>
      <c r="J127" s="180" t="s">
        <v>501</v>
      </c>
      <c r="K127" s="224"/>
    </row>
    <row r="128" spans="2:11" customFormat="1" ht="15" customHeight="1">
      <c r="B128" s="221"/>
      <c r="C128" s="180" t="s">
        <v>398</v>
      </c>
      <c r="D128" s="180"/>
      <c r="E128" s="180"/>
      <c r="F128" s="201" t="s">
        <v>450</v>
      </c>
      <c r="G128" s="180"/>
      <c r="H128" s="180" t="s">
        <v>502</v>
      </c>
      <c r="I128" s="180" t="s">
        <v>452</v>
      </c>
      <c r="J128" s="180" t="s">
        <v>501</v>
      </c>
      <c r="K128" s="224"/>
    </row>
    <row r="129" spans="2:11" customFormat="1" ht="15" customHeight="1">
      <c r="B129" s="221"/>
      <c r="C129" s="180" t="s">
        <v>461</v>
      </c>
      <c r="D129" s="180"/>
      <c r="E129" s="180"/>
      <c r="F129" s="201" t="s">
        <v>456</v>
      </c>
      <c r="G129" s="180"/>
      <c r="H129" s="180" t="s">
        <v>462</v>
      </c>
      <c r="I129" s="180" t="s">
        <v>452</v>
      </c>
      <c r="J129" s="180">
        <v>15</v>
      </c>
      <c r="K129" s="224"/>
    </row>
    <row r="130" spans="2:11" customFormat="1" ht="15" customHeight="1">
      <c r="B130" s="221"/>
      <c r="C130" s="180" t="s">
        <v>463</v>
      </c>
      <c r="D130" s="180"/>
      <c r="E130" s="180"/>
      <c r="F130" s="201" t="s">
        <v>456</v>
      </c>
      <c r="G130" s="180"/>
      <c r="H130" s="180" t="s">
        <v>464</v>
      </c>
      <c r="I130" s="180" t="s">
        <v>452</v>
      </c>
      <c r="J130" s="180">
        <v>15</v>
      </c>
      <c r="K130" s="224"/>
    </row>
    <row r="131" spans="2:11" customFormat="1" ht="15" customHeight="1">
      <c r="B131" s="221"/>
      <c r="C131" s="180" t="s">
        <v>465</v>
      </c>
      <c r="D131" s="180"/>
      <c r="E131" s="180"/>
      <c r="F131" s="201" t="s">
        <v>456</v>
      </c>
      <c r="G131" s="180"/>
      <c r="H131" s="180" t="s">
        <v>466</v>
      </c>
      <c r="I131" s="180" t="s">
        <v>452</v>
      </c>
      <c r="J131" s="180">
        <v>20</v>
      </c>
      <c r="K131" s="224"/>
    </row>
    <row r="132" spans="2:11" customFormat="1" ht="15" customHeight="1">
      <c r="B132" s="221"/>
      <c r="C132" s="180" t="s">
        <v>467</v>
      </c>
      <c r="D132" s="180"/>
      <c r="E132" s="180"/>
      <c r="F132" s="201" t="s">
        <v>456</v>
      </c>
      <c r="G132" s="180"/>
      <c r="H132" s="180" t="s">
        <v>468</v>
      </c>
      <c r="I132" s="180" t="s">
        <v>452</v>
      </c>
      <c r="J132" s="180">
        <v>20</v>
      </c>
      <c r="K132" s="224"/>
    </row>
    <row r="133" spans="2:11" customFormat="1" ht="15" customHeight="1">
      <c r="B133" s="221"/>
      <c r="C133" s="180" t="s">
        <v>455</v>
      </c>
      <c r="D133" s="180"/>
      <c r="E133" s="180"/>
      <c r="F133" s="201" t="s">
        <v>456</v>
      </c>
      <c r="G133" s="180"/>
      <c r="H133" s="180" t="s">
        <v>490</v>
      </c>
      <c r="I133" s="180" t="s">
        <v>452</v>
      </c>
      <c r="J133" s="180">
        <v>50</v>
      </c>
      <c r="K133" s="224"/>
    </row>
    <row r="134" spans="2:11" customFormat="1" ht="15" customHeight="1">
      <c r="B134" s="221"/>
      <c r="C134" s="180" t="s">
        <v>469</v>
      </c>
      <c r="D134" s="180"/>
      <c r="E134" s="180"/>
      <c r="F134" s="201" t="s">
        <v>456</v>
      </c>
      <c r="G134" s="180"/>
      <c r="H134" s="180" t="s">
        <v>490</v>
      </c>
      <c r="I134" s="180" t="s">
        <v>452</v>
      </c>
      <c r="J134" s="180">
        <v>50</v>
      </c>
      <c r="K134" s="224"/>
    </row>
    <row r="135" spans="2:11" customFormat="1" ht="15" customHeight="1">
      <c r="B135" s="221"/>
      <c r="C135" s="180" t="s">
        <v>475</v>
      </c>
      <c r="D135" s="180"/>
      <c r="E135" s="180"/>
      <c r="F135" s="201" t="s">
        <v>456</v>
      </c>
      <c r="G135" s="180"/>
      <c r="H135" s="180" t="s">
        <v>490</v>
      </c>
      <c r="I135" s="180" t="s">
        <v>452</v>
      </c>
      <c r="J135" s="180">
        <v>50</v>
      </c>
      <c r="K135" s="224"/>
    </row>
    <row r="136" spans="2:11" customFormat="1" ht="15" customHeight="1">
      <c r="B136" s="221"/>
      <c r="C136" s="180" t="s">
        <v>477</v>
      </c>
      <c r="D136" s="180"/>
      <c r="E136" s="180"/>
      <c r="F136" s="201" t="s">
        <v>456</v>
      </c>
      <c r="G136" s="180"/>
      <c r="H136" s="180" t="s">
        <v>490</v>
      </c>
      <c r="I136" s="180" t="s">
        <v>452</v>
      </c>
      <c r="J136" s="180">
        <v>50</v>
      </c>
      <c r="K136" s="224"/>
    </row>
    <row r="137" spans="2:11" customFormat="1" ht="15" customHeight="1">
      <c r="B137" s="221"/>
      <c r="C137" s="180" t="s">
        <v>478</v>
      </c>
      <c r="D137" s="180"/>
      <c r="E137" s="180"/>
      <c r="F137" s="201" t="s">
        <v>456</v>
      </c>
      <c r="G137" s="180"/>
      <c r="H137" s="180" t="s">
        <v>503</v>
      </c>
      <c r="I137" s="180" t="s">
        <v>452</v>
      </c>
      <c r="J137" s="180">
        <v>255</v>
      </c>
      <c r="K137" s="224"/>
    </row>
    <row r="138" spans="2:11" customFormat="1" ht="15" customHeight="1">
      <c r="B138" s="221"/>
      <c r="C138" s="180" t="s">
        <v>480</v>
      </c>
      <c r="D138" s="180"/>
      <c r="E138" s="180"/>
      <c r="F138" s="201" t="s">
        <v>450</v>
      </c>
      <c r="G138" s="180"/>
      <c r="H138" s="180" t="s">
        <v>504</v>
      </c>
      <c r="I138" s="180" t="s">
        <v>482</v>
      </c>
      <c r="J138" s="180"/>
      <c r="K138" s="224"/>
    </row>
    <row r="139" spans="2:11" customFormat="1" ht="15" customHeight="1">
      <c r="B139" s="221"/>
      <c r="C139" s="180" t="s">
        <v>483</v>
      </c>
      <c r="D139" s="180"/>
      <c r="E139" s="180"/>
      <c r="F139" s="201" t="s">
        <v>450</v>
      </c>
      <c r="G139" s="180"/>
      <c r="H139" s="180" t="s">
        <v>505</v>
      </c>
      <c r="I139" s="180" t="s">
        <v>485</v>
      </c>
      <c r="J139" s="180"/>
      <c r="K139" s="224"/>
    </row>
    <row r="140" spans="2:11" customFormat="1" ht="15" customHeight="1">
      <c r="B140" s="221"/>
      <c r="C140" s="180" t="s">
        <v>486</v>
      </c>
      <c r="D140" s="180"/>
      <c r="E140" s="180"/>
      <c r="F140" s="201" t="s">
        <v>450</v>
      </c>
      <c r="G140" s="180"/>
      <c r="H140" s="180" t="s">
        <v>486</v>
      </c>
      <c r="I140" s="180" t="s">
        <v>485</v>
      </c>
      <c r="J140" s="180"/>
      <c r="K140" s="224"/>
    </row>
    <row r="141" spans="2:11" customFormat="1" ht="15" customHeight="1">
      <c r="B141" s="221"/>
      <c r="C141" s="180" t="s">
        <v>40</v>
      </c>
      <c r="D141" s="180"/>
      <c r="E141" s="180"/>
      <c r="F141" s="201" t="s">
        <v>450</v>
      </c>
      <c r="G141" s="180"/>
      <c r="H141" s="180" t="s">
        <v>506</v>
      </c>
      <c r="I141" s="180" t="s">
        <v>485</v>
      </c>
      <c r="J141" s="180"/>
      <c r="K141" s="224"/>
    </row>
    <row r="142" spans="2:11" customFormat="1" ht="15" customHeight="1">
      <c r="B142" s="221"/>
      <c r="C142" s="180" t="s">
        <v>507</v>
      </c>
      <c r="D142" s="180"/>
      <c r="E142" s="180"/>
      <c r="F142" s="201" t="s">
        <v>450</v>
      </c>
      <c r="G142" s="180"/>
      <c r="H142" s="180" t="s">
        <v>508</v>
      </c>
      <c r="I142" s="180" t="s">
        <v>485</v>
      </c>
      <c r="J142" s="180"/>
      <c r="K142" s="224"/>
    </row>
    <row r="143" spans="2:11" customFormat="1" ht="15" customHeight="1">
      <c r="B143" s="225"/>
      <c r="C143" s="226"/>
      <c r="D143" s="226"/>
      <c r="E143" s="226"/>
      <c r="F143" s="226"/>
      <c r="G143" s="226"/>
      <c r="H143" s="226"/>
      <c r="I143" s="226"/>
      <c r="J143" s="226"/>
      <c r="K143" s="227"/>
    </row>
    <row r="144" spans="2:11" customFormat="1" ht="18.75" customHeight="1">
      <c r="B144" s="212"/>
      <c r="C144" s="212"/>
      <c r="D144" s="212"/>
      <c r="E144" s="212"/>
      <c r="F144" s="213"/>
      <c r="G144" s="212"/>
      <c r="H144" s="212"/>
      <c r="I144" s="212"/>
      <c r="J144" s="212"/>
      <c r="K144" s="212"/>
    </row>
    <row r="145" spans="2:11" customFormat="1" ht="18.75" customHeight="1"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</row>
    <row r="146" spans="2:11" customFormat="1" ht="7.5" customHeight="1">
      <c r="B146" s="188"/>
      <c r="C146" s="189"/>
      <c r="D146" s="189"/>
      <c r="E146" s="189"/>
      <c r="F146" s="189"/>
      <c r="G146" s="189"/>
      <c r="H146" s="189"/>
      <c r="I146" s="189"/>
      <c r="J146" s="189"/>
      <c r="K146" s="190"/>
    </row>
    <row r="147" spans="2:11" customFormat="1" ht="45" customHeight="1">
      <c r="B147" s="191"/>
      <c r="C147" s="296" t="s">
        <v>509</v>
      </c>
      <c r="D147" s="296"/>
      <c r="E147" s="296"/>
      <c r="F147" s="296"/>
      <c r="G147" s="296"/>
      <c r="H147" s="296"/>
      <c r="I147" s="296"/>
      <c r="J147" s="296"/>
      <c r="K147" s="192"/>
    </row>
    <row r="148" spans="2:11" customFormat="1" ht="17.25" customHeight="1">
      <c r="B148" s="191"/>
      <c r="C148" s="193" t="s">
        <v>444</v>
      </c>
      <c r="D148" s="193"/>
      <c r="E148" s="193"/>
      <c r="F148" s="193" t="s">
        <v>445</v>
      </c>
      <c r="G148" s="194"/>
      <c r="H148" s="193" t="s">
        <v>56</v>
      </c>
      <c r="I148" s="193" t="s">
        <v>59</v>
      </c>
      <c r="J148" s="193" t="s">
        <v>446</v>
      </c>
      <c r="K148" s="192"/>
    </row>
    <row r="149" spans="2:11" customFormat="1" ht="17.25" customHeight="1">
      <c r="B149" s="191"/>
      <c r="C149" s="195" t="s">
        <v>447</v>
      </c>
      <c r="D149" s="195"/>
      <c r="E149" s="195"/>
      <c r="F149" s="196" t="s">
        <v>448</v>
      </c>
      <c r="G149" s="197"/>
      <c r="H149" s="195"/>
      <c r="I149" s="195"/>
      <c r="J149" s="195" t="s">
        <v>449</v>
      </c>
      <c r="K149" s="192"/>
    </row>
    <row r="150" spans="2:11" customFormat="1" ht="5.25" customHeight="1">
      <c r="B150" s="203"/>
      <c r="C150" s="198"/>
      <c r="D150" s="198"/>
      <c r="E150" s="198"/>
      <c r="F150" s="198"/>
      <c r="G150" s="199"/>
      <c r="H150" s="198"/>
      <c r="I150" s="198"/>
      <c r="J150" s="198"/>
      <c r="K150" s="224"/>
    </row>
    <row r="151" spans="2:11" customFormat="1" ht="15" customHeight="1">
      <c r="B151" s="203"/>
      <c r="C151" s="228" t="s">
        <v>453</v>
      </c>
      <c r="D151" s="180"/>
      <c r="E151" s="180"/>
      <c r="F151" s="229" t="s">
        <v>450</v>
      </c>
      <c r="G151" s="180"/>
      <c r="H151" s="228" t="s">
        <v>490</v>
      </c>
      <c r="I151" s="228" t="s">
        <v>452</v>
      </c>
      <c r="J151" s="228">
        <v>120</v>
      </c>
      <c r="K151" s="224"/>
    </row>
    <row r="152" spans="2:11" customFormat="1" ht="15" customHeight="1">
      <c r="B152" s="203"/>
      <c r="C152" s="228" t="s">
        <v>499</v>
      </c>
      <c r="D152" s="180"/>
      <c r="E152" s="180"/>
      <c r="F152" s="229" t="s">
        <v>450</v>
      </c>
      <c r="G152" s="180"/>
      <c r="H152" s="228" t="s">
        <v>510</v>
      </c>
      <c r="I152" s="228" t="s">
        <v>452</v>
      </c>
      <c r="J152" s="228" t="s">
        <v>501</v>
      </c>
      <c r="K152" s="224"/>
    </row>
    <row r="153" spans="2:11" customFormat="1" ht="15" customHeight="1">
      <c r="B153" s="203"/>
      <c r="C153" s="228" t="s">
        <v>398</v>
      </c>
      <c r="D153" s="180"/>
      <c r="E153" s="180"/>
      <c r="F153" s="229" t="s">
        <v>450</v>
      </c>
      <c r="G153" s="180"/>
      <c r="H153" s="228" t="s">
        <v>511</v>
      </c>
      <c r="I153" s="228" t="s">
        <v>452</v>
      </c>
      <c r="J153" s="228" t="s">
        <v>501</v>
      </c>
      <c r="K153" s="224"/>
    </row>
    <row r="154" spans="2:11" customFormat="1" ht="15" customHeight="1">
      <c r="B154" s="203"/>
      <c r="C154" s="228" t="s">
        <v>455</v>
      </c>
      <c r="D154" s="180"/>
      <c r="E154" s="180"/>
      <c r="F154" s="229" t="s">
        <v>456</v>
      </c>
      <c r="G154" s="180"/>
      <c r="H154" s="228" t="s">
        <v>490</v>
      </c>
      <c r="I154" s="228" t="s">
        <v>452</v>
      </c>
      <c r="J154" s="228">
        <v>50</v>
      </c>
      <c r="K154" s="224"/>
    </row>
    <row r="155" spans="2:11" customFormat="1" ht="15" customHeight="1">
      <c r="B155" s="203"/>
      <c r="C155" s="228" t="s">
        <v>458</v>
      </c>
      <c r="D155" s="180"/>
      <c r="E155" s="180"/>
      <c r="F155" s="229" t="s">
        <v>450</v>
      </c>
      <c r="G155" s="180"/>
      <c r="H155" s="228" t="s">
        <v>490</v>
      </c>
      <c r="I155" s="228" t="s">
        <v>460</v>
      </c>
      <c r="J155" s="228"/>
      <c r="K155" s="224"/>
    </row>
    <row r="156" spans="2:11" customFormat="1" ht="15" customHeight="1">
      <c r="B156" s="203"/>
      <c r="C156" s="228" t="s">
        <v>469</v>
      </c>
      <c r="D156" s="180"/>
      <c r="E156" s="180"/>
      <c r="F156" s="229" t="s">
        <v>456</v>
      </c>
      <c r="G156" s="180"/>
      <c r="H156" s="228" t="s">
        <v>490</v>
      </c>
      <c r="I156" s="228" t="s">
        <v>452</v>
      </c>
      <c r="J156" s="228">
        <v>50</v>
      </c>
      <c r="K156" s="224"/>
    </row>
    <row r="157" spans="2:11" customFormat="1" ht="15" customHeight="1">
      <c r="B157" s="203"/>
      <c r="C157" s="228" t="s">
        <v>477</v>
      </c>
      <c r="D157" s="180"/>
      <c r="E157" s="180"/>
      <c r="F157" s="229" t="s">
        <v>456</v>
      </c>
      <c r="G157" s="180"/>
      <c r="H157" s="228" t="s">
        <v>490</v>
      </c>
      <c r="I157" s="228" t="s">
        <v>452</v>
      </c>
      <c r="J157" s="228">
        <v>50</v>
      </c>
      <c r="K157" s="224"/>
    </row>
    <row r="158" spans="2:11" customFormat="1" ht="15" customHeight="1">
      <c r="B158" s="203"/>
      <c r="C158" s="228" t="s">
        <v>475</v>
      </c>
      <c r="D158" s="180"/>
      <c r="E158" s="180"/>
      <c r="F158" s="229" t="s">
        <v>456</v>
      </c>
      <c r="G158" s="180"/>
      <c r="H158" s="228" t="s">
        <v>490</v>
      </c>
      <c r="I158" s="228" t="s">
        <v>452</v>
      </c>
      <c r="J158" s="228">
        <v>50</v>
      </c>
      <c r="K158" s="224"/>
    </row>
    <row r="159" spans="2:11" customFormat="1" ht="15" customHeight="1">
      <c r="B159" s="203"/>
      <c r="C159" s="228" t="s">
        <v>84</v>
      </c>
      <c r="D159" s="180"/>
      <c r="E159" s="180"/>
      <c r="F159" s="229" t="s">
        <v>450</v>
      </c>
      <c r="G159" s="180"/>
      <c r="H159" s="228" t="s">
        <v>512</v>
      </c>
      <c r="I159" s="228" t="s">
        <v>452</v>
      </c>
      <c r="J159" s="228" t="s">
        <v>513</v>
      </c>
      <c r="K159" s="224"/>
    </row>
    <row r="160" spans="2:11" customFormat="1" ht="15" customHeight="1">
      <c r="B160" s="203"/>
      <c r="C160" s="228" t="s">
        <v>514</v>
      </c>
      <c r="D160" s="180"/>
      <c r="E160" s="180"/>
      <c r="F160" s="229" t="s">
        <v>450</v>
      </c>
      <c r="G160" s="180"/>
      <c r="H160" s="228" t="s">
        <v>515</v>
      </c>
      <c r="I160" s="228" t="s">
        <v>485</v>
      </c>
      <c r="J160" s="228"/>
      <c r="K160" s="224"/>
    </row>
    <row r="161" spans="2:11" customFormat="1" ht="15" customHeight="1">
      <c r="B161" s="230"/>
      <c r="C161" s="210"/>
      <c r="D161" s="210"/>
      <c r="E161" s="210"/>
      <c r="F161" s="210"/>
      <c r="G161" s="210"/>
      <c r="H161" s="210"/>
      <c r="I161" s="210"/>
      <c r="J161" s="210"/>
      <c r="K161" s="231"/>
    </row>
    <row r="162" spans="2:11" customFormat="1" ht="18.75" customHeight="1">
      <c r="B162" s="212"/>
      <c r="C162" s="222"/>
      <c r="D162" s="222"/>
      <c r="E162" s="222"/>
      <c r="F162" s="232"/>
      <c r="G162" s="222"/>
      <c r="H162" s="222"/>
      <c r="I162" s="222"/>
      <c r="J162" s="222"/>
      <c r="K162" s="212"/>
    </row>
    <row r="163" spans="2:11" customFormat="1" ht="18.75" customHeight="1"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</row>
    <row r="164" spans="2:11" customFormat="1" ht="7.5" customHeight="1">
      <c r="B164" s="169"/>
      <c r="C164" s="170"/>
      <c r="D164" s="170"/>
      <c r="E164" s="170"/>
      <c r="F164" s="170"/>
      <c r="G164" s="170"/>
      <c r="H164" s="170"/>
      <c r="I164" s="170"/>
      <c r="J164" s="170"/>
      <c r="K164" s="171"/>
    </row>
    <row r="165" spans="2:11" customFormat="1" ht="45" customHeight="1">
      <c r="B165" s="172"/>
      <c r="C165" s="294" t="s">
        <v>516</v>
      </c>
      <c r="D165" s="294"/>
      <c r="E165" s="294"/>
      <c r="F165" s="294"/>
      <c r="G165" s="294"/>
      <c r="H165" s="294"/>
      <c r="I165" s="294"/>
      <c r="J165" s="294"/>
      <c r="K165" s="173"/>
    </row>
    <row r="166" spans="2:11" customFormat="1" ht="17.25" customHeight="1">
      <c r="B166" s="172"/>
      <c r="C166" s="193" t="s">
        <v>444</v>
      </c>
      <c r="D166" s="193"/>
      <c r="E166" s="193"/>
      <c r="F166" s="193" t="s">
        <v>445</v>
      </c>
      <c r="G166" s="233"/>
      <c r="H166" s="234" t="s">
        <v>56</v>
      </c>
      <c r="I166" s="234" t="s">
        <v>59</v>
      </c>
      <c r="J166" s="193" t="s">
        <v>446</v>
      </c>
      <c r="K166" s="173"/>
    </row>
    <row r="167" spans="2:11" customFormat="1" ht="17.25" customHeight="1">
      <c r="B167" s="174"/>
      <c r="C167" s="195" t="s">
        <v>447</v>
      </c>
      <c r="D167" s="195"/>
      <c r="E167" s="195"/>
      <c r="F167" s="196" t="s">
        <v>448</v>
      </c>
      <c r="G167" s="235"/>
      <c r="H167" s="236"/>
      <c r="I167" s="236"/>
      <c r="J167" s="195" t="s">
        <v>449</v>
      </c>
      <c r="K167" s="175"/>
    </row>
    <row r="168" spans="2:11" customFormat="1" ht="5.25" customHeight="1">
      <c r="B168" s="203"/>
      <c r="C168" s="198"/>
      <c r="D168" s="198"/>
      <c r="E168" s="198"/>
      <c r="F168" s="198"/>
      <c r="G168" s="199"/>
      <c r="H168" s="198"/>
      <c r="I168" s="198"/>
      <c r="J168" s="198"/>
      <c r="K168" s="224"/>
    </row>
    <row r="169" spans="2:11" customFormat="1" ht="15" customHeight="1">
      <c r="B169" s="203"/>
      <c r="C169" s="180" t="s">
        <v>453</v>
      </c>
      <c r="D169" s="180"/>
      <c r="E169" s="180"/>
      <c r="F169" s="201" t="s">
        <v>450</v>
      </c>
      <c r="G169" s="180"/>
      <c r="H169" s="180" t="s">
        <v>490</v>
      </c>
      <c r="I169" s="180" t="s">
        <v>452</v>
      </c>
      <c r="J169" s="180">
        <v>120</v>
      </c>
      <c r="K169" s="224"/>
    </row>
    <row r="170" spans="2:11" customFormat="1" ht="15" customHeight="1">
      <c r="B170" s="203"/>
      <c r="C170" s="180" t="s">
        <v>499</v>
      </c>
      <c r="D170" s="180"/>
      <c r="E170" s="180"/>
      <c r="F170" s="201" t="s">
        <v>450</v>
      </c>
      <c r="G170" s="180"/>
      <c r="H170" s="180" t="s">
        <v>500</v>
      </c>
      <c r="I170" s="180" t="s">
        <v>452</v>
      </c>
      <c r="J170" s="180" t="s">
        <v>501</v>
      </c>
      <c r="K170" s="224"/>
    </row>
    <row r="171" spans="2:11" customFormat="1" ht="15" customHeight="1">
      <c r="B171" s="203"/>
      <c r="C171" s="180" t="s">
        <v>398</v>
      </c>
      <c r="D171" s="180"/>
      <c r="E171" s="180"/>
      <c r="F171" s="201" t="s">
        <v>450</v>
      </c>
      <c r="G171" s="180"/>
      <c r="H171" s="180" t="s">
        <v>517</v>
      </c>
      <c r="I171" s="180" t="s">
        <v>452</v>
      </c>
      <c r="J171" s="180" t="s">
        <v>501</v>
      </c>
      <c r="K171" s="224"/>
    </row>
    <row r="172" spans="2:11" customFormat="1" ht="15" customHeight="1">
      <c r="B172" s="203"/>
      <c r="C172" s="180" t="s">
        <v>455</v>
      </c>
      <c r="D172" s="180"/>
      <c r="E172" s="180"/>
      <c r="F172" s="201" t="s">
        <v>456</v>
      </c>
      <c r="G172" s="180"/>
      <c r="H172" s="180" t="s">
        <v>517</v>
      </c>
      <c r="I172" s="180" t="s">
        <v>452</v>
      </c>
      <c r="J172" s="180">
        <v>50</v>
      </c>
      <c r="K172" s="224"/>
    </row>
    <row r="173" spans="2:11" customFormat="1" ht="15" customHeight="1">
      <c r="B173" s="203"/>
      <c r="C173" s="180" t="s">
        <v>458</v>
      </c>
      <c r="D173" s="180"/>
      <c r="E173" s="180"/>
      <c r="F173" s="201" t="s">
        <v>450</v>
      </c>
      <c r="G173" s="180"/>
      <c r="H173" s="180" t="s">
        <v>517</v>
      </c>
      <c r="I173" s="180" t="s">
        <v>460</v>
      </c>
      <c r="J173" s="180"/>
      <c r="K173" s="224"/>
    </row>
    <row r="174" spans="2:11" customFormat="1" ht="15" customHeight="1">
      <c r="B174" s="203"/>
      <c r="C174" s="180" t="s">
        <v>469</v>
      </c>
      <c r="D174" s="180"/>
      <c r="E174" s="180"/>
      <c r="F174" s="201" t="s">
        <v>456</v>
      </c>
      <c r="G174" s="180"/>
      <c r="H174" s="180" t="s">
        <v>517</v>
      </c>
      <c r="I174" s="180" t="s">
        <v>452</v>
      </c>
      <c r="J174" s="180">
        <v>50</v>
      </c>
      <c r="K174" s="224"/>
    </row>
    <row r="175" spans="2:11" customFormat="1" ht="15" customHeight="1">
      <c r="B175" s="203"/>
      <c r="C175" s="180" t="s">
        <v>477</v>
      </c>
      <c r="D175" s="180"/>
      <c r="E175" s="180"/>
      <c r="F175" s="201" t="s">
        <v>456</v>
      </c>
      <c r="G175" s="180"/>
      <c r="H175" s="180" t="s">
        <v>517</v>
      </c>
      <c r="I175" s="180" t="s">
        <v>452</v>
      </c>
      <c r="J175" s="180">
        <v>50</v>
      </c>
      <c r="K175" s="224"/>
    </row>
    <row r="176" spans="2:11" customFormat="1" ht="15" customHeight="1">
      <c r="B176" s="203"/>
      <c r="C176" s="180" t="s">
        <v>475</v>
      </c>
      <c r="D176" s="180"/>
      <c r="E176" s="180"/>
      <c r="F176" s="201" t="s">
        <v>456</v>
      </c>
      <c r="G176" s="180"/>
      <c r="H176" s="180" t="s">
        <v>517</v>
      </c>
      <c r="I176" s="180" t="s">
        <v>452</v>
      </c>
      <c r="J176" s="180">
        <v>50</v>
      </c>
      <c r="K176" s="224"/>
    </row>
    <row r="177" spans="2:11" customFormat="1" ht="15" customHeight="1">
      <c r="B177" s="203"/>
      <c r="C177" s="180" t="s">
        <v>100</v>
      </c>
      <c r="D177" s="180"/>
      <c r="E177" s="180"/>
      <c r="F177" s="201" t="s">
        <v>450</v>
      </c>
      <c r="G177" s="180"/>
      <c r="H177" s="180" t="s">
        <v>518</v>
      </c>
      <c r="I177" s="180" t="s">
        <v>519</v>
      </c>
      <c r="J177" s="180"/>
      <c r="K177" s="224"/>
    </row>
    <row r="178" spans="2:11" customFormat="1" ht="15" customHeight="1">
      <c r="B178" s="203"/>
      <c r="C178" s="180" t="s">
        <v>59</v>
      </c>
      <c r="D178" s="180"/>
      <c r="E178" s="180"/>
      <c r="F178" s="201" t="s">
        <v>450</v>
      </c>
      <c r="G178" s="180"/>
      <c r="H178" s="180" t="s">
        <v>520</v>
      </c>
      <c r="I178" s="180" t="s">
        <v>521</v>
      </c>
      <c r="J178" s="180">
        <v>1</v>
      </c>
      <c r="K178" s="224"/>
    </row>
    <row r="179" spans="2:11" customFormat="1" ht="15" customHeight="1">
      <c r="B179" s="203"/>
      <c r="C179" s="180" t="s">
        <v>55</v>
      </c>
      <c r="D179" s="180"/>
      <c r="E179" s="180"/>
      <c r="F179" s="201" t="s">
        <v>450</v>
      </c>
      <c r="G179" s="180"/>
      <c r="H179" s="180" t="s">
        <v>522</v>
      </c>
      <c r="I179" s="180" t="s">
        <v>452</v>
      </c>
      <c r="J179" s="180">
        <v>20</v>
      </c>
      <c r="K179" s="224"/>
    </row>
    <row r="180" spans="2:11" customFormat="1" ht="15" customHeight="1">
      <c r="B180" s="203"/>
      <c r="C180" s="180" t="s">
        <v>56</v>
      </c>
      <c r="D180" s="180"/>
      <c r="E180" s="180"/>
      <c r="F180" s="201" t="s">
        <v>450</v>
      </c>
      <c r="G180" s="180"/>
      <c r="H180" s="180" t="s">
        <v>523</v>
      </c>
      <c r="I180" s="180" t="s">
        <v>452</v>
      </c>
      <c r="J180" s="180">
        <v>255</v>
      </c>
      <c r="K180" s="224"/>
    </row>
    <row r="181" spans="2:11" customFormat="1" ht="15" customHeight="1">
      <c r="B181" s="203"/>
      <c r="C181" s="180" t="s">
        <v>101</v>
      </c>
      <c r="D181" s="180"/>
      <c r="E181" s="180"/>
      <c r="F181" s="201" t="s">
        <v>450</v>
      </c>
      <c r="G181" s="180"/>
      <c r="H181" s="180" t="s">
        <v>414</v>
      </c>
      <c r="I181" s="180" t="s">
        <v>452</v>
      </c>
      <c r="J181" s="180">
        <v>10</v>
      </c>
      <c r="K181" s="224"/>
    </row>
    <row r="182" spans="2:11" customFormat="1" ht="15" customHeight="1">
      <c r="B182" s="203"/>
      <c r="C182" s="180" t="s">
        <v>102</v>
      </c>
      <c r="D182" s="180"/>
      <c r="E182" s="180"/>
      <c r="F182" s="201" t="s">
        <v>450</v>
      </c>
      <c r="G182" s="180"/>
      <c r="H182" s="180" t="s">
        <v>524</v>
      </c>
      <c r="I182" s="180" t="s">
        <v>485</v>
      </c>
      <c r="J182" s="180"/>
      <c r="K182" s="224"/>
    </row>
    <row r="183" spans="2:11" customFormat="1" ht="15" customHeight="1">
      <c r="B183" s="203"/>
      <c r="C183" s="180" t="s">
        <v>525</v>
      </c>
      <c r="D183" s="180"/>
      <c r="E183" s="180"/>
      <c r="F183" s="201" t="s">
        <v>450</v>
      </c>
      <c r="G183" s="180"/>
      <c r="H183" s="180" t="s">
        <v>526</v>
      </c>
      <c r="I183" s="180" t="s">
        <v>485</v>
      </c>
      <c r="J183" s="180"/>
      <c r="K183" s="224"/>
    </row>
    <row r="184" spans="2:11" customFormat="1" ht="15" customHeight="1">
      <c r="B184" s="203"/>
      <c r="C184" s="180" t="s">
        <v>514</v>
      </c>
      <c r="D184" s="180"/>
      <c r="E184" s="180"/>
      <c r="F184" s="201" t="s">
        <v>450</v>
      </c>
      <c r="G184" s="180"/>
      <c r="H184" s="180" t="s">
        <v>527</v>
      </c>
      <c r="I184" s="180" t="s">
        <v>485</v>
      </c>
      <c r="J184" s="180"/>
      <c r="K184" s="224"/>
    </row>
    <row r="185" spans="2:11" customFormat="1" ht="15" customHeight="1">
      <c r="B185" s="203"/>
      <c r="C185" s="180" t="s">
        <v>104</v>
      </c>
      <c r="D185" s="180"/>
      <c r="E185" s="180"/>
      <c r="F185" s="201" t="s">
        <v>456</v>
      </c>
      <c r="G185" s="180"/>
      <c r="H185" s="180" t="s">
        <v>528</v>
      </c>
      <c r="I185" s="180" t="s">
        <v>452</v>
      </c>
      <c r="J185" s="180">
        <v>50</v>
      </c>
      <c r="K185" s="224"/>
    </row>
    <row r="186" spans="2:11" customFormat="1" ht="15" customHeight="1">
      <c r="B186" s="203"/>
      <c r="C186" s="180" t="s">
        <v>529</v>
      </c>
      <c r="D186" s="180"/>
      <c r="E186" s="180"/>
      <c r="F186" s="201" t="s">
        <v>456</v>
      </c>
      <c r="G186" s="180"/>
      <c r="H186" s="180" t="s">
        <v>530</v>
      </c>
      <c r="I186" s="180" t="s">
        <v>531</v>
      </c>
      <c r="J186" s="180"/>
      <c r="K186" s="224"/>
    </row>
    <row r="187" spans="2:11" customFormat="1" ht="15" customHeight="1">
      <c r="B187" s="203"/>
      <c r="C187" s="180" t="s">
        <v>532</v>
      </c>
      <c r="D187" s="180"/>
      <c r="E187" s="180"/>
      <c r="F187" s="201" t="s">
        <v>456</v>
      </c>
      <c r="G187" s="180"/>
      <c r="H187" s="180" t="s">
        <v>533</v>
      </c>
      <c r="I187" s="180" t="s">
        <v>531</v>
      </c>
      <c r="J187" s="180"/>
      <c r="K187" s="224"/>
    </row>
    <row r="188" spans="2:11" customFormat="1" ht="15" customHeight="1">
      <c r="B188" s="203"/>
      <c r="C188" s="180" t="s">
        <v>534</v>
      </c>
      <c r="D188" s="180"/>
      <c r="E188" s="180"/>
      <c r="F188" s="201" t="s">
        <v>456</v>
      </c>
      <c r="G188" s="180"/>
      <c r="H188" s="180" t="s">
        <v>535</v>
      </c>
      <c r="I188" s="180" t="s">
        <v>531</v>
      </c>
      <c r="J188" s="180"/>
      <c r="K188" s="224"/>
    </row>
    <row r="189" spans="2:11" customFormat="1" ht="15" customHeight="1">
      <c r="B189" s="203"/>
      <c r="C189" s="237" t="s">
        <v>536</v>
      </c>
      <c r="D189" s="180"/>
      <c r="E189" s="180"/>
      <c r="F189" s="201" t="s">
        <v>456</v>
      </c>
      <c r="G189" s="180"/>
      <c r="H189" s="180" t="s">
        <v>537</v>
      </c>
      <c r="I189" s="180" t="s">
        <v>538</v>
      </c>
      <c r="J189" s="238" t="s">
        <v>539</v>
      </c>
      <c r="K189" s="224"/>
    </row>
    <row r="190" spans="2:11" customFormat="1" ht="15" customHeight="1">
      <c r="B190" s="239"/>
      <c r="C190" s="240" t="s">
        <v>540</v>
      </c>
      <c r="D190" s="241"/>
      <c r="E190" s="241"/>
      <c r="F190" s="242" t="s">
        <v>456</v>
      </c>
      <c r="G190" s="241"/>
      <c r="H190" s="241" t="s">
        <v>541</v>
      </c>
      <c r="I190" s="241" t="s">
        <v>538</v>
      </c>
      <c r="J190" s="243" t="s">
        <v>539</v>
      </c>
      <c r="K190" s="244"/>
    </row>
    <row r="191" spans="2:11" customFormat="1" ht="15" customHeight="1">
      <c r="B191" s="203"/>
      <c r="C191" s="237" t="s">
        <v>44</v>
      </c>
      <c r="D191" s="180"/>
      <c r="E191" s="180"/>
      <c r="F191" s="201" t="s">
        <v>450</v>
      </c>
      <c r="G191" s="180"/>
      <c r="H191" s="177" t="s">
        <v>542</v>
      </c>
      <c r="I191" s="180" t="s">
        <v>543</v>
      </c>
      <c r="J191" s="180"/>
      <c r="K191" s="224"/>
    </row>
    <row r="192" spans="2:11" customFormat="1" ht="15" customHeight="1">
      <c r="B192" s="203"/>
      <c r="C192" s="237" t="s">
        <v>544</v>
      </c>
      <c r="D192" s="180"/>
      <c r="E192" s="180"/>
      <c r="F192" s="201" t="s">
        <v>450</v>
      </c>
      <c r="G192" s="180"/>
      <c r="H192" s="180" t="s">
        <v>545</v>
      </c>
      <c r="I192" s="180" t="s">
        <v>485</v>
      </c>
      <c r="J192" s="180"/>
      <c r="K192" s="224"/>
    </row>
    <row r="193" spans="2:11" customFormat="1" ht="15" customHeight="1">
      <c r="B193" s="203"/>
      <c r="C193" s="237" t="s">
        <v>546</v>
      </c>
      <c r="D193" s="180"/>
      <c r="E193" s="180"/>
      <c r="F193" s="201" t="s">
        <v>450</v>
      </c>
      <c r="G193" s="180"/>
      <c r="H193" s="180" t="s">
        <v>547</v>
      </c>
      <c r="I193" s="180" t="s">
        <v>485</v>
      </c>
      <c r="J193" s="180"/>
      <c r="K193" s="224"/>
    </row>
    <row r="194" spans="2:11" customFormat="1" ht="15" customHeight="1">
      <c r="B194" s="203"/>
      <c r="C194" s="237" t="s">
        <v>548</v>
      </c>
      <c r="D194" s="180"/>
      <c r="E194" s="180"/>
      <c r="F194" s="201" t="s">
        <v>456</v>
      </c>
      <c r="G194" s="180"/>
      <c r="H194" s="180" t="s">
        <v>549</v>
      </c>
      <c r="I194" s="180" t="s">
        <v>485</v>
      </c>
      <c r="J194" s="180"/>
      <c r="K194" s="224"/>
    </row>
    <row r="195" spans="2:11" customFormat="1" ht="15" customHeight="1">
      <c r="B195" s="230"/>
      <c r="C195" s="245"/>
      <c r="D195" s="210"/>
      <c r="E195" s="210"/>
      <c r="F195" s="210"/>
      <c r="G195" s="210"/>
      <c r="H195" s="210"/>
      <c r="I195" s="210"/>
      <c r="J195" s="210"/>
      <c r="K195" s="231"/>
    </row>
    <row r="196" spans="2:11" customFormat="1" ht="18.75" customHeight="1">
      <c r="B196" s="212"/>
      <c r="C196" s="222"/>
      <c r="D196" s="222"/>
      <c r="E196" s="222"/>
      <c r="F196" s="232"/>
      <c r="G196" s="222"/>
      <c r="H196" s="222"/>
      <c r="I196" s="222"/>
      <c r="J196" s="222"/>
      <c r="K196" s="212"/>
    </row>
    <row r="197" spans="2:11" customFormat="1" ht="18.75" customHeight="1">
      <c r="B197" s="212"/>
      <c r="C197" s="222"/>
      <c r="D197" s="222"/>
      <c r="E197" s="222"/>
      <c r="F197" s="232"/>
      <c r="G197" s="222"/>
      <c r="H197" s="222"/>
      <c r="I197" s="222"/>
      <c r="J197" s="222"/>
      <c r="K197" s="212"/>
    </row>
    <row r="198" spans="2:11" customFormat="1" ht="18.75" customHeight="1"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</row>
    <row r="199" spans="2:11" customFormat="1" ht="13.5">
      <c r="B199" s="169"/>
      <c r="C199" s="170"/>
      <c r="D199" s="170"/>
      <c r="E199" s="170"/>
      <c r="F199" s="170"/>
      <c r="G199" s="170"/>
      <c r="H199" s="170"/>
      <c r="I199" s="170"/>
      <c r="J199" s="170"/>
      <c r="K199" s="171"/>
    </row>
    <row r="200" spans="2:11" customFormat="1" ht="21">
      <c r="B200" s="172"/>
      <c r="C200" s="294" t="s">
        <v>550</v>
      </c>
      <c r="D200" s="294"/>
      <c r="E200" s="294"/>
      <c r="F200" s="294"/>
      <c r="G200" s="294"/>
      <c r="H200" s="294"/>
      <c r="I200" s="294"/>
      <c r="J200" s="294"/>
      <c r="K200" s="173"/>
    </row>
    <row r="201" spans="2:11" customFormat="1" ht="25.5" customHeight="1">
      <c r="B201" s="172"/>
      <c r="C201" s="246" t="s">
        <v>551</v>
      </c>
      <c r="D201" s="246"/>
      <c r="E201" s="246"/>
      <c r="F201" s="246" t="s">
        <v>552</v>
      </c>
      <c r="G201" s="247"/>
      <c r="H201" s="297" t="s">
        <v>553</v>
      </c>
      <c r="I201" s="297"/>
      <c r="J201" s="297"/>
      <c r="K201" s="173"/>
    </row>
    <row r="202" spans="2:11" customFormat="1" ht="5.25" customHeight="1">
      <c r="B202" s="203"/>
      <c r="C202" s="198"/>
      <c r="D202" s="198"/>
      <c r="E202" s="198"/>
      <c r="F202" s="198"/>
      <c r="G202" s="222"/>
      <c r="H202" s="198"/>
      <c r="I202" s="198"/>
      <c r="J202" s="198"/>
      <c r="K202" s="224"/>
    </row>
    <row r="203" spans="2:11" customFormat="1" ht="15" customHeight="1">
      <c r="B203" s="203"/>
      <c r="C203" s="180" t="s">
        <v>543</v>
      </c>
      <c r="D203" s="180"/>
      <c r="E203" s="180"/>
      <c r="F203" s="201" t="s">
        <v>45</v>
      </c>
      <c r="G203" s="180"/>
      <c r="H203" s="298" t="s">
        <v>554</v>
      </c>
      <c r="I203" s="298"/>
      <c r="J203" s="298"/>
      <c r="K203" s="224"/>
    </row>
    <row r="204" spans="2:11" customFormat="1" ht="15" customHeight="1">
      <c r="B204" s="203"/>
      <c r="C204" s="180"/>
      <c r="D204" s="180"/>
      <c r="E204" s="180"/>
      <c r="F204" s="201" t="s">
        <v>46</v>
      </c>
      <c r="G204" s="180"/>
      <c r="H204" s="298" t="s">
        <v>555</v>
      </c>
      <c r="I204" s="298"/>
      <c r="J204" s="298"/>
      <c r="K204" s="224"/>
    </row>
    <row r="205" spans="2:11" customFormat="1" ht="15" customHeight="1">
      <c r="B205" s="203"/>
      <c r="C205" s="180"/>
      <c r="D205" s="180"/>
      <c r="E205" s="180"/>
      <c r="F205" s="201" t="s">
        <v>49</v>
      </c>
      <c r="G205" s="180"/>
      <c r="H205" s="298" t="s">
        <v>556</v>
      </c>
      <c r="I205" s="298"/>
      <c r="J205" s="298"/>
      <c r="K205" s="224"/>
    </row>
    <row r="206" spans="2:11" customFormat="1" ht="15" customHeight="1">
      <c r="B206" s="203"/>
      <c r="C206" s="180"/>
      <c r="D206" s="180"/>
      <c r="E206" s="180"/>
      <c r="F206" s="201" t="s">
        <v>47</v>
      </c>
      <c r="G206" s="180"/>
      <c r="H206" s="298" t="s">
        <v>557</v>
      </c>
      <c r="I206" s="298"/>
      <c r="J206" s="298"/>
      <c r="K206" s="224"/>
    </row>
    <row r="207" spans="2:11" customFormat="1" ht="15" customHeight="1">
      <c r="B207" s="203"/>
      <c r="C207" s="180"/>
      <c r="D207" s="180"/>
      <c r="E207" s="180"/>
      <c r="F207" s="201" t="s">
        <v>48</v>
      </c>
      <c r="G207" s="180"/>
      <c r="H207" s="298" t="s">
        <v>558</v>
      </c>
      <c r="I207" s="298"/>
      <c r="J207" s="298"/>
      <c r="K207" s="224"/>
    </row>
    <row r="208" spans="2:11" customFormat="1" ht="15" customHeight="1">
      <c r="B208" s="203"/>
      <c r="C208" s="180"/>
      <c r="D208" s="180"/>
      <c r="E208" s="180"/>
      <c r="F208" s="201"/>
      <c r="G208" s="180"/>
      <c r="H208" s="180"/>
      <c r="I208" s="180"/>
      <c r="J208" s="180"/>
      <c r="K208" s="224"/>
    </row>
    <row r="209" spans="2:11" customFormat="1" ht="15" customHeight="1">
      <c r="B209" s="203"/>
      <c r="C209" s="180" t="s">
        <v>497</v>
      </c>
      <c r="D209" s="180"/>
      <c r="E209" s="180"/>
      <c r="F209" s="201" t="s">
        <v>78</v>
      </c>
      <c r="G209" s="180"/>
      <c r="H209" s="298" t="s">
        <v>559</v>
      </c>
      <c r="I209" s="298"/>
      <c r="J209" s="298"/>
      <c r="K209" s="224"/>
    </row>
    <row r="210" spans="2:11" customFormat="1" ht="15" customHeight="1">
      <c r="B210" s="203"/>
      <c r="C210" s="180"/>
      <c r="D210" s="180"/>
      <c r="E210" s="180"/>
      <c r="F210" s="201" t="s">
        <v>392</v>
      </c>
      <c r="G210" s="180"/>
      <c r="H210" s="298" t="s">
        <v>393</v>
      </c>
      <c r="I210" s="298"/>
      <c r="J210" s="298"/>
      <c r="K210" s="224"/>
    </row>
    <row r="211" spans="2:11" customFormat="1" ht="15" customHeight="1">
      <c r="B211" s="203"/>
      <c r="C211" s="180"/>
      <c r="D211" s="180"/>
      <c r="E211" s="180"/>
      <c r="F211" s="201" t="s">
        <v>390</v>
      </c>
      <c r="G211" s="180"/>
      <c r="H211" s="298" t="s">
        <v>560</v>
      </c>
      <c r="I211" s="298"/>
      <c r="J211" s="298"/>
      <c r="K211" s="224"/>
    </row>
    <row r="212" spans="2:11" customFormat="1" ht="15" customHeight="1">
      <c r="B212" s="248"/>
      <c r="C212" s="180"/>
      <c r="D212" s="180"/>
      <c r="E212" s="180"/>
      <c r="F212" s="201" t="s">
        <v>394</v>
      </c>
      <c r="G212" s="237"/>
      <c r="H212" s="299" t="s">
        <v>395</v>
      </c>
      <c r="I212" s="299"/>
      <c r="J212" s="299"/>
      <c r="K212" s="249"/>
    </row>
    <row r="213" spans="2:11" customFormat="1" ht="15" customHeight="1">
      <c r="B213" s="248"/>
      <c r="C213" s="180"/>
      <c r="D213" s="180"/>
      <c r="E213" s="180"/>
      <c r="F213" s="201" t="s">
        <v>396</v>
      </c>
      <c r="G213" s="237"/>
      <c r="H213" s="299" t="s">
        <v>561</v>
      </c>
      <c r="I213" s="299"/>
      <c r="J213" s="299"/>
      <c r="K213" s="249"/>
    </row>
    <row r="214" spans="2:11" customFormat="1" ht="15" customHeight="1">
      <c r="B214" s="248"/>
      <c r="C214" s="180"/>
      <c r="D214" s="180"/>
      <c r="E214" s="180"/>
      <c r="F214" s="201"/>
      <c r="G214" s="237"/>
      <c r="H214" s="228"/>
      <c r="I214" s="228"/>
      <c r="J214" s="228"/>
      <c r="K214" s="249"/>
    </row>
    <row r="215" spans="2:11" customFormat="1" ht="15" customHeight="1">
      <c r="B215" s="248"/>
      <c r="C215" s="180" t="s">
        <v>521</v>
      </c>
      <c r="D215" s="180"/>
      <c r="E215" s="180"/>
      <c r="F215" s="201">
        <v>1</v>
      </c>
      <c r="G215" s="237"/>
      <c r="H215" s="299" t="s">
        <v>562</v>
      </c>
      <c r="I215" s="299"/>
      <c r="J215" s="299"/>
      <c r="K215" s="249"/>
    </row>
    <row r="216" spans="2:11" customFormat="1" ht="15" customHeight="1">
      <c r="B216" s="248"/>
      <c r="C216" s="180"/>
      <c r="D216" s="180"/>
      <c r="E216" s="180"/>
      <c r="F216" s="201">
        <v>2</v>
      </c>
      <c r="G216" s="237"/>
      <c r="H216" s="299" t="s">
        <v>563</v>
      </c>
      <c r="I216" s="299"/>
      <c r="J216" s="299"/>
      <c r="K216" s="249"/>
    </row>
    <row r="217" spans="2:11" customFormat="1" ht="15" customHeight="1">
      <c r="B217" s="248"/>
      <c r="C217" s="180"/>
      <c r="D217" s="180"/>
      <c r="E217" s="180"/>
      <c r="F217" s="201">
        <v>3</v>
      </c>
      <c r="G217" s="237"/>
      <c r="H217" s="299" t="s">
        <v>564</v>
      </c>
      <c r="I217" s="299"/>
      <c r="J217" s="299"/>
      <c r="K217" s="249"/>
    </row>
    <row r="218" spans="2:11" customFormat="1" ht="15" customHeight="1">
      <c r="B218" s="248"/>
      <c r="C218" s="180"/>
      <c r="D218" s="180"/>
      <c r="E218" s="180"/>
      <c r="F218" s="201">
        <v>4</v>
      </c>
      <c r="G218" s="237"/>
      <c r="H218" s="299" t="s">
        <v>565</v>
      </c>
      <c r="I218" s="299"/>
      <c r="J218" s="299"/>
      <c r="K218" s="249"/>
    </row>
    <row r="219" spans="2:11" customFormat="1" ht="12.75" customHeight="1">
      <c r="B219" s="250"/>
      <c r="C219" s="251"/>
      <c r="D219" s="251"/>
      <c r="E219" s="251"/>
      <c r="F219" s="251"/>
      <c r="G219" s="251"/>
      <c r="H219" s="251"/>
      <c r="I219" s="251"/>
      <c r="J219" s="251"/>
      <c r="K219" s="25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2024-05 - Oprava části fa...</vt:lpstr>
      <vt:lpstr>Pokyny pro vyplnění</vt:lpstr>
      <vt:lpstr>'2024-05 - Oprava části fa...'!Názvy_tisku</vt:lpstr>
      <vt:lpstr>'Rekapitulace stavby'!Názvy_tisku</vt:lpstr>
      <vt:lpstr>'2024-05 - Oprava části fa...'!Oblast_tisku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Najmanová Jana</cp:lastModifiedBy>
  <dcterms:created xsi:type="dcterms:W3CDTF">2024-06-13T10:43:18Z</dcterms:created>
  <dcterms:modified xsi:type="dcterms:W3CDTF">2024-06-26T12:19:56Z</dcterms:modified>
</cp:coreProperties>
</file>