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92ACD5E-6642-46B1-8A48-8DE6118A532B}" xr6:coauthVersionLast="47" xr6:coauthVersionMax="47" xr10:uidLastSave="{00000000-0000-0000-0000-000000000000}"/>
  <bookViews>
    <workbookView xWindow="-108" yWindow="-108" windowWidth="23256" windowHeight="12576" activeTab="1" xr2:uid="{DE4E94CA-F238-405E-9B55-0D3AD61EBBB9}"/>
  </bookViews>
  <sheets>
    <sheet name="Rekapitulace" sheetId="45" r:id="rId1"/>
    <sheet name="Stavební práce" sheetId="41" r:id="rId2"/>
    <sheet name="Elektroinstalace" sheetId="48" r:id="rId3"/>
    <sheet name="Vybavení" sheetId="46" r:id="rId4"/>
  </sheets>
  <definedNames>
    <definedName name="_xlnm.Print_Area" localSheetId="2">Elektroinstalace!$A$1:$H$87</definedName>
    <definedName name="_xlnm.Print_Area" localSheetId="0">Rekapitulace!$A$1:$K$31</definedName>
    <definedName name="_xlnm.Print_Area" localSheetId="1">'Stavební práce'!$A$1:$H$37</definedName>
    <definedName name="_xlnm.Print_Area" localSheetId="3">Vybavení!$A$1:$H$33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41" l="1"/>
  <c r="H9" i="41" s="1"/>
  <c r="G20" i="46"/>
  <c r="H20" i="46" s="1"/>
  <c r="G28" i="48"/>
  <c r="H28" i="48" s="1"/>
  <c r="G27" i="48"/>
  <c r="H27" i="48" s="1"/>
  <c r="G26" i="48"/>
  <c r="H26" i="48" s="1"/>
  <c r="D40" i="48"/>
  <c r="G40" i="48" s="1"/>
  <c r="G15" i="48"/>
  <c r="G16" i="48"/>
  <c r="G17" i="48"/>
  <c r="G18" i="48"/>
  <c r="G19" i="48"/>
  <c r="G20" i="48"/>
  <c r="G21" i="48"/>
  <c r="G22" i="48"/>
  <c r="G23" i="48"/>
  <c r="G24" i="48"/>
  <c r="G25" i="48"/>
  <c r="G29" i="48"/>
  <c r="G30" i="48"/>
  <c r="G31" i="48"/>
  <c r="G32" i="48"/>
  <c r="G33" i="48"/>
  <c r="G34" i="48"/>
  <c r="G35" i="48"/>
  <c r="G36" i="48"/>
  <c r="G37" i="48"/>
  <c r="G38" i="48"/>
  <c r="G39" i="48"/>
  <c r="G41" i="48"/>
  <c r="G42" i="48"/>
  <c r="H31" i="48" l="1"/>
  <c r="H29" i="48"/>
  <c r="G11" i="41"/>
  <c r="H11" i="41" s="1"/>
  <c r="G72" i="48"/>
  <c r="H72" i="48" s="1"/>
  <c r="G49" i="48"/>
  <c r="H49" i="48" s="1"/>
  <c r="G65" i="48"/>
  <c r="H65" i="48" s="1"/>
  <c r="G64" i="48"/>
  <c r="H64" i="48" s="1"/>
  <c r="G63" i="48"/>
  <c r="H63" i="48" s="1"/>
  <c r="G62" i="48"/>
  <c r="H62" i="48" s="1"/>
  <c r="G61" i="48"/>
  <c r="H61" i="48" s="1"/>
  <c r="G60" i="48"/>
  <c r="H60" i="48" s="1"/>
  <c r="G59" i="48"/>
  <c r="H59" i="48" s="1"/>
  <c r="G58" i="48"/>
  <c r="H58" i="48" s="1"/>
  <c r="G57" i="48"/>
  <c r="H57" i="48" s="1"/>
  <c r="G56" i="48"/>
  <c r="H56" i="48" s="1"/>
  <c r="G55" i="48"/>
  <c r="H55" i="48" s="1"/>
  <c r="G54" i="48"/>
  <c r="H54" i="48" s="1"/>
  <c r="G53" i="48"/>
  <c r="H53" i="48" s="1"/>
  <c r="G52" i="48"/>
  <c r="H52" i="48" s="1"/>
  <c r="G51" i="48"/>
  <c r="H51" i="48" s="1"/>
  <c r="G50" i="48"/>
  <c r="H50" i="48" s="1"/>
  <c r="G48" i="48"/>
  <c r="H48" i="48" s="1"/>
  <c r="G47" i="48"/>
  <c r="H47" i="48" s="1"/>
  <c r="G46" i="48"/>
  <c r="H46" i="48" s="1"/>
  <c r="H41" i="48"/>
  <c r="H40" i="48"/>
  <c r="H23" i="48"/>
  <c r="H15" i="48"/>
  <c r="H16" i="48"/>
  <c r="H17" i="48"/>
  <c r="H18" i="48"/>
  <c r="H19" i="48"/>
  <c r="H20" i="48"/>
  <c r="H21" i="48"/>
  <c r="H22" i="48"/>
  <c r="H24" i="48"/>
  <c r="H25" i="48"/>
  <c r="H30" i="48"/>
  <c r="H32" i="48"/>
  <c r="H33" i="48"/>
  <c r="H34" i="48"/>
  <c r="H35" i="48"/>
  <c r="H36" i="48"/>
  <c r="H37" i="48"/>
  <c r="H38" i="48"/>
  <c r="H39" i="48"/>
  <c r="H42" i="48"/>
  <c r="G79" i="48"/>
  <c r="H79" i="48" s="1"/>
  <c r="G78" i="48"/>
  <c r="G77" i="48"/>
  <c r="H77" i="48" s="1"/>
  <c r="G73" i="48"/>
  <c r="H73" i="48" s="1"/>
  <c r="G71" i="48"/>
  <c r="H71" i="48" s="1"/>
  <c r="G70" i="48"/>
  <c r="H70" i="48" s="1"/>
  <c r="G66" i="48"/>
  <c r="H66" i="48" s="1"/>
  <c r="G11" i="48"/>
  <c r="H11" i="48" s="1"/>
  <c r="G10" i="48"/>
  <c r="H10" i="48" s="1"/>
  <c r="G9" i="48"/>
  <c r="H9" i="48" s="1"/>
  <c r="G8" i="48"/>
  <c r="H8" i="48" s="1"/>
  <c r="G10" i="41"/>
  <c r="H10" i="41" s="1"/>
  <c r="G74" i="48" l="1"/>
  <c r="H74" i="48"/>
  <c r="H67" i="48"/>
  <c r="G67" i="48"/>
  <c r="H43" i="48"/>
  <c r="G43" i="48"/>
  <c r="G12" i="48"/>
  <c r="G80" i="48"/>
  <c r="H78" i="48"/>
  <c r="H80" i="48" s="1"/>
  <c r="H12" i="48"/>
  <c r="G15" i="46"/>
  <c r="H15" i="46" s="1"/>
  <c r="F83" i="48" l="1"/>
  <c r="H12" i="45" s="1"/>
  <c r="J12" i="45" s="1"/>
  <c r="I12" i="45" s="1"/>
  <c r="G17" i="46"/>
  <c r="H17" i="46" s="1"/>
  <c r="G16" i="46"/>
  <c r="H16" i="46" s="1"/>
  <c r="G14" i="46"/>
  <c r="H14" i="46" s="1"/>
  <c r="F84" i="48" l="1"/>
  <c r="F85" i="48" s="1"/>
  <c r="G27" i="41"/>
  <c r="H27" i="41" s="1"/>
  <c r="G26" i="41"/>
  <c r="H26" i="41" s="1"/>
  <c r="G26" i="46" l="1"/>
  <c r="G13" i="46"/>
  <c r="H13" i="46" s="1"/>
  <c r="H26" i="46" l="1"/>
  <c r="G10" i="46"/>
  <c r="H10" i="46" s="1"/>
  <c r="G25" i="46" l="1"/>
  <c r="H25" i="46" s="1"/>
  <c r="G24" i="46"/>
  <c r="G19" i="46"/>
  <c r="H19" i="46" s="1"/>
  <c r="G18" i="46"/>
  <c r="G12" i="46"/>
  <c r="G11" i="46"/>
  <c r="H11" i="46" s="1"/>
  <c r="G9" i="46"/>
  <c r="G8" i="46"/>
  <c r="G19" i="41"/>
  <c r="H19" i="41" s="1"/>
  <c r="G18" i="41"/>
  <c r="H18" i="41" s="1"/>
  <c r="G21" i="46" l="1"/>
  <c r="G27" i="46"/>
  <c r="H9" i="46"/>
  <c r="H18" i="46"/>
  <c r="H8" i="46"/>
  <c r="H12" i="46"/>
  <c r="H24" i="46"/>
  <c r="H27" i="46" s="1"/>
  <c r="G28" i="41"/>
  <c r="H28" i="41" s="1"/>
  <c r="G25" i="41"/>
  <c r="H25" i="41" s="1"/>
  <c r="G24" i="41"/>
  <c r="H24" i="41" s="1"/>
  <c r="G23" i="41"/>
  <c r="H23" i="41" s="1"/>
  <c r="G29" i="41"/>
  <c r="H29" i="41" s="1"/>
  <c r="G17" i="41"/>
  <c r="H17" i="41" s="1"/>
  <c r="G16" i="41"/>
  <c r="H16" i="41" s="1"/>
  <c r="G15" i="41"/>
  <c r="H15" i="41" s="1"/>
  <c r="G14" i="41"/>
  <c r="H14" i="41" s="1"/>
  <c r="H13" i="41"/>
  <c r="G12" i="41"/>
  <c r="H12" i="41" s="1"/>
  <c r="G8" i="41"/>
  <c r="F30" i="46" l="1"/>
  <c r="F31" i="46" s="1"/>
  <c r="F32" i="46" s="1"/>
  <c r="G20" i="41"/>
  <c r="H30" i="41"/>
  <c r="H8" i="41"/>
  <c r="H20" i="41" s="1"/>
  <c r="H21" i="46"/>
  <c r="G30" i="41"/>
  <c r="H13" i="45" l="1"/>
  <c r="J13" i="45" s="1"/>
  <c r="I13" i="45" s="1"/>
  <c r="F33" i="41"/>
  <c r="F34" i="41" s="1"/>
  <c r="F35" i="41" s="1"/>
  <c r="H11" i="45" l="1"/>
  <c r="I15" i="45" s="1"/>
  <c r="I16" i="45" s="1"/>
  <c r="I17" i="45" s="1"/>
  <c r="J11" i="45" l="1"/>
  <c r="I11" i="45" s="1"/>
</calcChain>
</file>

<file path=xl/sharedStrings.xml><?xml version="1.0" encoding="utf-8"?>
<sst xmlns="http://schemas.openxmlformats.org/spreadsheetml/2006/main" count="373" uniqueCount="214">
  <si>
    <t>P.č.</t>
  </si>
  <si>
    <t>Název položky</t>
  </si>
  <si>
    <t>MJ</t>
  </si>
  <si>
    <t>Množství</t>
  </si>
  <si>
    <t>celkem bez DPH</t>
  </si>
  <si>
    <t>celkem s DPH</t>
  </si>
  <si>
    <t>ks</t>
  </si>
  <si>
    <t>CELKEM bez DPH</t>
  </si>
  <si>
    <t>DPH 21%</t>
  </si>
  <si>
    <t>CELKEM s DPH</t>
  </si>
  <si>
    <t>Celková cena zakázky</t>
  </si>
  <si>
    <t>Doprava</t>
  </si>
  <si>
    <t>cena bez DPH / MJ</t>
  </si>
  <si>
    <t>Obrázek</t>
  </si>
  <si>
    <t>Ostatní náklady</t>
  </si>
  <si>
    <t>Cenová kalkulace</t>
  </si>
  <si>
    <t>Stavební úpravy</t>
  </si>
  <si>
    <t>Celkem za stavební úpravy</t>
  </si>
  <si>
    <t>Podlahářské práce</t>
  </si>
  <si>
    <t>Vybavení</t>
  </si>
  <si>
    <t>Celkem za podlahářské práce</t>
  </si>
  <si>
    <t>m2</t>
  </si>
  <si>
    <t>bm</t>
  </si>
  <si>
    <t>Cena celkem za vybavení</t>
  </si>
  <si>
    <t>1.1.</t>
  </si>
  <si>
    <t>1.2.</t>
  </si>
  <si>
    <t>1.3.</t>
  </si>
  <si>
    <t>1.4.</t>
  </si>
  <si>
    <t>1.5.</t>
  </si>
  <si>
    <t>1.6.</t>
  </si>
  <si>
    <t>1.7.</t>
  </si>
  <si>
    <t>1.8.</t>
  </si>
  <si>
    <t>2.1.</t>
  </si>
  <si>
    <t>2.2.</t>
  </si>
  <si>
    <t>2.3.</t>
  </si>
  <si>
    <t>3.1.</t>
  </si>
  <si>
    <t>3.2.</t>
  </si>
  <si>
    <t>3.3.</t>
  </si>
  <si>
    <t>3.4.</t>
  </si>
  <si>
    <t>3.5.</t>
  </si>
  <si>
    <t>3.6.</t>
  </si>
  <si>
    <t>Režijní náklady</t>
  </si>
  <si>
    <t>1.9.</t>
  </si>
  <si>
    <t>Místnost</t>
  </si>
  <si>
    <t>Cena bez DPH</t>
  </si>
  <si>
    <t>Cena vč. DPH</t>
  </si>
  <si>
    <t>1</t>
  </si>
  <si>
    <t>2</t>
  </si>
  <si>
    <t>Rekapitulace zakázky</t>
  </si>
  <si>
    <t>Stavební práce</t>
  </si>
  <si>
    <t>Mimostavební doprava</t>
  </si>
  <si>
    <t>1.10.</t>
  </si>
  <si>
    <t>1.11.</t>
  </si>
  <si>
    <t>PC učebna - stavební práce</t>
  </si>
  <si>
    <t>PC učebna - vybavení</t>
  </si>
  <si>
    <t>Po celou dobu stavby hrubý úklid</t>
  </si>
  <si>
    <t>3.16.</t>
  </si>
  <si>
    <t>Gymnázium Jiřího z Poděbrad
Studentská 166
290 01 Poděbrady</t>
  </si>
  <si>
    <t>Gymnázium Jiřího z Poděbrad</t>
  </si>
  <si>
    <t>Studentská 166</t>
  </si>
  <si>
    <t>290 01 Poděbrady</t>
  </si>
  <si>
    <t>Židle na pístu a chromovaném kříži velikosti 5/6. Ergonomicky tvarovaný sedák a opěrák. Sedák se vzduchovým polštářem pro pohodlné sezení. Protiskluzový strukturovaný povrch. Hygienický a omyvatelný materiál. Židle je vybavena kolečky.</t>
  </si>
  <si>
    <t>Motorový pojezd interaktivního pnaelu na stěnu. Pojezd zvedá displej plynule, rychle a bezpečně s rychlostí 50 mm/s. Rozsah zdvihu až 980 mm - ideální pro nízké i vysoké polohy. Antikolizní technologie pro zvýšenou bezpečnost ve školách.</t>
  </si>
  <si>
    <t>Sada bílých tabulí je navržena pro motorový pojezd. Tabule jsou vhodné pro každou učebnu či vzdělávací prostor. Smaltované ocelové tabule mají speciálně navržené panty, které zabraňují samovolnému otevírání i po častém používání. Panty také umožňují nastavení hloubky, výšky a šířky tak, aby se tabule vždy přizpůosbily displeji.</t>
  </si>
  <si>
    <t>Kombinovaný modul Wi-Fi a Bluetooth pro interkativní panel.</t>
  </si>
  <si>
    <t>1.12.</t>
  </si>
  <si>
    <t>Textilní nástěnka, barva šedá. Rozměr 150 x 100 cm. Povrch nástěnky je potažen vysoce kvalitní textilií s krátkým vlasem. Do textilní nástěnky lze snadno zapíchnout celou délku špendlíku. Díky sendvičové kosntrukci má nástěnka vysokou tuhost, odolnost a nekroutí se. Nástěnka je opatřena kvalitním elegantním rámem z eloxovaného hliníkového profilu ve stříbrném odstínu s šedými plastovými rohy. Tloušťka nástěnky je 22 mm.</t>
  </si>
  <si>
    <t>Montáž a instalace interaktivního panelu na elektrickém pojezdu</t>
  </si>
  <si>
    <t>Výnos a roznos po budově, montáž nábytku, montáž nástěnek, ekologická likvidace obalových materiálů</t>
  </si>
  <si>
    <t>Demontáž původní krytiny, likvidace</t>
  </si>
  <si>
    <t>Penetrování, stěrkování samonivelační stěrkou s armovacími vlákny</t>
  </si>
  <si>
    <t>Dodávka PVC Fatra Garis SD</t>
  </si>
  <si>
    <t xml:space="preserve">Montáž PVC na vodivé lepidlo </t>
  </si>
  <si>
    <t xml:space="preserve">Dodávka a montáž obv. lišty PL 30 x 30 </t>
  </si>
  <si>
    <t>Dodávka a montáž přech. Lišty 4 cm - ks do 1 m - stříbro</t>
  </si>
  <si>
    <t>Doprava, manipulace s materiálem</t>
  </si>
  <si>
    <t>Oprava stěn po obložení + perlinka, lepidlo, štuk, škrábání</t>
  </si>
  <si>
    <t>Výmalba bílá</t>
  </si>
  <si>
    <t>Zakrývání, zalepování</t>
  </si>
  <si>
    <t>Manipulace s materiálem 1. patro</t>
  </si>
  <si>
    <t>Montážní materiál k instalaci interaktivní sestavy.</t>
  </si>
  <si>
    <r>
      <t xml:space="preserve">Pracovní stůl ergo. Rozměr stolu 160 x 75,5 x 120 cm </t>
    </r>
    <r>
      <rPr>
        <i/>
        <sz val="11"/>
        <color theme="1"/>
        <rFont val="Calibri"/>
        <family val="2"/>
        <charset val="238"/>
        <scheme val="minor"/>
      </rPr>
      <t>(š/v/h)</t>
    </r>
    <r>
      <rPr>
        <sz val="11"/>
        <color theme="1"/>
        <rFont val="Calibri"/>
        <family val="2"/>
        <charset val="238"/>
        <scheme val="minor"/>
      </rPr>
      <t>. Dekor šedá/kov šedá. Pevná pracovní deska tl. 25 mm olepená ochrannou hranou ABS silnou 2 mm. Kovové příčníky 40 × 20 mm, které nohy spojují, vytvářejí dohromady velmi pevnou samonosnou podnož. Nohy z kovových profilů 50 x 50 mm, které jsou osazené rektifikacemi pro srovnání stolu. Podnož je spojena trnoží o síle 18 mm. Součástí uzamykatelná stolová skříňka. Rozměr 40 x 75,5 x 60 cm. Dekor šedá/dveře šedá.</t>
    </r>
  </si>
  <si>
    <r>
      <t xml:space="preserve">Pracovní stůl rvoný. Rozměr 190 x 75,5 x 80 cm </t>
    </r>
    <r>
      <rPr>
        <i/>
        <sz val="11"/>
        <color theme="1"/>
        <rFont val="Calibri"/>
        <family val="2"/>
        <charset val="238"/>
        <scheme val="minor"/>
      </rPr>
      <t>(š/v/h)</t>
    </r>
    <r>
      <rPr>
        <sz val="11"/>
        <color theme="1"/>
        <rFont val="Calibri"/>
        <family val="2"/>
        <charset val="238"/>
        <scheme val="minor"/>
      </rPr>
      <t xml:space="preserve">. Dekor šedá/kov šedá. Pevná pracovní deska tl. 25 mm olepená ochrannou hranou ABS silnou 2 mm. Kovové příčníky 40 × 20 mm, které nohy spojují, vytvářejí dohromady velmi pevnou samonosnou podnož. Nohy z kovových profilů 50 x 50 mm, které jsou osazené rektifikacemi pro srovnání stolu.  Podnož je spojena trnoží o síle 18 mm. </t>
    </r>
  </si>
  <si>
    <r>
      <t xml:space="preserve">Skříň policová dveřová. Rozměr 90 x 192 x 40 cm </t>
    </r>
    <r>
      <rPr>
        <i/>
        <sz val="11"/>
        <color theme="1"/>
        <rFont val="Calibri"/>
        <family val="2"/>
        <charset val="238"/>
        <scheme val="minor"/>
      </rPr>
      <t>(š/v/h)</t>
    </r>
    <r>
      <rPr>
        <sz val="11"/>
        <color theme="1"/>
        <rFont val="Calibri"/>
        <family val="2"/>
        <charset val="238"/>
        <scheme val="minor"/>
      </rPr>
      <t>. Dekor šedá/dveře šedá. Půda i dno mají tloušťku 25 mm a na přední straně disponují 2 mm ABS hranou. Boky mají tloušťku 18 mm, záda potom 6 mm. Tloušťka samotných polic je 25 mm, což zaručuje vynikající nosnost 80 kg. Skříň je uzamykatelná. Součástí stavitelné rektifikace 3 cm.</t>
    </r>
  </si>
  <si>
    <t xml:space="preserve">Interaktivní dotykový displej 86". Rozlišení 3840x2160, 4K UHD. Jas 450 cd/m2, kontrastní poměr 1.200:1. Pozorovací úhel 178°. Tvrzené, anti-glare/FingerPrint/HAZE: 3-8%. Životnost 50 000 hodin. Reproduktory 2x20W. Tvrdost povrchu 7H. I/O min.: 5x HDMI 2.0, 1x DP, 2x Audio 3.5mm, RJ45, 2x USB-C, 1x RS232. Operační systém min. Android verze 13, RAM min. 8 GB, paměť 64GB. </t>
  </si>
  <si>
    <t>Demontáž obložení a původní elektroinstalace</t>
  </si>
  <si>
    <t xml:space="preserve">Vysekání drážek pro nové rozvody v rozsahu cca: 10x10x15000 cm + 5x5x13000cm </t>
  </si>
  <si>
    <t>3</t>
  </si>
  <si>
    <t>Elektroinstalace</t>
  </si>
  <si>
    <t>PC učebna - elektroinstalace</t>
  </si>
  <si>
    <t>Seznam strojů a zařízení</t>
  </si>
  <si>
    <t>Seznam základního materiálu trubky, vodiče, kabely</t>
  </si>
  <si>
    <t>OCEP ROZVADĚČ POD OMÍTKU EATON BF-U-2/48-C, IP30, s rozměry skříně 588 x 470 x 136 mm, ozn. RU 13, sest. dle výkresu EI 0.6</t>
  </si>
  <si>
    <t>POP - POMOCNÁ OCHRANNÁ PŘIPOJNICE</t>
  </si>
  <si>
    <t>Doplnění a úprava rozvaděče RJ 43</t>
  </si>
  <si>
    <t>KOMUNIKAČNÍ ROZVADĚČ - RACK - komplet včetně montáže a oživení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</si>
  <si>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</si>
  <si>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</si>
  <si>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</si>
  <si>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</si>
  <si>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</si>
  <si>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</si>
  <si>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</si>
  <si>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</si>
  <si>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</si>
  <si>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</si>
  <si>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</si>
  <si>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</si>
  <si>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</si>
  <si>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</si>
  <si>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</si>
  <si>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</si>
  <si>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</si>
  <si>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</si>
  <si>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</si>
  <si>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</si>
  <si>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2.25.</t>
  </si>
  <si>
    <t>TA rámeček jednonásobný 3901A-B10 B</t>
  </si>
  <si>
    <t>TA rámeček dvojnásobný 3901A-B20 B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</si>
  <si>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</si>
  <si>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</si>
  <si>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</si>
  <si>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</si>
  <si>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</si>
  <si>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</si>
  <si>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</si>
  <si>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</si>
  <si>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</si>
  <si>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3.17.</t>
  </si>
  <si>
    <t>3.18.</t>
  </si>
  <si>
    <t>3.19.</t>
  </si>
  <si>
    <t>3.20.</t>
  </si>
  <si>
    <t>3.21.</t>
  </si>
  <si>
    <t>Vodič CY 6mm²</t>
  </si>
  <si>
    <t>Vodič CY 16mm²</t>
  </si>
  <si>
    <t>kabel CYKY-O 3x1,5 mm²</t>
  </si>
  <si>
    <t>kabel CYKY-J 3x1,5 mm²</t>
  </si>
  <si>
    <t>kabel CYKY-J 3x2,5 mm²</t>
  </si>
  <si>
    <t>kabel CYKY-J 5x1,5 mm²</t>
  </si>
  <si>
    <t>kabel CYKY-J 5x6 mm²</t>
  </si>
  <si>
    <t>kabel JYTY -O 4x1 mm²</t>
  </si>
  <si>
    <t>datový kabel UTP CAT 6</t>
  </si>
  <si>
    <t>trubka monoflex pr. 25mm</t>
  </si>
  <si>
    <t>parapetní žlab pro rozvody po stolech</t>
  </si>
  <si>
    <t>koncový kryt parapetního žlabu</t>
  </si>
  <si>
    <t>odělovací přepážka do žlabu</t>
  </si>
  <si>
    <t>pomocný materiál hmoždinky, vruty, šrouby, kotvení atd</t>
  </si>
  <si>
    <t>uložení kabelů komplet v kabelových žlabech</t>
  </si>
  <si>
    <t>uložení kabelů komplet (uložení vč. sádrování)</t>
  </si>
  <si>
    <t xml:space="preserve">uložení kabelů komplet v PVC trubkách </t>
  </si>
  <si>
    <t>průrazy pro kabely komplet ( vyvrtání, vyčištění)</t>
  </si>
  <si>
    <t>umístění rozvaděče RU 13</t>
  </si>
  <si>
    <t>umístění rozvaděče RACK</t>
  </si>
  <si>
    <t>osazení rozvaděče RU 13</t>
  </si>
  <si>
    <t>m/ks</t>
  </si>
  <si>
    <t>Seznam svítidel a světelných zdrojů</t>
  </si>
  <si>
    <t>4.1.</t>
  </si>
  <si>
    <t>4.2.</t>
  </si>
  <si>
    <t>4.3.</t>
  </si>
  <si>
    <t>4.4.</t>
  </si>
  <si>
    <t>Výchozí revize</t>
  </si>
  <si>
    <t>Řízení stavby</t>
  </si>
  <si>
    <t>Skutečná dokumentace akce</t>
  </si>
  <si>
    <t xml:space="preserve">LCD displej, úhlopříčka min. 23.8". Typ panelu: IPS. Rozlišení displeje: 1920x1080 Full HD, formát 16:9. Výbava: reproduktory, VESA montáž, nastavitelná výška, tlumení modrého světla. Podpora až 16,7 milionu barev. Jas 250 nitů. Kontrastní poměr 1300:1. Rozhraní: 3x grafický výstup. </t>
  </si>
  <si>
    <t>Zapravení šliců po sekání v rozsahu cca: 10x10x15000 cm + 5x5x13000cm </t>
  </si>
  <si>
    <t>Seznam základního materiálu krabice, spínače, zásuvky + montáže</t>
  </si>
  <si>
    <t>5.1.</t>
  </si>
  <si>
    <t>5.2.</t>
  </si>
  <si>
    <t>5.3.</t>
  </si>
  <si>
    <t>Identifikace dodavatele (název/jméno)</t>
  </si>
  <si>
    <t>Kontaktní osoba
email
telefon</t>
  </si>
  <si>
    <t>Datum zpracování</t>
  </si>
  <si>
    <t>krabice přístrojová  např. KP 68-KA</t>
  </si>
  <si>
    <t>krabice přístrojová  hl. např. KP 68-70 KA</t>
  </si>
  <si>
    <t>krabice rozbočná např. KU 68- 1902</t>
  </si>
  <si>
    <t>krabice přístrojová KP 80PK-HB</t>
  </si>
  <si>
    <t>svorka WAGO 2273-112 2x2,5</t>
  </si>
  <si>
    <t xml:space="preserve">svorka WAGO 2273-104 3x2,5 </t>
  </si>
  <si>
    <t xml:space="preserve">svorka.WAGO 2273-102 4x2,5 </t>
  </si>
  <si>
    <t>střídavý spínač 10A, 250V AC, např. TA-3559-A06345</t>
  </si>
  <si>
    <t>tlačítko spínač 10A, 250V AC, např. TA-3559-A-91345</t>
  </si>
  <si>
    <t>domovní zásuvka 10/16A, 250V, typ např. 5519A-A02357 B</t>
  </si>
  <si>
    <t>domovní zásuvka 10/16A, 250V, typ např. TA-5598A-A02357 B př. ochrana</t>
  </si>
  <si>
    <t>přepěťová ochrana vestavná do krabice CZ 275A</t>
  </si>
  <si>
    <t>nosná maska datové zásuvky 5014A-B1018</t>
  </si>
  <si>
    <t>konektor datové zásuvky KEYSTONE - kat. 6E</t>
  </si>
  <si>
    <t>TA - kryt sp. 01-3558A-A651 B</t>
  </si>
  <si>
    <t>TA - kryt datové zásuvky 5014A-A100B</t>
  </si>
  <si>
    <t>TA rámeček dvojnásobný 3901A-B21 B</t>
  </si>
  <si>
    <t>TA rámeček trojnásobný 3901A-B30 B</t>
  </si>
  <si>
    <t>TA rámeček trojnásobný 3901A-B31 B</t>
  </si>
  <si>
    <t>kabelová vývodka TA 3938A-A106B</t>
  </si>
  <si>
    <t>osazení krabice v parapetním žlabu</t>
  </si>
  <si>
    <t>osazení krabice ve zdi</t>
  </si>
  <si>
    <t>vykružování krabic komplet</t>
  </si>
  <si>
    <t>montáž vypínačů a přepínačů</t>
  </si>
  <si>
    <t xml:space="preserve">montáž zásuvek </t>
  </si>
  <si>
    <t xml:space="preserve">montáž datových zásuvek </t>
  </si>
  <si>
    <t>2.24.</t>
  </si>
  <si>
    <t>2.26.</t>
  </si>
  <si>
    <t>2.27.</t>
  </si>
  <si>
    <t>2.28.</t>
  </si>
  <si>
    <t>PROLI spol. s.r.o. LED VESTAVNÉ SVÍTIDLO, BACKLIGHT MICROPRISMA UGR 33W 4300lm 4000K, IP44 stmívatelné - DIM DALI elektronický předřadník</t>
  </si>
  <si>
    <t xml:space="preserve">VYRTYCH a.s. SVÍTIDLO INTERIÉROVÉ GRIFON-LED-AS-7000-4K, 48W, 4323lm, 90,1lm/W, IP40 </t>
  </si>
  <si>
    <t>Nouzové LED svítidlo s piktogramem, VYRTYCH a.s. PALAS-LED-1-M2-ST, 1h, Emergency lighting, 6,6W, IP 65</t>
  </si>
  <si>
    <t>1.13.</t>
  </si>
  <si>
    <t>Likvidace stávájícího vybavení, ekologická likvidace</t>
  </si>
  <si>
    <t>Montáž a zapojení svítidel. Recyklace svítidel.</t>
  </si>
  <si>
    <t>Cena celkem</t>
  </si>
  <si>
    <t>Cena celkem za ostatní náklady</t>
  </si>
  <si>
    <t>Nátěr radiátorů - 3 ks a trubek 2bm</t>
  </si>
  <si>
    <t>3 ks+2bm</t>
  </si>
  <si>
    <t>SFF PC, procesor min. 24.500 bodů dle cpubenchmark.net. Paměť RAM min. 16 GB (možnost rozšíření - 4 sloty; max. velikost 128 GB). Pevný disk min. 512 GB M.2 SSD. Integrovaná grafická karta. Rozhraní: 2x grafický výstup (HDMI/DP), 1x USB-C, 4x USB 3.2, 4x USB 2.0, 1x RJ-45, 3.5mm Jack. . Součástí klávesnice + myš (vše sladěno od stejného výrobce). OS Windows.</t>
  </si>
  <si>
    <t>Switch HPE 1830 24G, produktové číslo JL812A (požadujeme tento typ důvodu kompatibility se stávajícími síťovými prvky)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</si>
</sst>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EA9999"/>
        <bgColor indexed="64"/>
      </patternFill>
    </fill>
    <fill>
      <patternFill patternType="solid">
        <fgColor rgb="FFEA9999"/>
        <bgColor rgb="FFEA9999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2">
    <xf numFmtId="0" fontId="0" fillId="0" borderId="0" xfId="0"/>
    <xf numFmtId="0" fontId="1" fillId="0" borderId="0" xfId="1" applyAlignment="1">
      <alignment vertical="center"/>
    </xf>
    <xf numFmtId="0" fontId="12" fillId="0" borderId="0" xfId="1" applyFont="1"/>
    <xf numFmtId="0" fontId="4" fillId="2" borderId="0" xfId="0" applyFont="1" applyFill="1" applyAlignment="1">
      <alignment horizontal="center"/>
    </xf>
    <xf numFmtId="0" fontId="7" fillId="2" borderId="17" xfId="0" applyFont="1" applyFill="1" applyBorder="1"/>
    <xf numFmtId="0" fontId="7" fillId="2" borderId="15" xfId="0" applyFont="1" applyFill="1" applyBorder="1"/>
    <xf numFmtId="0" fontId="4" fillId="2" borderId="11" xfId="0" applyFont="1" applyFill="1" applyBorder="1"/>
    <xf numFmtId="0" fontId="4" fillId="2" borderId="0" xfId="0" applyFont="1" applyFill="1" applyAlignment="1">
      <alignment horizontal="right"/>
    </xf>
    <xf numFmtId="0" fontId="6" fillId="0" borderId="19" xfId="1" applyFont="1" applyBorder="1" applyAlignment="1">
      <alignment horizontal="left" vertical="center"/>
    </xf>
    <xf numFmtId="0" fontId="6" fillId="0" borderId="19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8" fillId="0" borderId="2" xfId="0" applyFont="1" applyBorder="1"/>
    <xf numFmtId="0" fontId="0" fillId="0" borderId="2" xfId="0" applyBorder="1" applyAlignment="1">
      <alignment vertical="top" wrapText="1"/>
    </xf>
    <xf numFmtId="2" fontId="5" fillId="2" borderId="2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2" fontId="5" fillId="2" borderId="2" xfId="0" applyNumberFormat="1" applyFont="1" applyFill="1" applyBorder="1" applyAlignment="1">
      <alignment horizontal="center" vertical="top"/>
    </xf>
    <xf numFmtId="0" fontId="16" fillId="0" borderId="2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7" fillId="4" borderId="2" xfId="0" applyFont="1" applyFill="1" applyBorder="1"/>
    <xf numFmtId="0" fontId="18" fillId="5" borderId="2" xfId="0" applyFont="1" applyFill="1" applyBorder="1" applyAlignment="1">
      <alignment vertical="center"/>
    </xf>
    <xf numFmtId="0" fontId="8" fillId="0" borderId="3" xfId="0" applyFont="1" applyBorder="1"/>
    <xf numFmtId="164" fontId="5" fillId="6" borderId="2" xfId="0" applyNumberFormat="1" applyFont="1" applyFill="1" applyBorder="1" applyAlignment="1">
      <alignment horizontal="center" vertical="top" wrapText="1"/>
    </xf>
    <xf numFmtId="0" fontId="19" fillId="7" borderId="23" xfId="0" applyFont="1" applyFill="1" applyBorder="1" applyAlignment="1">
      <alignment vertical="center"/>
    </xf>
    <xf numFmtId="0" fontId="19" fillId="7" borderId="24" xfId="0" applyFont="1" applyFill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 wrapText="1"/>
    </xf>
    <xf numFmtId="0" fontId="20" fillId="4" borderId="2" xfId="0" applyFont="1" applyFill="1" applyBorder="1"/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0" borderId="0" xfId="1" applyFont="1" applyAlignment="1">
      <alignment vertical="top"/>
    </xf>
    <xf numFmtId="0" fontId="1" fillId="0" borderId="0" xfId="1" applyAlignment="1">
      <alignment vertical="top"/>
    </xf>
    <xf numFmtId="0" fontId="12" fillId="0" borderId="0" xfId="1" applyFont="1" applyAlignment="1">
      <alignment vertical="top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19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49" fontId="15" fillId="0" borderId="27" xfId="1" applyNumberFormat="1" applyFont="1" applyBorder="1" applyAlignment="1">
      <alignment vertical="center"/>
    </xf>
    <xf numFmtId="49" fontId="15" fillId="0" borderId="28" xfId="1" applyNumberFormat="1" applyFont="1" applyBorder="1" applyAlignment="1">
      <alignment vertical="center"/>
    </xf>
    <xf numFmtId="0" fontId="0" fillId="0" borderId="3" xfId="0" applyBorder="1" applyAlignment="1">
      <alignment horizontal="left" vertical="top" wrapText="1"/>
    </xf>
    <xf numFmtId="0" fontId="14" fillId="2" borderId="16" xfId="0" applyFont="1" applyFill="1" applyBorder="1" applyAlignment="1">
      <alignment vertical="center"/>
    </xf>
    <xf numFmtId="0" fontId="0" fillId="2" borderId="9" xfId="0" applyFill="1" applyBorder="1"/>
    <xf numFmtId="0" fontId="0" fillId="2" borderId="12" xfId="0" applyFill="1" applyBorder="1" applyAlignment="1">
      <alignment horizontal="center"/>
    </xf>
    <xf numFmtId="49" fontId="22" fillId="0" borderId="19" xfId="1" applyNumberFormat="1" applyFont="1" applyBorder="1" applyAlignment="1">
      <alignment vertical="center"/>
    </xf>
    <xf numFmtId="49" fontId="18" fillId="0" borderId="20" xfId="0" applyNumberFormat="1" applyFont="1" applyBorder="1" applyAlignment="1">
      <alignment vertical="center"/>
    </xf>
    <xf numFmtId="49" fontId="23" fillId="7" borderId="22" xfId="0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top" wrapText="1"/>
    </xf>
    <xf numFmtId="49" fontId="24" fillId="0" borderId="26" xfId="1" applyNumberFormat="1" applyFont="1" applyBorder="1" applyAlignment="1">
      <alignment vertical="center"/>
    </xf>
    <xf numFmtId="49" fontId="9" fillId="2" borderId="3" xfId="1" applyNumberFormat="1" applyFont="1" applyFill="1" applyBorder="1" applyAlignment="1">
      <alignment vertical="center"/>
    </xf>
    <xf numFmtId="49" fontId="9" fillId="2" borderId="3" xfId="1" applyNumberFormat="1" applyFont="1" applyFill="1" applyBorder="1" applyAlignment="1">
      <alignment horizontal="left" vertical="top"/>
    </xf>
    <xf numFmtId="49" fontId="23" fillId="0" borderId="0" xfId="0" applyNumberFormat="1" applyFont="1" applyAlignment="1">
      <alignment vertical="center"/>
    </xf>
    <xf numFmtId="0" fontId="22" fillId="0" borderId="2" xfId="2" applyFont="1" applyBorder="1" applyAlignment="1" applyProtection="1">
      <alignment vertical="center" wrapText="1"/>
      <protection locked="0"/>
    </xf>
    <xf numFmtId="0" fontId="22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1" applyFont="1" applyAlignment="1">
      <alignment vertical="center"/>
    </xf>
    <xf numFmtId="2" fontId="5" fillId="2" borderId="3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164" fontId="5" fillId="6" borderId="3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/>
    </xf>
    <xf numFmtId="49" fontId="18" fillId="0" borderId="29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0" fillId="0" borderId="0" xfId="2" applyFont="1" applyAlignment="1" applyProtection="1">
      <alignment vertical="center" wrapText="1"/>
      <protection locked="0"/>
    </xf>
    <xf numFmtId="0" fontId="10" fillId="0" borderId="31" xfId="2" applyFont="1" applyBorder="1" applyAlignment="1" applyProtection="1">
      <alignment vertical="center" wrapText="1"/>
      <protection locked="0"/>
    </xf>
    <xf numFmtId="0" fontId="0" fillId="0" borderId="32" xfId="0" applyBorder="1"/>
    <xf numFmtId="0" fontId="10" fillId="0" borderId="0" xfId="2" applyFont="1" applyAlignment="1">
      <alignment vertical="center"/>
    </xf>
    <xf numFmtId="0" fontId="10" fillId="0" borderId="31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1" applyFont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" fontId="0" fillId="0" borderId="3" xfId="0" applyNumberFormat="1" applyBorder="1" applyAlignment="1">
      <alignment horizontal="left" vertical="top" wrapText="1"/>
    </xf>
    <xf numFmtId="2" fontId="26" fillId="0" borderId="2" xfId="0" applyNumberFormat="1" applyFont="1" applyBorder="1" applyAlignment="1">
      <alignment horizontal="center" vertical="center"/>
    </xf>
    <xf numFmtId="0" fontId="19" fillId="7" borderId="33" xfId="0" applyFont="1" applyFill="1" applyBorder="1" applyAlignment="1">
      <alignment vertical="center"/>
    </xf>
    <xf numFmtId="164" fontId="5" fillId="6" borderId="2" xfId="0" applyNumberFormat="1" applyFont="1" applyFill="1" applyBorder="1" applyAlignment="1">
      <alignment horizontal="center" vertical="top"/>
    </xf>
    <xf numFmtId="0" fontId="19" fillId="7" borderId="37" xfId="0" applyFont="1" applyFill="1" applyBorder="1" applyAlignment="1">
      <alignment vertical="center"/>
    </xf>
    <xf numFmtId="2" fontId="26" fillId="0" borderId="34" xfId="0" applyNumberFormat="1" applyFont="1" applyBorder="1" applyAlignment="1">
      <alignment horizontal="center" vertical="center"/>
    </xf>
    <xf numFmtId="164" fontId="26" fillId="6" borderId="2" xfId="0" applyNumberFormat="1" applyFont="1" applyFill="1" applyBorder="1" applyAlignment="1">
      <alignment horizontal="center" vertical="top"/>
    </xf>
    <xf numFmtId="164" fontId="26" fillId="6" borderId="34" xfId="0" applyNumberFormat="1" applyFont="1" applyFill="1" applyBorder="1" applyAlignment="1">
      <alignment horizontal="center" vertical="center"/>
    </xf>
    <xf numFmtId="0" fontId="27" fillId="7" borderId="33" xfId="0" applyFont="1" applyFill="1" applyBorder="1" applyAlignment="1">
      <alignment vertical="center"/>
    </xf>
    <xf numFmtId="0" fontId="5" fillId="0" borderId="0" xfId="0" applyFont="1"/>
    <xf numFmtId="164" fontId="26" fillId="6" borderId="34" xfId="0" applyNumberFormat="1" applyFont="1" applyFill="1" applyBorder="1" applyAlignment="1">
      <alignment horizontal="center" vertical="top"/>
    </xf>
    <xf numFmtId="0" fontId="0" fillId="0" borderId="2" xfId="0" applyBorder="1" applyAlignment="1">
      <alignment vertical="center" wrapText="1"/>
    </xf>
    <xf numFmtId="164" fontId="5" fillId="6" borderId="38" xfId="0" applyNumberFormat="1" applyFont="1" applyFill="1" applyBorder="1" applyAlignment="1">
      <alignment horizontal="center" vertical="top"/>
    </xf>
    <xf numFmtId="0" fontId="0" fillId="0" borderId="2" xfId="0" applyBorder="1"/>
    <xf numFmtId="164" fontId="5" fillId="0" borderId="2" xfId="0" applyNumberFormat="1" applyFont="1" applyBorder="1" applyAlignment="1" applyProtection="1">
      <alignment horizontal="center" vertical="top" wrapText="1"/>
      <protection hidden="1"/>
    </xf>
    <xf numFmtId="164" fontId="5" fillId="0" borderId="3" xfId="0" applyNumberFormat="1" applyFont="1" applyBorder="1" applyAlignment="1" applyProtection="1">
      <alignment horizontal="center" vertical="top" wrapText="1"/>
      <protection hidden="1"/>
    </xf>
    <xf numFmtId="164" fontId="21" fillId="7" borderId="25" xfId="0" applyNumberFormat="1" applyFont="1" applyFill="1" applyBorder="1" applyAlignment="1" applyProtection="1">
      <alignment vertical="center"/>
      <protection hidden="1"/>
    </xf>
    <xf numFmtId="164" fontId="21" fillId="7" borderId="22" xfId="0" applyNumberFormat="1" applyFont="1" applyFill="1" applyBorder="1" applyAlignment="1" applyProtection="1">
      <alignment vertical="center"/>
      <protection hidden="1"/>
    </xf>
    <xf numFmtId="164" fontId="5" fillId="0" borderId="38" xfId="0" applyNumberFormat="1" applyFont="1" applyBorder="1" applyAlignment="1" applyProtection="1">
      <alignment horizontal="center" vertical="top" wrapText="1"/>
      <protection hidden="1"/>
    </xf>
    <xf numFmtId="164" fontId="5" fillId="0" borderId="34" xfId="0" applyNumberFormat="1" applyFont="1" applyBorder="1" applyAlignment="1" applyProtection="1">
      <alignment horizontal="center" vertical="top" wrapText="1"/>
      <protection hidden="1"/>
    </xf>
    <xf numFmtId="164" fontId="21" fillId="7" borderId="35" xfId="0" applyNumberFormat="1" applyFont="1" applyFill="1" applyBorder="1" applyAlignment="1" applyProtection="1">
      <alignment vertical="center"/>
      <protection hidden="1"/>
    </xf>
    <xf numFmtId="164" fontId="21" fillId="7" borderId="36" xfId="0" applyNumberFormat="1" applyFont="1" applyFill="1" applyBorder="1" applyAlignment="1" applyProtection="1">
      <alignment vertical="center"/>
      <protection hidden="1"/>
    </xf>
    <xf numFmtId="164" fontId="5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5" fillId="2" borderId="2" xfId="0" applyNumberFormat="1" applyFont="1" applyFill="1" applyBorder="1" applyAlignment="1" applyProtection="1">
      <alignment horizontal="center" vertical="top"/>
      <protection hidden="1"/>
    </xf>
    <xf numFmtId="165" fontId="0" fillId="0" borderId="2" xfId="0" applyNumberFormat="1" applyBorder="1" applyAlignment="1" applyProtection="1">
      <alignment horizontal="center" vertical="center"/>
      <protection hidden="1"/>
    </xf>
    <xf numFmtId="2" fontId="28" fillId="0" borderId="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 shrinkToFit="1"/>
    </xf>
    <xf numFmtId="0" fontId="9" fillId="2" borderId="6" xfId="1" applyFont="1" applyFill="1" applyBorder="1" applyAlignment="1">
      <alignment vertical="center"/>
    </xf>
    <xf numFmtId="0" fontId="9" fillId="2" borderId="7" xfId="1" applyFont="1" applyFill="1" applyBorder="1" applyAlignment="1">
      <alignment vertical="top" wrapText="1"/>
    </xf>
    <xf numFmtId="0" fontId="9" fillId="2" borderId="7" xfId="1" applyFont="1" applyFill="1" applyBorder="1" applyAlignment="1">
      <alignment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0" borderId="6" xfId="2" applyFont="1" applyBorder="1" applyAlignment="1">
      <alignment horizontal="left" vertical="center"/>
    </xf>
    <xf numFmtId="0" fontId="12" fillId="0" borderId="7" xfId="2" applyFont="1" applyBorder="1" applyAlignment="1">
      <alignment horizontal="left" vertical="center"/>
    </xf>
    <xf numFmtId="0" fontId="12" fillId="0" borderId="8" xfId="2" applyFont="1" applyBorder="1" applyAlignment="1">
      <alignment horizontal="left" vertical="center"/>
    </xf>
    <xf numFmtId="165" fontId="12" fillId="0" borderId="6" xfId="2" applyNumberFormat="1" applyFont="1" applyBorder="1" applyAlignment="1" applyProtection="1">
      <alignment horizontal="right"/>
      <protection hidden="1"/>
    </xf>
    <xf numFmtId="165" fontId="12" fillId="0" borderId="8" xfId="2" applyNumberFormat="1" applyFont="1" applyBorder="1" applyAlignment="1" applyProtection="1">
      <alignment horizontal="right"/>
      <protection hidden="1"/>
    </xf>
    <xf numFmtId="0" fontId="10" fillId="3" borderId="6" xfId="1" applyFont="1" applyFill="1" applyBorder="1" applyAlignment="1">
      <alignment horizontal="left" vertical="center"/>
    </xf>
    <xf numFmtId="0" fontId="10" fillId="3" borderId="7" xfId="1" applyFont="1" applyFill="1" applyBorder="1" applyAlignment="1">
      <alignment horizontal="left" vertical="center"/>
    </xf>
    <xf numFmtId="0" fontId="10" fillId="3" borderId="8" xfId="1" applyFont="1" applyFill="1" applyBorder="1" applyAlignment="1">
      <alignment horizontal="left" vertical="center"/>
    </xf>
    <xf numFmtId="165" fontId="10" fillId="3" borderId="6" xfId="1" applyNumberFormat="1" applyFont="1" applyFill="1" applyBorder="1" applyAlignment="1" applyProtection="1">
      <alignment horizontal="right"/>
      <protection hidden="1"/>
    </xf>
    <xf numFmtId="165" fontId="10" fillId="3" borderId="8" xfId="1" applyNumberFormat="1" applyFont="1" applyFill="1" applyBorder="1" applyAlignment="1" applyProtection="1">
      <alignment horizontal="right"/>
      <protection hidden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2" fillId="0" borderId="6" xfId="2" applyFont="1" applyBorder="1" applyAlignment="1">
      <alignment horizontal="left"/>
    </xf>
    <xf numFmtId="0" fontId="12" fillId="0" borderId="7" xfId="2" applyFont="1" applyBorder="1" applyAlignment="1">
      <alignment horizontal="left"/>
    </xf>
    <xf numFmtId="0" fontId="12" fillId="0" borderId="8" xfId="2" applyFont="1" applyBorder="1" applyAlignment="1">
      <alignment horizontal="left"/>
    </xf>
    <xf numFmtId="165" fontId="12" fillId="0" borderId="4" xfId="2" applyNumberFormat="1" applyFont="1" applyBorder="1" applyAlignment="1" applyProtection="1">
      <alignment horizontal="right"/>
      <protection hidden="1"/>
    </xf>
    <xf numFmtId="165" fontId="12" fillId="0" borderId="5" xfId="2" applyNumberFormat="1" applyFont="1" applyBorder="1" applyAlignment="1" applyProtection="1">
      <alignment horizontal="right"/>
      <protection hidden="1"/>
    </xf>
    <xf numFmtId="0" fontId="3" fillId="0" borderId="2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164" fontId="12" fillId="0" borderId="4" xfId="2" applyNumberFormat="1" applyFont="1" applyBorder="1" applyAlignment="1" applyProtection="1">
      <alignment horizontal="right"/>
      <protection hidden="1"/>
    </xf>
    <xf numFmtId="164" fontId="12" fillId="0" borderId="5" xfId="2" applyNumberFormat="1" applyFont="1" applyBorder="1" applyAlignment="1" applyProtection="1">
      <alignment horizontal="right"/>
      <protection hidden="1"/>
    </xf>
    <xf numFmtId="164" fontId="12" fillId="0" borderId="6" xfId="2" applyNumberFormat="1" applyFont="1" applyBorder="1" applyAlignment="1" applyProtection="1">
      <alignment horizontal="right"/>
      <protection hidden="1"/>
    </xf>
    <xf numFmtId="164" fontId="12" fillId="0" borderId="8" xfId="2" applyNumberFormat="1" applyFont="1" applyBorder="1" applyAlignment="1" applyProtection="1">
      <alignment horizontal="right"/>
      <protection hidden="1"/>
    </xf>
    <xf numFmtId="164" fontId="10" fillId="3" borderId="6" xfId="1" applyNumberFormat="1" applyFont="1" applyFill="1" applyBorder="1" applyAlignment="1" applyProtection="1">
      <alignment horizontal="right"/>
      <protection hidden="1"/>
    </xf>
    <xf numFmtId="164" fontId="10" fillId="3" borderId="8" xfId="1" applyNumberFormat="1" applyFont="1" applyFill="1" applyBorder="1" applyAlignment="1" applyProtection="1">
      <alignment horizontal="right"/>
      <protection hidden="1"/>
    </xf>
    <xf numFmtId="0" fontId="19" fillId="7" borderId="23" xfId="0" applyFont="1" applyFill="1" applyBorder="1" applyAlignment="1">
      <alignment horizontal="left" vertical="center"/>
    </xf>
    <xf numFmtId="0" fontId="20" fillId="0" borderId="23" xfId="0" applyFont="1" applyBorder="1"/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 xr:uid="{4BF9524D-59A8-49FD-BEA3-4EDF3A4B9DF5}"/>
    <cellStyle name="normální_POL.XLS" xfId="1" xr:uid="{A095FC32-5008-4995-A347-75260F95B327}"/>
  </cellStyles>
  <dxfs count="0"/>
  <tableStyles count="0" defaultTableStyle="TableStyleMedium2" defaultPivotStyle="PivotStyleLight16"/>
  <colors>
    <mruColors>
      <color rgb="FFEA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jp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</xdr:colOff>
      <xdr:row>7</xdr:row>
      <xdr:rowOff>21166</xdr:rowOff>
    </xdr:from>
    <xdr:to>
      <xdr:col>14</xdr:col>
      <xdr:colOff>336550</xdr:colOff>
      <xdr:row>8</xdr:row>
      <xdr:rowOff>125941</xdr:rowOff>
    </xdr:to>
    <xdr:sp macro="" textlink="">
      <xdr:nvSpPr>
        <xdr:cNvPr id="2" name="AutoShape 1" descr="Logo - ZŠ J. A. Komenského, Lysá nad Labem ">
          <a:extLst>
            <a:ext uri="{FF2B5EF4-FFF2-40B4-BE49-F238E27FC236}">
              <a16:creationId xmlns:a16="http://schemas.microsoft.com/office/drawing/2014/main" id="{7D80D512-CC5C-4336-A089-DAB01752A307}"/>
            </a:ext>
          </a:extLst>
        </xdr:cNvPr>
        <xdr:cNvSpPr>
          <a:spLocks noChangeAspect="1" noChangeArrowheads="1"/>
        </xdr:cNvSpPr>
      </xdr:nvSpPr>
      <xdr:spPr bwMode="auto">
        <a:xfrm>
          <a:off x="13599583" y="1312333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190500</xdr:colOff>
      <xdr:row>0</xdr:row>
      <xdr:rowOff>62812</xdr:rowOff>
    </xdr:from>
    <xdr:to>
      <xdr:col>9</xdr:col>
      <xdr:colOff>814916</xdr:colOff>
      <xdr:row>4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5F48561-B58C-6BF0-923E-4066F444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0333" y="62812"/>
          <a:ext cx="1375833" cy="995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31</xdr:row>
      <xdr:rowOff>0</xdr:rowOff>
    </xdr:from>
    <xdr:to>
      <xdr:col>16</xdr:col>
      <xdr:colOff>304800</xdr:colOff>
      <xdr:row>32</xdr:row>
      <xdr:rowOff>76200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4B9F7E7-23B4-968D-BFA2-C95E3EE87704}"/>
            </a:ext>
          </a:extLst>
        </xdr:cNvPr>
        <xdr:cNvSpPr>
          <a:spLocks noChangeAspect="1" noChangeArrowheads="1"/>
        </xdr:cNvSpPr>
      </xdr:nvSpPr>
      <xdr:spPr bwMode="auto">
        <a:xfrm>
          <a:off x="14620875" y="2426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304800</xdr:colOff>
      <xdr:row>32</xdr:row>
      <xdr:rowOff>76200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25F0BECF-5BCE-3350-1D50-A9B3DDFF41F8}"/>
            </a:ext>
          </a:extLst>
        </xdr:cNvPr>
        <xdr:cNvSpPr>
          <a:spLocks noChangeAspect="1" noChangeArrowheads="1"/>
        </xdr:cNvSpPr>
      </xdr:nvSpPr>
      <xdr:spPr bwMode="auto">
        <a:xfrm>
          <a:off x="15840075" y="2293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31</xdr:row>
      <xdr:rowOff>0</xdr:rowOff>
    </xdr:from>
    <xdr:to>
      <xdr:col>21</xdr:col>
      <xdr:colOff>304800</xdr:colOff>
      <xdr:row>32</xdr:row>
      <xdr:rowOff>76200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942654E8-5FDB-76FB-A75A-80BABA3D86D4}"/>
            </a:ext>
          </a:extLst>
        </xdr:cNvPr>
        <xdr:cNvSpPr>
          <a:spLocks noChangeAspect="1" noChangeArrowheads="1"/>
        </xdr:cNvSpPr>
      </xdr:nvSpPr>
      <xdr:spPr bwMode="auto">
        <a:xfrm>
          <a:off x="17668875" y="2549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18</xdr:col>
      <xdr:colOff>0</xdr:colOff>
      <xdr:row>31</xdr:row>
      <xdr:rowOff>0</xdr:rowOff>
    </xdr:from>
    <xdr:ext cx="304800" cy="304800"/>
    <xdr:sp macro="" textlink="">
      <xdr:nvSpPr>
        <xdr:cNvPr id="1024" name="AutoShape 6">
          <a:extLst>
            <a:ext uri="{FF2B5EF4-FFF2-40B4-BE49-F238E27FC236}">
              <a16:creationId xmlns:a16="http://schemas.microsoft.com/office/drawing/2014/main" id="{A1CD4F2D-3D46-49C5-B392-DF5F79D4D2D9}"/>
            </a:ext>
          </a:extLst>
        </xdr:cNvPr>
        <xdr:cNvSpPr>
          <a:spLocks noChangeAspect="1" noChangeArrowheads="1"/>
        </xdr:cNvSpPr>
      </xdr:nvSpPr>
      <xdr:spPr bwMode="auto">
        <a:xfrm>
          <a:off x="1584007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81</xdr:row>
      <xdr:rowOff>0</xdr:rowOff>
    </xdr:from>
    <xdr:to>
      <xdr:col>16</xdr:col>
      <xdr:colOff>304800</xdr:colOff>
      <xdr:row>82</xdr:row>
      <xdr:rowOff>76200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F216487D-F573-42C4-A94C-EE8A44410FD3}"/>
            </a:ext>
          </a:extLst>
        </xdr:cNvPr>
        <xdr:cNvSpPr>
          <a:spLocks noChangeAspect="1" noChangeArrowheads="1"/>
        </xdr:cNvSpPr>
      </xdr:nvSpPr>
      <xdr:spPr bwMode="auto">
        <a:xfrm>
          <a:off x="1482090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304800</xdr:colOff>
      <xdr:row>82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2E2CD368-6626-401E-9BE9-377457DEBA49}"/>
            </a:ext>
          </a:extLst>
        </xdr:cNvPr>
        <xdr:cNvSpPr>
          <a:spLocks noChangeAspect="1" noChangeArrowheads="1"/>
        </xdr:cNvSpPr>
      </xdr:nvSpPr>
      <xdr:spPr bwMode="auto">
        <a:xfrm>
          <a:off x="1604010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304800</xdr:colOff>
      <xdr:row>82</xdr:row>
      <xdr:rowOff>76200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AFD18AE8-803B-4768-AD53-1C4DA3E3D608}"/>
            </a:ext>
          </a:extLst>
        </xdr:cNvPr>
        <xdr:cNvSpPr>
          <a:spLocks noChangeAspect="1" noChangeArrowheads="1"/>
        </xdr:cNvSpPr>
      </xdr:nvSpPr>
      <xdr:spPr bwMode="auto">
        <a:xfrm>
          <a:off x="1786890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18</xdr:col>
      <xdr:colOff>0</xdr:colOff>
      <xdr:row>81</xdr:row>
      <xdr:rowOff>0</xdr:rowOff>
    </xdr:from>
    <xdr:ext cx="304800" cy="304800"/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6BB5C4E0-4B79-4201-8D92-E2DF96B0AC1F}"/>
            </a:ext>
          </a:extLst>
        </xdr:cNvPr>
        <xdr:cNvSpPr>
          <a:spLocks noChangeAspect="1" noChangeArrowheads="1"/>
        </xdr:cNvSpPr>
      </xdr:nvSpPr>
      <xdr:spPr bwMode="auto">
        <a:xfrm>
          <a:off x="1604010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75</xdr:row>
      <xdr:rowOff>0</xdr:rowOff>
    </xdr:from>
    <xdr:to>
      <xdr:col>16</xdr:col>
      <xdr:colOff>304800</xdr:colOff>
      <xdr:row>76</xdr:row>
      <xdr:rowOff>114300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74322C64-801D-494E-A004-743C11829D54}"/>
            </a:ext>
          </a:extLst>
        </xdr:cNvPr>
        <xdr:cNvSpPr>
          <a:spLocks noChangeAspect="1" noChangeArrowheads="1"/>
        </xdr:cNvSpPr>
      </xdr:nvSpPr>
      <xdr:spPr bwMode="auto">
        <a:xfrm>
          <a:off x="14820900" y="1613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304800</xdr:colOff>
      <xdr:row>76</xdr:row>
      <xdr:rowOff>114300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71410F2C-479E-46A2-A294-27A42E4C2811}"/>
            </a:ext>
          </a:extLst>
        </xdr:cNvPr>
        <xdr:cNvSpPr>
          <a:spLocks noChangeAspect="1" noChangeArrowheads="1"/>
        </xdr:cNvSpPr>
      </xdr:nvSpPr>
      <xdr:spPr bwMode="auto">
        <a:xfrm>
          <a:off x="16040100" y="1613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304800</xdr:colOff>
      <xdr:row>76</xdr:row>
      <xdr:rowOff>114300</xdr:rowOff>
    </xdr:to>
    <xdr:sp macro="" textlink="">
      <xdr:nvSpPr>
        <xdr:cNvPr id="12" name="AutoShape 7">
          <a:extLst>
            <a:ext uri="{FF2B5EF4-FFF2-40B4-BE49-F238E27FC236}">
              <a16:creationId xmlns:a16="http://schemas.microsoft.com/office/drawing/2014/main" id="{5B6C9CB5-B2B0-4707-87A5-13D8C6D6BD3E}"/>
            </a:ext>
          </a:extLst>
        </xdr:cNvPr>
        <xdr:cNvSpPr>
          <a:spLocks noChangeAspect="1" noChangeArrowheads="1"/>
        </xdr:cNvSpPr>
      </xdr:nvSpPr>
      <xdr:spPr bwMode="auto">
        <a:xfrm>
          <a:off x="17868900" y="1613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18</xdr:col>
      <xdr:colOff>0</xdr:colOff>
      <xdr:row>75</xdr:row>
      <xdr:rowOff>0</xdr:rowOff>
    </xdr:from>
    <xdr:ext cx="304800" cy="304800"/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id="{B59106D1-E4EB-4444-BAFC-5BC3A34DED72}"/>
            </a:ext>
          </a:extLst>
        </xdr:cNvPr>
        <xdr:cNvSpPr>
          <a:spLocks noChangeAspect="1" noChangeArrowheads="1"/>
        </xdr:cNvSpPr>
      </xdr:nvSpPr>
      <xdr:spPr bwMode="auto">
        <a:xfrm>
          <a:off x="16040100" y="1613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22</xdr:row>
      <xdr:rowOff>0</xdr:rowOff>
    </xdr:from>
    <xdr:to>
      <xdr:col>16</xdr:col>
      <xdr:colOff>304800</xdr:colOff>
      <xdr:row>23</xdr:row>
      <xdr:rowOff>76200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5ECE4C61-46C0-4377-81C4-8FDFD6110653}"/>
            </a:ext>
          </a:extLst>
        </xdr:cNvPr>
        <xdr:cNvSpPr>
          <a:spLocks noChangeAspect="1" noChangeArrowheads="1"/>
        </xdr:cNvSpPr>
      </xdr:nvSpPr>
      <xdr:spPr bwMode="auto">
        <a:xfrm>
          <a:off x="14820900" y="1063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304800</xdr:colOff>
      <xdr:row>23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CA9A348B-6E09-497F-9B91-63CE0D3EC7BB}"/>
            </a:ext>
          </a:extLst>
        </xdr:cNvPr>
        <xdr:cNvSpPr>
          <a:spLocks noChangeAspect="1" noChangeArrowheads="1"/>
        </xdr:cNvSpPr>
      </xdr:nvSpPr>
      <xdr:spPr bwMode="auto">
        <a:xfrm>
          <a:off x="16040100" y="1063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22</xdr:row>
      <xdr:rowOff>0</xdr:rowOff>
    </xdr:from>
    <xdr:to>
      <xdr:col>21</xdr:col>
      <xdr:colOff>304800</xdr:colOff>
      <xdr:row>23</xdr:row>
      <xdr:rowOff>76200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2A67F7BF-5AC8-4C91-B022-1730A396630C}"/>
            </a:ext>
          </a:extLst>
        </xdr:cNvPr>
        <xdr:cNvSpPr>
          <a:spLocks noChangeAspect="1" noChangeArrowheads="1"/>
        </xdr:cNvSpPr>
      </xdr:nvSpPr>
      <xdr:spPr bwMode="auto">
        <a:xfrm>
          <a:off x="17868900" y="1063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18</xdr:col>
      <xdr:colOff>0</xdr:colOff>
      <xdr:row>22</xdr:row>
      <xdr:rowOff>0</xdr:rowOff>
    </xdr:from>
    <xdr:ext cx="304800" cy="304800"/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49C7B1BD-65C3-4B02-810A-00147904FEE1}"/>
            </a:ext>
          </a:extLst>
        </xdr:cNvPr>
        <xdr:cNvSpPr>
          <a:spLocks noChangeAspect="1" noChangeArrowheads="1"/>
        </xdr:cNvSpPr>
      </xdr:nvSpPr>
      <xdr:spPr bwMode="auto">
        <a:xfrm>
          <a:off x="16040100" y="1063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20</xdr:row>
      <xdr:rowOff>0</xdr:rowOff>
    </xdr:from>
    <xdr:to>
      <xdr:col>16</xdr:col>
      <xdr:colOff>304800</xdr:colOff>
      <xdr:row>21</xdr:row>
      <xdr:rowOff>114300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29004943-3846-41FC-8B33-2C3AAAAE27A4}"/>
            </a:ext>
          </a:extLst>
        </xdr:cNvPr>
        <xdr:cNvSpPr>
          <a:spLocks noChangeAspect="1" noChangeArrowheads="1"/>
        </xdr:cNvSpPr>
      </xdr:nvSpPr>
      <xdr:spPr bwMode="auto">
        <a:xfrm>
          <a:off x="1482090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304800</xdr:colOff>
      <xdr:row>21</xdr:row>
      <xdr:rowOff>38100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9940F83D-4A46-40E2-9E42-2A3E07550A11}"/>
            </a:ext>
          </a:extLst>
        </xdr:cNvPr>
        <xdr:cNvSpPr>
          <a:spLocks noChangeAspect="1" noChangeArrowheads="1"/>
        </xdr:cNvSpPr>
      </xdr:nvSpPr>
      <xdr:spPr bwMode="auto">
        <a:xfrm>
          <a:off x="16040100" y="392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</xdr:row>
      <xdr:rowOff>0</xdr:rowOff>
    </xdr:from>
    <xdr:to>
      <xdr:col>21</xdr:col>
      <xdr:colOff>304800</xdr:colOff>
      <xdr:row>21</xdr:row>
      <xdr:rowOff>114300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62B6C844-3F0B-40BB-BBEA-1D446D9919E8}"/>
            </a:ext>
          </a:extLst>
        </xdr:cNvPr>
        <xdr:cNvSpPr>
          <a:spLocks noChangeAspect="1" noChangeArrowheads="1"/>
        </xdr:cNvSpPr>
      </xdr:nvSpPr>
      <xdr:spPr bwMode="auto">
        <a:xfrm>
          <a:off x="1786890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18</xdr:col>
      <xdr:colOff>0</xdr:colOff>
      <xdr:row>20</xdr:row>
      <xdr:rowOff>0</xdr:rowOff>
    </xdr:from>
    <xdr:ext cx="304800" cy="304800"/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C760F6F9-1C8D-42C3-8166-17E9EAC19B08}"/>
            </a:ext>
          </a:extLst>
        </xdr:cNvPr>
        <xdr:cNvSpPr>
          <a:spLocks noChangeAspect="1" noChangeArrowheads="1"/>
        </xdr:cNvSpPr>
      </xdr:nvSpPr>
      <xdr:spPr bwMode="auto">
        <a:xfrm>
          <a:off x="1604010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20</xdr:row>
      <xdr:rowOff>0</xdr:rowOff>
    </xdr:from>
    <xdr:to>
      <xdr:col>16</xdr:col>
      <xdr:colOff>304800</xdr:colOff>
      <xdr:row>21</xdr:row>
      <xdr:rowOff>38100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9FD793AB-084C-41A9-9433-6AA25E1F4EFA}"/>
            </a:ext>
          </a:extLst>
        </xdr:cNvPr>
        <xdr:cNvSpPr>
          <a:spLocks noChangeAspect="1" noChangeArrowheads="1"/>
        </xdr:cNvSpPr>
      </xdr:nvSpPr>
      <xdr:spPr bwMode="auto">
        <a:xfrm>
          <a:off x="1482090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304800</xdr:colOff>
      <xdr:row>21</xdr:row>
      <xdr:rowOff>38100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3517685B-108F-493D-B547-18F9E8E601BC}"/>
            </a:ext>
          </a:extLst>
        </xdr:cNvPr>
        <xdr:cNvSpPr>
          <a:spLocks noChangeAspect="1" noChangeArrowheads="1"/>
        </xdr:cNvSpPr>
      </xdr:nvSpPr>
      <xdr:spPr bwMode="auto">
        <a:xfrm>
          <a:off x="16040100" y="392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20</xdr:row>
      <xdr:rowOff>0</xdr:rowOff>
    </xdr:from>
    <xdr:to>
      <xdr:col>21</xdr:col>
      <xdr:colOff>304800</xdr:colOff>
      <xdr:row>21</xdr:row>
      <xdr:rowOff>38100</xdr:rowOff>
    </xdr:to>
    <xdr:sp macro="" textlink="">
      <xdr:nvSpPr>
        <xdr:cNvPr id="12" name="AutoShape 7">
          <a:extLst>
            <a:ext uri="{FF2B5EF4-FFF2-40B4-BE49-F238E27FC236}">
              <a16:creationId xmlns:a16="http://schemas.microsoft.com/office/drawing/2014/main" id="{FCFC4ABD-DC9E-443E-B38D-40A0A5CE2E53}"/>
            </a:ext>
          </a:extLst>
        </xdr:cNvPr>
        <xdr:cNvSpPr>
          <a:spLocks noChangeAspect="1" noChangeArrowheads="1"/>
        </xdr:cNvSpPr>
      </xdr:nvSpPr>
      <xdr:spPr bwMode="auto">
        <a:xfrm>
          <a:off x="1786890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18</xdr:col>
      <xdr:colOff>0</xdr:colOff>
      <xdr:row>20</xdr:row>
      <xdr:rowOff>0</xdr:rowOff>
    </xdr:from>
    <xdr:ext cx="304800" cy="304800"/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id="{70D4ADD1-A2D9-43F5-897D-A4E55096449C}"/>
            </a:ext>
          </a:extLst>
        </xdr:cNvPr>
        <xdr:cNvSpPr>
          <a:spLocks noChangeAspect="1" noChangeArrowheads="1"/>
        </xdr:cNvSpPr>
      </xdr:nvSpPr>
      <xdr:spPr bwMode="auto">
        <a:xfrm>
          <a:off x="1604010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276225</xdr:colOff>
      <xdr:row>8</xdr:row>
      <xdr:rowOff>85726</xdr:rowOff>
    </xdr:from>
    <xdr:to>
      <xdr:col>1</xdr:col>
      <xdr:colOff>1095375</xdr:colOff>
      <xdr:row>8</xdr:row>
      <xdr:rowOff>944171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5BD34481-3473-2A1A-3B69-FFF250C24C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54" t="22222" r="38235" b="15904"/>
        <a:stretch/>
      </xdr:blipFill>
      <xdr:spPr>
        <a:xfrm>
          <a:off x="609600" y="3057526"/>
          <a:ext cx="819150" cy="858445"/>
        </a:xfrm>
        <a:prstGeom prst="rect">
          <a:avLst/>
        </a:prstGeom>
      </xdr:spPr>
    </xdr:pic>
    <xdr:clientData/>
  </xdr:twoCellAnchor>
  <xdr:twoCellAnchor editAs="oneCell">
    <xdr:from>
      <xdr:col>1</xdr:col>
      <xdr:colOff>466726</xdr:colOff>
      <xdr:row>9</xdr:row>
      <xdr:rowOff>38101</xdr:rowOff>
    </xdr:from>
    <xdr:to>
      <xdr:col>1</xdr:col>
      <xdr:colOff>942976</xdr:colOff>
      <xdr:row>9</xdr:row>
      <xdr:rowOff>894389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A1915F6E-F5DE-BEC3-3D63-D8B5C59A3C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65" t="5172" r="19828" b="2758"/>
        <a:stretch/>
      </xdr:blipFill>
      <xdr:spPr>
        <a:xfrm>
          <a:off x="800101" y="5200651"/>
          <a:ext cx="476250" cy="856288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10</xdr:row>
      <xdr:rowOff>66675</xdr:rowOff>
    </xdr:from>
    <xdr:to>
      <xdr:col>1</xdr:col>
      <xdr:colOff>1257300</xdr:colOff>
      <xdr:row>10</xdr:row>
      <xdr:rowOff>693931</xdr:rowOff>
    </xdr:to>
    <xdr:pic>
      <xdr:nvPicPr>
        <xdr:cNvPr id="23" name="Obrázek 22" descr="Gallery image 1">
          <a:extLst>
            <a:ext uri="{FF2B5EF4-FFF2-40B4-BE49-F238E27FC236}">
              <a16:creationId xmlns:a16="http://schemas.microsoft.com/office/drawing/2014/main" id="{063699EE-817D-4810-9864-36E38E843F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r="8800"/>
        <a:stretch/>
      </xdr:blipFill>
      <xdr:spPr bwMode="auto">
        <a:xfrm>
          <a:off x="561975" y="6181725"/>
          <a:ext cx="1028700" cy="627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438150</xdr:colOff>
      <xdr:row>11</xdr:row>
      <xdr:rowOff>28575</xdr:rowOff>
    </xdr:from>
    <xdr:to>
      <xdr:col>1</xdr:col>
      <xdr:colOff>952500</xdr:colOff>
      <xdr:row>11</xdr:row>
      <xdr:rowOff>1009954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77B73B44-79BB-9316-B139-93EF0F8B87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100" t="1400" r="37900" b="3200"/>
        <a:stretch/>
      </xdr:blipFill>
      <xdr:spPr bwMode="auto">
        <a:xfrm>
          <a:off x="771525" y="6905625"/>
          <a:ext cx="514350" cy="98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12</xdr:row>
      <xdr:rowOff>104776</xdr:rowOff>
    </xdr:from>
    <xdr:to>
      <xdr:col>1</xdr:col>
      <xdr:colOff>1348055</xdr:colOff>
      <xdr:row>12</xdr:row>
      <xdr:rowOff>933450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14EF36C9-4440-B9A9-87F8-BCCBAC5C48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00" t="7601" r="18200" b="3800"/>
        <a:stretch/>
      </xdr:blipFill>
      <xdr:spPr bwMode="auto">
        <a:xfrm>
          <a:off x="504825" y="8029576"/>
          <a:ext cx="1176605" cy="828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13</xdr:row>
      <xdr:rowOff>38100</xdr:rowOff>
    </xdr:from>
    <xdr:to>
      <xdr:col>1</xdr:col>
      <xdr:colOff>1354214</xdr:colOff>
      <xdr:row>13</xdr:row>
      <xdr:rowOff>496661</xdr:rowOff>
    </xdr:to>
    <xdr:pic>
      <xdr:nvPicPr>
        <xdr:cNvPr id="35" name="Obrázek 34" descr="IFPD Wifi &amp; Bluetooth Module SI07B">
          <a:extLst>
            <a:ext uri="{FF2B5EF4-FFF2-40B4-BE49-F238E27FC236}">
              <a16:creationId xmlns:a16="http://schemas.microsoft.com/office/drawing/2014/main" id="{E1EEC333-7A84-4E6B-B0BD-65DAD82C1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105900"/>
          <a:ext cx="1268489" cy="458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47624</xdr:colOff>
      <xdr:row>15</xdr:row>
      <xdr:rowOff>28575</xdr:rowOff>
    </xdr:from>
    <xdr:to>
      <xdr:col>1</xdr:col>
      <xdr:colOff>1390649</xdr:colOff>
      <xdr:row>15</xdr:row>
      <xdr:rowOff>1118122</xdr:rowOff>
    </xdr:to>
    <xdr:pic>
      <xdr:nvPicPr>
        <xdr:cNvPr id="37" name="Obrázek 36" descr="Textilní nástěnka šedá Šedá textilní nástěnka na zeď ekoTAB 150x100. #1">
          <a:extLst>
            <a:ext uri="{FF2B5EF4-FFF2-40B4-BE49-F238E27FC236}">
              <a16:creationId xmlns:a16="http://schemas.microsoft.com/office/drawing/2014/main" id="{F0122BDF-4D1A-F87B-E67A-E37CD94F0A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75" r="9000"/>
        <a:stretch/>
      </xdr:blipFill>
      <xdr:spPr bwMode="auto">
        <a:xfrm>
          <a:off x="380999" y="8686800"/>
          <a:ext cx="1343025" cy="1089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466725</xdr:colOff>
      <xdr:row>16</xdr:row>
      <xdr:rowOff>57151</xdr:rowOff>
    </xdr:from>
    <xdr:to>
      <xdr:col>1</xdr:col>
      <xdr:colOff>1014628</xdr:colOff>
      <xdr:row>16</xdr:row>
      <xdr:rowOff>1123951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48125113-B44B-0645-B0BD-F0431ACC0F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84" t="6747" r="27637" b="5677"/>
        <a:stretch/>
      </xdr:blipFill>
      <xdr:spPr bwMode="auto">
        <a:xfrm>
          <a:off x="800100" y="10239376"/>
          <a:ext cx="54790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304800</xdr:colOff>
      <xdr:row>17</xdr:row>
      <xdr:rowOff>304800</xdr:rowOff>
    </xdr:to>
    <xdr:sp macro="" textlink="">
      <xdr:nvSpPr>
        <xdr:cNvPr id="3079" name="AutoShape 7" descr="ACER LCD V247YEbipv-23.8&quot;,IPS LED,FHD,16:9,100Hz,1000:1,250nits,4ms,HDMI,VGA,DP,VESA,black">
          <a:extLst>
            <a:ext uri="{FF2B5EF4-FFF2-40B4-BE49-F238E27FC236}">
              <a16:creationId xmlns:a16="http://schemas.microsoft.com/office/drawing/2014/main" id="{BD4414AB-F096-8CB1-5809-9A654AA9C309}"/>
            </a:ext>
          </a:extLst>
        </xdr:cNvPr>
        <xdr:cNvSpPr>
          <a:spLocks noChangeAspect="1" noChangeArrowheads="1"/>
        </xdr:cNvSpPr>
      </xdr:nvSpPr>
      <xdr:spPr bwMode="auto">
        <a:xfrm>
          <a:off x="12382500" y="1262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304800</xdr:colOff>
      <xdr:row>17</xdr:row>
      <xdr:rowOff>304800</xdr:rowOff>
    </xdr:to>
    <xdr:sp macro="" textlink="">
      <xdr:nvSpPr>
        <xdr:cNvPr id="3080" name="AutoShape 8" descr="ACER LCD V247YEbipv-23.8&quot;,IPS LED,FHD,16:9,100Hz,1000:1,250nits,4ms,HDMI,VGA,DP,VESA,black">
          <a:extLst>
            <a:ext uri="{FF2B5EF4-FFF2-40B4-BE49-F238E27FC236}">
              <a16:creationId xmlns:a16="http://schemas.microsoft.com/office/drawing/2014/main" id="{E987C0E0-BFB4-EA2D-1C3B-9CE755FD549E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1262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85725</xdr:colOff>
      <xdr:row>7</xdr:row>
      <xdr:rowOff>76201</xdr:rowOff>
    </xdr:from>
    <xdr:to>
      <xdr:col>1</xdr:col>
      <xdr:colOff>1285875</xdr:colOff>
      <xdr:row>7</xdr:row>
      <xdr:rowOff>873101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EC71420A-A756-0DDE-C03B-CB3F6CF324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28" t="34423" r="39215" b="11329"/>
        <a:stretch/>
      </xdr:blipFill>
      <xdr:spPr>
        <a:xfrm>
          <a:off x="419100" y="2095501"/>
          <a:ext cx="1200150" cy="796900"/>
        </a:xfrm>
        <a:prstGeom prst="rect">
          <a:avLst/>
        </a:prstGeom>
      </xdr:spPr>
    </xdr:pic>
    <xdr:clientData/>
  </xdr:twoCellAnchor>
  <xdr:oneCellAnchor>
    <xdr:from>
      <xdr:col>1</xdr:col>
      <xdr:colOff>381000</xdr:colOff>
      <xdr:row>14</xdr:row>
      <xdr:rowOff>47625</xdr:rowOff>
    </xdr:from>
    <xdr:ext cx="628650" cy="419100"/>
    <xdr:pic>
      <xdr:nvPicPr>
        <xdr:cNvPr id="17" name="image9.jpg" descr="#1">
          <a:extLst>
            <a:ext uri="{FF2B5EF4-FFF2-40B4-BE49-F238E27FC236}">
              <a16:creationId xmlns:a16="http://schemas.microsoft.com/office/drawing/2014/main" id="{40896633-EC5F-4D6E-B2D4-E712F12796EC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14375" y="8705850"/>
          <a:ext cx="628650" cy="4191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542926</xdr:colOff>
      <xdr:row>17</xdr:row>
      <xdr:rowOff>33338</xdr:rowOff>
    </xdr:from>
    <xdr:to>
      <xdr:col>1</xdr:col>
      <xdr:colOff>883873</xdr:colOff>
      <xdr:row>17</xdr:row>
      <xdr:rowOff>1076325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611263DB-3F8A-88F9-E7EF-0FEFC6D5BF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69208" t="22596" r="25116" b="14896"/>
        <a:stretch/>
      </xdr:blipFill>
      <xdr:spPr>
        <a:xfrm>
          <a:off x="876301" y="13225463"/>
          <a:ext cx="340947" cy="104298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304800</xdr:colOff>
      <xdr:row>16</xdr:row>
      <xdr:rowOff>304800</xdr:rowOff>
    </xdr:to>
    <xdr:sp macro="" textlink="">
      <xdr:nvSpPr>
        <xdr:cNvPr id="3073" name="AutoShape 1" descr="LENOVO LCD E24-30 - 23.8”,IPS,matný,16:9,1920x1080,100Hz,178/178,4/6ms,250cd/m2,1300:1,repro,VGA,HDMI,DP,VESA">
          <a:extLst>
            <a:ext uri="{FF2B5EF4-FFF2-40B4-BE49-F238E27FC236}">
              <a16:creationId xmlns:a16="http://schemas.microsoft.com/office/drawing/2014/main" id="{9C53DAFC-D6AE-F4E9-7E6C-FAF2A63805E8}"/>
            </a:ext>
          </a:extLst>
        </xdr:cNvPr>
        <xdr:cNvSpPr>
          <a:spLocks noChangeAspect="1" noChangeArrowheads="1"/>
        </xdr:cNvSpPr>
      </xdr:nvSpPr>
      <xdr:spPr bwMode="auto">
        <a:xfrm>
          <a:off x="12992100" y="1198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121111</xdr:colOff>
      <xdr:row>18</xdr:row>
      <xdr:rowOff>43961</xdr:rowOff>
    </xdr:from>
    <xdr:to>
      <xdr:col>1</xdr:col>
      <xdr:colOff>1342143</xdr:colOff>
      <xdr:row>18</xdr:row>
      <xdr:rowOff>911814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88622CF9-4459-DBE4-7E10-FB4C87C436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65680" t="24463" r="16238" b="27941"/>
        <a:stretch/>
      </xdr:blipFill>
      <xdr:spPr>
        <a:xfrm>
          <a:off x="458149" y="14375423"/>
          <a:ext cx="1221032" cy="90595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19</xdr:row>
      <xdr:rowOff>76201</xdr:rowOff>
    </xdr:from>
    <xdr:to>
      <xdr:col>1</xdr:col>
      <xdr:colOff>1383596</xdr:colOff>
      <xdr:row>20</xdr:row>
      <xdr:rowOff>45720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DE808FD6-5C4E-4524-9EE0-9C08581BD9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89" b="40901"/>
        <a:stretch/>
      </xdr:blipFill>
      <xdr:spPr bwMode="auto">
        <a:xfrm>
          <a:off x="381000" y="15554326"/>
          <a:ext cx="1335971" cy="342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9709C-FD65-4A6F-824D-5C7E41676635}">
  <sheetPr>
    <pageSetUpPr fitToPage="1"/>
  </sheetPr>
  <dimension ref="A1:U29"/>
  <sheetViews>
    <sheetView view="pageBreakPreview" topLeftCell="A14" zoomScale="90" zoomScaleNormal="100" zoomScaleSheetLayoutView="90" workbookViewId="0">
      <selection activeCell="I11" sqref="I11"/>
    </sheetView>
  </sheetViews>
  <sheetFormatPr defaultRowHeight="14.4" x14ac:dyDescent="0.3"/>
  <cols>
    <col min="1" max="1" width="3.88671875" customWidth="1"/>
    <col min="2" max="2" width="12.33203125" customWidth="1"/>
    <col min="3" max="3" width="5.5546875" customWidth="1"/>
    <col min="4" max="4" width="67.6640625" customWidth="1"/>
    <col min="5" max="5" width="4.44140625" customWidth="1"/>
    <col min="6" max="6" width="15.5546875" customWidth="1"/>
    <col min="7" max="7" width="16.109375" bestFit="1" customWidth="1"/>
    <col min="8" max="8" width="13.109375" customWidth="1"/>
    <col min="9" max="9" width="11.33203125" bestFit="1" customWidth="1"/>
    <col min="10" max="10" width="12.6640625" customWidth="1"/>
    <col min="11" max="11" width="13.109375" customWidth="1"/>
  </cols>
  <sheetData>
    <row r="1" spans="1:21" ht="28.5" customHeight="1" x14ac:dyDescent="0.3">
      <c r="A1" s="129" t="s">
        <v>57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21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21" ht="33.75" customHeight="1" x14ac:dyDescent="0.3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21" ht="6" customHeight="1" x14ac:dyDescent="0.3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21" ht="6.75" hidden="1" customHeight="1" x14ac:dyDescent="0.3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spans="1:21" ht="3" customHeight="1" thickBot="1" x14ac:dyDescent="0.35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</row>
    <row r="7" spans="1:21" s="1" customFormat="1" ht="15" customHeight="1" x14ac:dyDescent="0.3">
      <c r="A7"/>
      <c r="B7"/>
      <c r="C7"/>
      <c r="D7"/>
      <c r="E7"/>
      <c r="F7"/>
      <c r="G7"/>
      <c r="H7"/>
      <c r="I7"/>
      <c r="N7"/>
      <c r="O7"/>
      <c r="P7"/>
      <c r="Q7"/>
      <c r="R7"/>
      <c r="S7"/>
      <c r="T7"/>
      <c r="U7"/>
    </row>
    <row r="10" spans="1:21" ht="19.5" customHeight="1" x14ac:dyDescent="0.3">
      <c r="D10" s="141" t="s">
        <v>43</v>
      </c>
      <c r="E10" s="141"/>
      <c r="F10" s="141"/>
      <c r="G10" s="141"/>
      <c r="H10" s="65" t="s">
        <v>44</v>
      </c>
      <c r="I10" s="65" t="s">
        <v>8</v>
      </c>
      <c r="J10" s="65" t="s">
        <v>45</v>
      </c>
    </row>
    <row r="11" spans="1:21" s="1" customFormat="1" ht="18" customHeight="1" x14ac:dyDescent="0.3">
      <c r="A11"/>
      <c r="B11"/>
      <c r="C11" s="66" t="s">
        <v>46</v>
      </c>
      <c r="D11" s="142" t="s">
        <v>49</v>
      </c>
      <c r="E11" s="142"/>
      <c r="F11" s="142"/>
      <c r="G11" s="142"/>
      <c r="H11" s="101">
        <f>'Stavební práce'!F33</f>
        <v>0</v>
      </c>
      <c r="I11" s="101">
        <f t="shared" ref="I11:I13" si="0">J11-H11</f>
        <v>0</v>
      </c>
      <c r="J11" s="101">
        <f t="shared" ref="J11:J13" si="1">H11*1.21</f>
        <v>0</v>
      </c>
      <c r="K11"/>
      <c r="P11"/>
      <c r="Q11"/>
      <c r="R11"/>
      <c r="S11"/>
      <c r="T11"/>
    </row>
    <row r="12" spans="1:21" s="1" customFormat="1" ht="18" customHeight="1" x14ac:dyDescent="0.3">
      <c r="A12"/>
      <c r="B12"/>
      <c r="C12" s="66" t="s">
        <v>47</v>
      </c>
      <c r="D12" s="142" t="s">
        <v>88</v>
      </c>
      <c r="E12" s="142"/>
      <c r="F12" s="142"/>
      <c r="G12" s="142"/>
      <c r="H12" s="101">
        <f>Elektroinstalace!F83</f>
        <v>0</v>
      </c>
      <c r="I12" s="101">
        <f t="shared" ref="I12" si="2">J12-H12</f>
        <v>0</v>
      </c>
      <c r="J12" s="101">
        <f t="shared" ref="J12" si="3">H12*1.21</f>
        <v>0</v>
      </c>
      <c r="K12"/>
      <c r="P12"/>
      <c r="Q12"/>
      <c r="R12"/>
      <c r="S12"/>
      <c r="T12"/>
    </row>
    <row r="13" spans="1:21" s="1" customFormat="1" ht="18" customHeight="1" x14ac:dyDescent="0.3">
      <c r="A13"/>
      <c r="B13"/>
      <c r="C13" s="66" t="s">
        <v>87</v>
      </c>
      <c r="D13" s="142" t="s">
        <v>19</v>
      </c>
      <c r="E13" s="142"/>
      <c r="F13" s="142"/>
      <c r="G13" s="142"/>
      <c r="H13" s="101">
        <f>Vybavení!F30</f>
        <v>0</v>
      </c>
      <c r="I13" s="101">
        <f t="shared" si="0"/>
        <v>0</v>
      </c>
      <c r="J13" s="101">
        <f t="shared" si="1"/>
        <v>0</v>
      </c>
      <c r="K13"/>
    </row>
    <row r="14" spans="1:21" ht="18" x14ac:dyDescent="0.3">
      <c r="A14" s="67"/>
      <c r="B14" s="68"/>
      <c r="C14" s="143" t="s">
        <v>48</v>
      </c>
      <c r="D14" s="144"/>
      <c r="E14" s="144"/>
      <c r="F14" s="144"/>
      <c r="G14" s="144"/>
      <c r="H14" s="144"/>
      <c r="I14" s="144"/>
      <c r="J14" s="145"/>
      <c r="K14" s="69"/>
    </row>
    <row r="15" spans="1:21" ht="18" x14ac:dyDescent="0.35">
      <c r="A15" s="70"/>
      <c r="B15" s="71"/>
      <c r="C15" s="146" t="s">
        <v>7</v>
      </c>
      <c r="D15" s="147"/>
      <c r="E15" s="147"/>
      <c r="F15" s="147"/>
      <c r="G15" s="147"/>
      <c r="H15" s="148"/>
      <c r="I15" s="149">
        <f>SUM(H11:H13)</f>
        <v>0</v>
      </c>
      <c r="J15" s="150"/>
      <c r="K15" s="2"/>
    </row>
    <row r="16" spans="1:21" ht="18" x14ac:dyDescent="0.35">
      <c r="A16" s="72"/>
      <c r="B16" s="72"/>
      <c r="C16" s="131" t="s">
        <v>8</v>
      </c>
      <c r="D16" s="132"/>
      <c r="E16" s="132"/>
      <c r="F16" s="132"/>
      <c r="G16" s="132"/>
      <c r="H16" s="133"/>
      <c r="I16" s="134">
        <f>I15*0.21</f>
        <v>0</v>
      </c>
      <c r="J16" s="135"/>
      <c r="K16" s="2"/>
    </row>
    <row r="17" spans="1:11" ht="18" x14ac:dyDescent="0.35">
      <c r="A17" s="73"/>
      <c r="B17" s="73"/>
      <c r="C17" s="136" t="s">
        <v>9</v>
      </c>
      <c r="D17" s="137"/>
      <c r="E17" s="137"/>
      <c r="F17" s="137"/>
      <c r="G17" s="137"/>
      <c r="H17" s="138"/>
      <c r="I17" s="139">
        <f>I15+I16</f>
        <v>0</v>
      </c>
      <c r="J17" s="140"/>
      <c r="K17" s="2"/>
    </row>
    <row r="20" spans="1:11" ht="15" thickBot="1" x14ac:dyDescent="0.35"/>
    <row r="21" spans="1:11" x14ac:dyDescent="0.3">
      <c r="D21" s="108" t="s">
        <v>169</v>
      </c>
      <c r="E21" s="109"/>
      <c r="F21" s="109"/>
      <c r="G21" s="110"/>
      <c r="H21" s="114"/>
      <c r="I21" s="115"/>
      <c r="J21" s="116"/>
    </row>
    <row r="22" spans="1:11" ht="15" thickBot="1" x14ac:dyDescent="0.35">
      <c r="D22" s="111"/>
      <c r="E22" s="112"/>
      <c r="F22" s="112"/>
      <c r="G22" s="113"/>
      <c r="H22" s="117"/>
      <c r="I22" s="118"/>
      <c r="J22" s="119"/>
    </row>
    <row r="23" spans="1:11" ht="15" thickBot="1" x14ac:dyDescent="0.35"/>
    <row r="24" spans="1:11" x14ac:dyDescent="0.3">
      <c r="D24" s="120" t="s">
        <v>170</v>
      </c>
      <c r="E24" s="121"/>
      <c r="F24" s="121"/>
      <c r="G24" s="121"/>
      <c r="H24" s="114"/>
      <c r="I24" s="115"/>
      <c r="J24" s="116"/>
    </row>
    <row r="25" spans="1:11" x14ac:dyDescent="0.3">
      <c r="D25" s="122"/>
      <c r="E25" s="123"/>
      <c r="F25" s="123"/>
      <c r="G25" s="123"/>
      <c r="H25" s="126"/>
      <c r="I25" s="127"/>
      <c r="J25" s="128"/>
    </row>
    <row r="26" spans="1:11" ht="15" thickBot="1" x14ac:dyDescent="0.35">
      <c r="D26" s="124"/>
      <c r="E26" s="125"/>
      <c r="F26" s="125"/>
      <c r="G26" s="125"/>
      <c r="H26" s="117"/>
      <c r="I26" s="118"/>
      <c r="J26" s="119"/>
    </row>
    <row r="27" spans="1:11" ht="15" thickBot="1" x14ac:dyDescent="0.35"/>
    <row r="28" spans="1:11" x14ac:dyDescent="0.3">
      <c r="D28" s="108" t="s">
        <v>171</v>
      </c>
      <c r="E28" s="109"/>
      <c r="F28" s="109"/>
      <c r="G28" s="110"/>
      <c r="H28" s="114"/>
      <c r="I28" s="115"/>
      <c r="J28" s="116"/>
    </row>
    <row r="29" spans="1:11" ht="15" thickBot="1" x14ac:dyDescent="0.35">
      <c r="D29" s="111"/>
      <c r="E29" s="112"/>
      <c r="F29" s="112"/>
      <c r="G29" s="113"/>
      <c r="H29" s="117"/>
      <c r="I29" s="118"/>
      <c r="J29" s="119"/>
    </row>
  </sheetData>
  <sheetProtection algorithmName="SHA-512" hashValue="tfAvKaTdImNEca6f4bvum3nyhoWfu6zsMs5loJ4t14s/RTC4Vsep5k48Kgbj/uazOiY8qowEKJEphbbhNNCGiQ==" saltValue="dSKTySDh/z7oWgS3keiGJQ==" spinCount="100000" sheet="1" objects="1" scenarios="1"/>
  <protectedRanges>
    <protectedRange sqref="H21 H24 H25 H26 H28 A1" name="Oblast1"/>
  </protectedRanges>
  <mergeCells count="20">
    <mergeCell ref="A1:K6"/>
    <mergeCell ref="C16:H16"/>
    <mergeCell ref="I16:J16"/>
    <mergeCell ref="C17:H17"/>
    <mergeCell ref="I17:J17"/>
    <mergeCell ref="D10:G10"/>
    <mergeCell ref="D11:G11"/>
    <mergeCell ref="D13:G13"/>
    <mergeCell ref="C14:J14"/>
    <mergeCell ref="C15:H15"/>
    <mergeCell ref="I15:J15"/>
    <mergeCell ref="D12:G12"/>
    <mergeCell ref="D28:G29"/>
    <mergeCell ref="H28:J29"/>
    <mergeCell ref="H21:J22"/>
    <mergeCell ref="D21:G22"/>
    <mergeCell ref="D24:G26"/>
    <mergeCell ref="H24:J24"/>
    <mergeCell ref="H25:J25"/>
    <mergeCell ref="H26:J26"/>
  </mergeCells>
  <hyperlinks>
    <hyperlink ref="D11" location="'Přírodopisná učebna 1.1'!Oblast_tisku" display="Přírodopisná učebna" xr:uid="{1A47FEAA-A099-4E72-A9CB-5790BB863783}"/>
    <hyperlink ref="D11:G11" location="Sekretariát!A1" display="Sekretariát" xr:uid="{BB172D18-F0AA-4515-BD2F-9C12500543FB}"/>
    <hyperlink ref="D13:G13" location="'Zrcadlový sál'!A1" display="Zrcadlový sál" xr:uid="{FF2AEF46-0026-49F7-A498-E898323B33FD}"/>
    <hyperlink ref="D13" location="'Přírodopisná učebna 1.1'!Oblast_tisku" display="Přírodopisná učebna" xr:uid="{7B4308B2-83E9-4540-B3DA-EF3D51ACEAD5}"/>
    <hyperlink ref="D12" location="'Přírodopisná učebna 1.1'!Oblast_tisku" display="Přírodopisná učebna" xr:uid="{702C7A06-37D2-4D31-B4EE-7D691420ED22}"/>
    <hyperlink ref="D12:G12" location="Sekretariát!A1" display="Sekretariát" xr:uid="{668E2285-BCFC-40C0-8209-B4F53DF6D49B}"/>
  </hyperlinks>
  <pageMargins left="0.7" right="0.7" top="0.78740157499999996" bottom="0.78740157499999996" header="0.3" footer="0.3"/>
  <pageSetup paperSize="9" scale="74" fitToHeight="0" orientation="landscape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FF08C-2C3C-4FD1-88E6-1D1C812E6A40}">
  <sheetPr>
    <pageSetUpPr fitToPage="1"/>
  </sheetPr>
  <dimension ref="A1:L38"/>
  <sheetViews>
    <sheetView tabSelected="1" view="pageBreakPreview" topLeftCell="A5" zoomScaleNormal="100" zoomScaleSheetLayoutView="100" workbookViewId="0">
      <selection activeCell="H13" sqref="H13"/>
    </sheetView>
  </sheetViews>
  <sheetFormatPr defaultRowHeight="14.4" x14ac:dyDescent="0.3"/>
  <cols>
    <col min="1" max="1" width="5" customWidth="1"/>
    <col min="2" max="2" width="21.5546875" customWidth="1"/>
    <col min="3" max="3" width="58.33203125" customWidth="1"/>
    <col min="4" max="4" width="9.33203125" customWidth="1"/>
    <col min="5" max="5" width="4.44140625" customWidth="1"/>
    <col min="6" max="6" width="15.88671875" customWidth="1"/>
    <col min="7" max="7" width="15.6640625" customWidth="1"/>
    <col min="8" max="8" width="14.44140625" bestFit="1" customWidth="1"/>
    <col min="9" max="9" width="13.6640625" style="31" customWidth="1"/>
    <col min="10" max="10" width="9.109375" style="31"/>
  </cols>
  <sheetData>
    <row r="1" spans="1:12" ht="27.75" customHeight="1" thickBot="1" x14ac:dyDescent="0.35">
      <c r="A1" s="44"/>
      <c r="B1" s="12"/>
      <c r="C1" s="11" t="s">
        <v>15</v>
      </c>
      <c r="D1" s="4"/>
      <c r="E1" s="5"/>
      <c r="F1" s="161" t="s">
        <v>53</v>
      </c>
      <c r="G1" s="162"/>
      <c r="H1" s="163"/>
      <c r="I1" s="33"/>
    </row>
    <row r="2" spans="1:12" ht="21" customHeight="1" x14ac:dyDescent="0.3">
      <c r="A2" s="45"/>
      <c r="B2" s="6"/>
      <c r="C2" s="74"/>
      <c r="D2" s="164" t="s">
        <v>58</v>
      </c>
      <c r="E2" s="164"/>
      <c r="F2" s="164"/>
      <c r="G2" s="164"/>
      <c r="H2" s="165"/>
      <c r="I2" s="33"/>
      <c r="K2" s="31"/>
      <c r="L2" s="31"/>
    </row>
    <row r="3" spans="1:12" ht="21" x14ac:dyDescent="0.3">
      <c r="A3" s="46"/>
      <c r="B3" s="3"/>
      <c r="C3" s="76"/>
      <c r="D3" s="7"/>
      <c r="E3" s="7"/>
      <c r="F3" s="166" t="s">
        <v>59</v>
      </c>
      <c r="G3" s="166"/>
      <c r="H3" s="167"/>
      <c r="I3" s="33"/>
      <c r="K3" s="31"/>
      <c r="L3" s="31"/>
    </row>
    <row r="4" spans="1:12" ht="21.6" thickBot="1" x14ac:dyDescent="0.35">
      <c r="A4" s="46"/>
      <c r="B4" s="3"/>
      <c r="C4" s="75"/>
      <c r="D4" s="3"/>
      <c r="E4" s="3"/>
      <c r="F4" s="166" t="s">
        <v>60</v>
      </c>
      <c r="G4" s="166"/>
      <c r="H4" s="167"/>
      <c r="I4" s="33"/>
      <c r="K4" s="31"/>
      <c r="L4" s="31"/>
    </row>
    <row r="5" spans="1:12" ht="34.5" customHeight="1" thickBot="1" x14ac:dyDescent="0.35">
      <c r="A5" s="47" t="s">
        <v>0</v>
      </c>
      <c r="B5" s="8" t="s">
        <v>13</v>
      </c>
      <c r="C5" s="8" t="s">
        <v>1</v>
      </c>
      <c r="D5" s="9" t="s">
        <v>3</v>
      </c>
      <c r="E5" s="9" t="s">
        <v>2</v>
      </c>
      <c r="F5" s="10" t="s">
        <v>12</v>
      </c>
      <c r="G5" s="10" t="s">
        <v>4</v>
      </c>
      <c r="H5" s="10" t="s">
        <v>5</v>
      </c>
    </row>
    <row r="6" spans="1:12" ht="15" customHeight="1" thickTop="1" x14ac:dyDescent="0.3">
      <c r="A6" s="48"/>
      <c r="B6" s="19"/>
      <c r="C6" s="20"/>
    </row>
    <row r="7" spans="1:12" ht="18" customHeight="1" x14ac:dyDescent="0.3">
      <c r="A7" s="22"/>
      <c r="B7" s="21"/>
      <c r="C7" s="22" t="s">
        <v>16</v>
      </c>
    </row>
    <row r="8" spans="1:12" ht="15" customHeight="1" x14ac:dyDescent="0.3">
      <c r="A8" s="43" t="s">
        <v>24</v>
      </c>
      <c r="B8" s="23"/>
      <c r="C8" s="30" t="s">
        <v>85</v>
      </c>
      <c r="D8" s="15">
        <v>35</v>
      </c>
      <c r="E8" s="16" t="s">
        <v>21</v>
      </c>
      <c r="F8" s="24">
        <v>0</v>
      </c>
      <c r="G8" s="91">
        <f t="shared" ref="G8:G17" si="0">F8*D8</f>
        <v>0</v>
      </c>
      <c r="H8" s="91">
        <f>G8*1.21</f>
        <v>0</v>
      </c>
      <c r="J8"/>
    </row>
    <row r="9" spans="1:12" ht="15" customHeight="1" x14ac:dyDescent="0.3">
      <c r="A9" s="43" t="s">
        <v>25</v>
      </c>
      <c r="B9" s="23"/>
      <c r="C9" s="30" t="s">
        <v>206</v>
      </c>
      <c r="D9" s="15">
        <v>1</v>
      </c>
      <c r="E9" s="16" t="s">
        <v>6</v>
      </c>
      <c r="F9" s="24">
        <v>0</v>
      </c>
      <c r="G9" s="91">
        <f t="shared" ref="G9" si="1">F9*D9</f>
        <v>0</v>
      </c>
      <c r="H9" s="91">
        <f>G9*1.21</f>
        <v>0</v>
      </c>
      <c r="J9"/>
    </row>
    <row r="10" spans="1:12" ht="28.8" x14ac:dyDescent="0.3">
      <c r="A10" s="43" t="s">
        <v>26</v>
      </c>
      <c r="B10" s="23"/>
      <c r="C10" s="30" t="s">
        <v>86</v>
      </c>
      <c r="D10" s="15">
        <v>1</v>
      </c>
      <c r="E10" s="16" t="s">
        <v>6</v>
      </c>
      <c r="F10" s="24">
        <v>0</v>
      </c>
      <c r="G10" s="91">
        <f t="shared" ref="G10" si="2">F10*D10</f>
        <v>0</v>
      </c>
      <c r="H10" s="91">
        <f>G10*1.21</f>
        <v>0</v>
      </c>
      <c r="J10"/>
    </row>
    <row r="11" spans="1:12" ht="28.8" x14ac:dyDescent="0.3">
      <c r="A11" s="43" t="s">
        <v>27</v>
      </c>
      <c r="B11" s="23"/>
      <c r="C11" s="88" t="s">
        <v>164</v>
      </c>
      <c r="D11" s="15">
        <v>1</v>
      </c>
      <c r="E11" s="16" t="s">
        <v>6</v>
      </c>
      <c r="F11" s="24">
        <v>0</v>
      </c>
      <c r="G11" s="91">
        <f t="shared" ref="G11" si="3">F11*D11</f>
        <v>0</v>
      </c>
      <c r="H11" s="91">
        <f>G11*1.21</f>
        <v>0</v>
      </c>
      <c r="J11"/>
    </row>
    <row r="12" spans="1:12" ht="15" customHeight="1" x14ac:dyDescent="0.3">
      <c r="A12" s="43" t="s">
        <v>28</v>
      </c>
      <c r="B12" s="23"/>
      <c r="C12" s="62" t="s">
        <v>76</v>
      </c>
      <c r="D12" s="15">
        <v>35</v>
      </c>
      <c r="E12" s="16" t="s">
        <v>21</v>
      </c>
      <c r="F12" s="24">
        <v>0</v>
      </c>
      <c r="G12" s="91">
        <f t="shared" si="0"/>
        <v>0</v>
      </c>
      <c r="H12" s="91">
        <f t="shared" ref="H12:H19" si="4">G12*1.21</f>
        <v>0</v>
      </c>
      <c r="J12"/>
    </row>
    <row r="13" spans="1:12" ht="15" customHeight="1" x14ac:dyDescent="0.3">
      <c r="A13" s="43" t="s">
        <v>29</v>
      </c>
      <c r="B13" s="23"/>
      <c r="C13" s="62" t="s">
        <v>210</v>
      </c>
      <c r="D13" s="15" t="s">
        <v>211</v>
      </c>
      <c r="E13" s="16" t="s">
        <v>6</v>
      </c>
      <c r="F13" s="24">
        <v>0</v>
      </c>
      <c r="G13" s="91">
        <v>0</v>
      </c>
      <c r="H13" s="91">
        <f t="shared" si="4"/>
        <v>0</v>
      </c>
      <c r="J13"/>
    </row>
    <row r="14" spans="1:12" ht="15" customHeight="1" x14ac:dyDescent="0.3">
      <c r="A14" s="43" t="s">
        <v>30</v>
      </c>
      <c r="B14" s="13"/>
      <c r="C14" s="62" t="s">
        <v>77</v>
      </c>
      <c r="D14" s="15">
        <v>230</v>
      </c>
      <c r="E14" s="16" t="s">
        <v>21</v>
      </c>
      <c r="F14" s="24">
        <v>0</v>
      </c>
      <c r="G14" s="91">
        <f t="shared" si="0"/>
        <v>0</v>
      </c>
      <c r="H14" s="91">
        <f t="shared" si="4"/>
        <v>0</v>
      </c>
      <c r="J14"/>
    </row>
    <row r="15" spans="1:12" ht="15" customHeight="1" x14ac:dyDescent="0.3">
      <c r="A15" s="43" t="s">
        <v>31</v>
      </c>
      <c r="B15" s="13"/>
      <c r="C15" s="62" t="s">
        <v>78</v>
      </c>
      <c r="D15" s="15">
        <v>1</v>
      </c>
      <c r="E15" s="16" t="s">
        <v>6</v>
      </c>
      <c r="F15" s="24">
        <v>0</v>
      </c>
      <c r="G15" s="91">
        <f t="shared" si="0"/>
        <v>0</v>
      </c>
      <c r="H15" s="91">
        <f t="shared" si="4"/>
        <v>0</v>
      </c>
      <c r="J15"/>
    </row>
    <row r="16" spans="1:12" ht="15" customHeight="1" x14ac:dyDescent="0.3">
      <c r="A16" s="43" t="s">
        <v>42</v>
      </c>
      <c r="B16" s="13"/>
      <c r="C16" s="62" t="s">
        <v>79</v>
      </c>
      <c r="D16" s="15">
        <v>1</v>
      </c>
      <c r="E16" s="16" t="s">
        <v>6</v>
      </c>
      <c r="F16" s="24">
        <v>0</v>
      </c>
      <c r="G16" s="91">
        <f t="shared" si="0"/>
        <v>0</v>
      </c>
      <c r="H16" s="91">
        <f t="shared" si="4"/>
        <v>0</v>
      </c>
      <c r="J16"/>
    </row>
    <row r="17" spans="1:10" ht="15" customHeight="1" x14ac:dyDescent="0.3">
      <c r="A17" s="43" t="s">
        <v>51</v>
      </c>
      <c r="B17" s="13"/>
      <c r="C17" s="62" t="s">
        <v>55</v>
      </c>
      <c r="D17" s="15">
        <v>1</v>
      </c>
      <c r="E17" s="16" t="s">
        <v>6</v>
      </c>
      <c r="F17" s="24">
        <v>0</v>
      </c>
      <c r="G17" s="91">
        <f t="shared" si="0"/>
        <v>0</v>
      </c>
      <c r="H17" s="91">
        <f t="shared" si="4"/>
        <v>0</v>
      </c>
      <c r="J17"/>
    </row>
    <row r="18" spans="1:10" ht="15" customHeight="1" x14ac:dyDescent="0.3">
      <c r="A18" s="43" t="s">
        <v>52</v>
      </c>
      <c r="B18" s="23"/>
      <c r="C18" s="30" t="s">
        <v>50</v>
      </c>
      <c r="D18" s="59">
        <v>1</v>
      </c>
      <c r="E18" s="60" t="s">
        <v>6</v>
      </c>
      <c r="F18" s="61">
        <v>0</v>
      </c>
      <c r="G18" s="92">
        <f t="shared" ref="G18:G19" si="5">F18*D18</f>
        <v>0</v>
      </c>
      <c r="H18" s="91">
        <f t="shared" si="4"/>
        <v>0</v>
      </c>
      <c r="J18"/>
    </row>
    <row r="19" spans="1:10" ht="15" customHeight="1" thickBot="1" x14ac:dyDescent="0.35">
      <c r="A19" s="43" t="s">
        <v>65</v>
      </c>
      <c r="B19" s="23"/>
      <c r="C19" s="30" t="s">
        <v>41</v>
      </c>
      <c r="D19" s="59">
        <v>1</v>
      </c>
      <c r="E19" s="60" t="s">
        <v>6</v>
      </c>
      <c r="F19" s="61">
        <v>0</v>
      </c>
      <c r="G19" s="92">
        <f t="shared" si="5"/>
        <v>0</v>
      </c>
      <c r="H19" s="91">
        <f t="shared" si="4"/>
        <v>0</v>
      </c>
      <c r="J19"/>
    </row>
    <row r="20" spans="1:10" ht="21" customHeight="1" thickTop="1" thickBot="1" x14ac:dyDescent="0.35">
      <c r="A20" s="49"/>
      <c r="B20" s="159" t="s">
        <v>17</v>
      </c>
      <c r="C20" s="160"/>
      <c r="D20" s="25"/>
      <c r="E20" s="25"/>
      <c r="F20" s="26"/>
      <c r="G20" s="93">
        <f>SUM(G8:G19)</f>
        <v>0</v>
      </c>
      <c r="H20" s="94">
        <f>ROUND(SUM(H8:H19),0)</f>
        <v>0</v>
      </c>
      <c r="J20"/>
    </row>
    <row r="21" spans="1:10" ht="15" customHeight="1" thickTop="1" x14ac:dyDescent="0.3">
      <c r="A21" s="36"/>
      <c r="B21" s="27"/>
      <c r="C21" s="28"/>
      <c r="J21"/>
    </row>
    <row r="22" spans="1:10" ht="18" customHeight="1" x14ac:dyDescent="0.3">
      <c r="A22" s="22"/>
      <c r="B22" s="29"/>
      <c r="C22" s="22" t="s">
        <v>18</v>
      </c>
    </row>
    <row r="23" spans="1:10" ht="15" customHeight="1" x14ac:dyDescent="0.3">
      <c r="A23" s="43" t="s">
        <v>32</v>
      </c>
      <c r="B23" s="23"/>
      <c r="C23" s="30" t="s">
        <v>69</v>
      </c>
      <c r="D23" s="15">
        <v>58</v>
      </c>
      <c r="E23" s="16" t="s">
        <v>21</v>
      </c>
      <c r="F23" s="24">
        <v>0</v>
      </c>
      <c r="G23" s="91">
        <f t="shared" ref="G23:G28" si="6">F23*D23</f>
        <v>0</v>
      </c>
      <c r="H23" s="91">
        <f>G23*1.21</f>
        <v>0</v>
      </c>
    </row>
    <row r="24" spans="1:10" x14ac:dyDescent="0.3">
      <c r="A24" s="43" t="s">
        <v>33</v>
      </c>
      <c r="B24" s="23"/>
      <c r="C24" s="30" t="s">
        <v>70</v>
      </c>
      <c r="D24" s="15">
        <v>58</v>
      </c>
      <c r="E24" s="16" t="s">
        <v>21</v>
      </c>
      <c r="F24" s="24">
        <v>0</v>
      </c>
      <c r="G24" s="91">
        <f t="shared" si="6"/>
        <v>0</v>
      </c>
      <c r="H24" s="91">
        <f t="shared" ref="H24:H28" si="7">G24*1.21</f>
        <v>0</v>
      </c>
    </row>
    <row r="25" spans="1:10" ht="15" customHeight="1" x14ac:dyDescent="0.3">
      <c r="A25" s="43" t="s">
        <v>34</v>
      </c>
      <c r="B25" s="23"/>
      <c r="C25" s="30" t="s">
        <v>71</v>
      </c>
      <c r="D25" s="15">
        <v>1</v>
      </c>
      <c r="E25" s="16" t="s">
        <v>6</v>
      </c>
      <c r="F25" s="24">
        <v>0</v>
      </c>
      <c r="G25" s="91">
        <f t="shared" si="6"/>
        <v>0</v>
      </c>
      <c r="H25" s="91">
        <f t="shared" si="7"/>
        <v>0</v>
      </c>
    </row>
    <row r="26" spans="1:10" ht="15" customHeight="1" x14ac:dyDescent="0.3">
      <c r="A26" s="43" t="s">
        <v>96</v>
      </c>
      <c r="B26" s="23"/>
      <c r="C26" s="30" t="s">
        <v>72</v>
      </c>
      <c r="D26" s="15">
        <v>58</v>
      </c>
      <c r="E26" s="16" t="s">
        <v>21</v>
      </c>
      <c r="F26" s="24">
        <v>0</v>
      </c>
      <c r="G26" s="91">
        <f t="shared" ref="G26:G27" si="8">F26*D26</f>
        <v>0</v>
      </c>
      <c r="H26" s="91">
        <f t="shared" si="7"/>
        <v>0</v>
      </c>
    </row>
    <row r="27" spans="1:10" ht="15" customHeight="1" x14ac:dyDescent="0.3">
      <c r="A27" s="43" t="s">
        <v>97</v>
      </c>
      <c r="B27" s="30"/>
      <c r="C27" s="30" t="s">
        <v>73</v>
      </c>
      <c r="D27" s="15">
        <v>32</v>
      </c>
      <c r="E27" s="16" t="s">
        <v>22</v>
      </c>
      <c r="F27" s="24">
        <v>0</v>
      </c>
      <c r="G27" s="91">
        <f t="shared" si="8"/>
        <v>0</v>
      </c>
      <c r="H27" s="91">
        <f t="shared" si="7"/>
        <v>0</v>
      </c>
    </row>
    <row r="28" spans="1:10" ht="15" customHeight="1" x14ac:dyDescent="0.3">
      <c r="A28" s="43" t="s">
        <v>98</v>
      </c>
      <c r="B28" s="23"/>
      <c r="C28" s="30" t="s">
        <v>74</v>
      </c>
      <c r="D28" s="15">
        <v>1</v>
      </c>
      <c r="E28" s="16" t="s">
        <v>6</v>
      </c>
      <c r="F28" s="24">
        <v>0</v>
      </c>
      <c r="G28" s="91">
        <f t="shared" si="6"/>
        <v>0</v>
      </c>
      <c r="H28" s="91">
        <f t="shared" si="7"/>
        <v>0</v>
      </c>
    </row>
    <row r="29" spans="1:10" ht="15" customHeight="1" thickBot="1" x14ac:dyDescent="0.35">
      <c r="A29" s="43" t="s">
        <v>99</v>
      </c>
      <c r="B29" s="23"/>
      <c r="C29" s="30" t="s">
        <v>75</v>
      </c>
      <c r="D29" s="15">
        <v>1</v>
      </c>
      <c r="E29" s="16" t="s">
        <v>6</v>
      </c>
      <c r="F29" s="24">
        <v>0</v>
      </c>
      <c r="G29" s="91">
        <f t="shared" ref="G29" si="9">F29*D29</f>
        <v>0</v>
      </c>
      <c r="H29" s="91">
        <f>G29*1.21</f>
        <v>0</v>
      </c>
    </row>
    <row r="30" spans="1:10" ht="21" customHeight="1" thickTop="1" thickBot="1" x14ac:dyDescent="0.35">
      <c r="A30" s="49"/>
      <c r="B30" s="159" t="s">
        <v>20</v>
      </c>
      <c r="C30" s="160"/>
      <c r="D30" s="25"/>
      <c r="E30" s="25"/>
      <c r="F30" s="26"/>
      <c r="G30" s="93">
        <f>SUM(G23:G29)</f>
        <v>0</v>
      </c>
      <c r="H30" s="94">
        <f>ROUND(SUM(H23:H29),0)</f>
        <v>0</v>
      </c>
    </row>
    <row r="31" spans="1:10" ht="15" customHeight="1" thickTop="1" x14ac:dyDescent="0.3">
      <c r="A31" s="36"/>
      <c r="B31" s="27"/>
      <c r="C31" s="28"/>
    </row>
    <row r="32" spans="1:10" s="1" customFormat="1" ht="18" customHeight="1" x14ac:dyDescent="0.3">
      <c r="A32" s="55"/>
      <c r="B32" s="151" t="s">
        <v>10</v>
      </c>
      <c r="C32" s="151"/>
      <c r="D32" s="151"/>
      <c r="E32" s="151"/>
      <c r="F32" s="151"/>
      <c r="G32" s="151"/>
      <c r="H32" s="151"/>
      <c r="I32" s="31"/>
      <c r="J32" s="34"/>
    </row>
    <row r="33" spans="1:9" ht="18" x14ac:dyDescent="0.35">
      <c r="A33" s="56"/>
      <c r="B33" s="146" t="s">
        <v>7</v>
      </c>
      <c r="C33" s="147"/>
      <c r="D33" s="147"/>
      <c r="E33" s="147"/>
      <c r="F33" s="153">
        <f>SUM(G20,G30)</f>
        <v>0</v>
      </c>
      <c r="G33" s="154"/>
      <c r="H33" s="2"/>
      <c r="I33" s="35"/>
    </row>
    <row r="34" spans="1:9" ht="18" x14ac:dyDescent="0.35">
      <c r="A34" s="57"/>
      <c r="B34" s="131" t="s">
        <v>8</v>
      </c>
      <c r="C34" s="132"/>
      <c r="D34" s="132"/>
      <c r="E34" s="132"/>
      <c r="F34" s="155">
        <f>F33*0.21</f>
        <v>0</v>
      </c>
      <c r="G34" s="156"/>
      <c r="H34" s="2"/>
      <c r="I34" s="35"/>
    </row>
    <row r="35" spans="1:9" ht="18" x14ac:dyDescent="0.35">
      <c r="A35" s="58"/>
      <c r="B35" s="136" t="s">
        <v>9</v>
      </c>
      <c r="C35" s="137"/>
      <c r="D35" s="137"/>
      <c r="E35" s="137"/>
      <c r="F35" s="157">
        <f>ROUND(SUM(F33+F34),0)</f>
        <v>0</v>
      </c>
      <c r="G35" s="158"/>
      <c r="H35" s="2"/>
      <c r="I35" s="35"/>
    </row>
    <row r="38" spans="1:9" x14ac:dyDescent="0.3">
      <c r="A38" s="152"/>
      <c r="B38" s="152"/>
      <c r="C38" s="152"/>
      <c r="D38" s="152"/>
      <c r="E38" s="152"/>
      <c r="F38" s="152"/>
      <c r="G38" s="152"/>
      <c r="H38" s="152"/>
    </row>
  </sheetData>
  <protectedRanges>
    <protectedRange sqref="F8:F19 F23:F29" name="Oblast1"/>
  </protectedRanges>
  <mergeCells count="14">
    <mergeCell ref="B30:C30"/>
    <mergeCell ref="F1:H1"/>
    <mergeCell ref="D2:H2"/>
    <mergeCell ref="F3:H3"/>
    <mergeCell ref="F4:H4"/>
    <mergeCell ref="B20:C20"/>
    <mergeCell ref="B32:H32"/>
    <mergeCell ref="A38:H38"/>
    <mergeCell ref="B33:E33"/>
    <mergeCell ref="F33:G33"/>
    <mergeCell ref="B34:E34"/>
    <mergeCell ref="F34:G34"/>
    <mergeCell ref="B35:E35"/>
    <mergeCell ref="F35:G35"/>
  </mergeCells>
  <phoneticPr fontId="13" type="noConversion"/>
  <pageMargins left="0.7" right="0.81281250000000005" top="0.90666666666666662" bottom="0.87124999999999997" header="0.3" footer="0.3"/>
  <pageSetup paperSize="9" scale="5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78075-B57D-4D44-99C0-EA0993E00440}">
  <sheetPr>
    <pageSetUpPr fitToPage="1"/>
  </sheetPr>
  <dimension ref="A1:O88"/>
  <sheetViews>
    <sheetView view="pageBreakPreview" topLeftCell="A32" zoomScaleNormal="100" zoomScaleSheetLayoutView="100" workbookViewId="0">
      <selection activeCell="I8" sqref="I8"/>
    </sheetView>
  </sheetViews>
  <sheetFormatPr defaultRowHeight="14.4" x14ac:dyDescent="0.3"/>
  <cols>
    <col min="1" max="1" width="5" customWidth="1"/>
    <col min="2" max="2" width="21.5546875" customWidth="1"/>
    <col min="3" max="3" width="58.88671875" customWidth="1"/>
    <col min="4" max="4" width="9.33203125" customWidth="1"/>
    <col min="5" max="5" width="5.109375" customWidth="1"/>
    <col min="6" max="6" width="15.88671875" customWidth="1"/>
    <col min="7" max="7" width="15.6640625" customWidth="1"/>
    <col min="8" max="8" width="15" bestFit="1" customWidth="1"/>
    <col min="9" max="9" width="13.6640625" style="31" customWidth="1"/>
    <col min="10" max="10" width="9.109375" style="31"/>
  </cols>
  <sheetData>
    <row r="1" spans="1:12" ht="27.75" customHeight="1" thickBot="1" x14ac:dyDescent="0.35">
      <c r="A1" s="44"/>
      <c r="B1" s="12"/>
      <c r="C1" s="11" t="s">
        <v>15</v>
      </c>
      <c r="D1" s="4"/>
      <c r="E1" s="5"/>
      <c r="F1" s="161" t="s">
        <v>89</v>
      </c>
      <c r="G1" s="162"/>
      <c r="H1" s="163"/>
      <c r="I1" s="33"/>
    </row>
    <row r="2" spans="1:12" ht="21" customHeight="1" x14ac:dyDescent="0.3">
      <c r="A2" s="45"/>
      <c r="B2" s="6"/>
      <c r="C2" s="74"/>
      <c r="D2" s="164" t="s">
        <v>58</v>
      </c>
      <c r="E2" s="164"/>
      <c r="F2" s="164"/>
      <c r="G2" s="164"/>
      <c r="H2" s="165"/>
      <c r="I2" s="33"/>
      <c r="K2" s="31"/>
      <c r="L2" s="31"/>
    </row>
    <row r="3" spans="1:12" ht="21" x14ac:dyDescent="0.3">
      <c r="A3" s="46"/>
      <c r="B3" s="3"/>
      <c r="C3" s="76"/>
      <c r="D3" s="7"/>
      <c r="E3" s="7"/>
      <c r="F3" s="166" t="s">
        <v>59</v>
      </c>
      <c r="G3" s="166"/>
      <c r="H3" s="167"/>
      <c r="I3" s="33"/>
      <c r="K3" s="31"/>
      <c r="L3" s="31"/>
    </row>
    <row r="4" spans="1:12" ht="21.6" thickBot="1" x14ac:dyDescent="0.35">
      <c r="A4" s="46"/>
      <c r="B4" s="3"/>
      <c r="C4" s="75"/>
      <c r="D4" s="3"/>
      <c r="E4" s="3"/>
      <c r="F4" s="166" t="s">
        <v>60</v>
      </c>
      <c r="G4" s="166"/>
      <c r="H4" s="167"/>
      <c r="I4" s="33"/>
      <c r="K4" s="31"/>
      <c r="L4" s="31"/>
    </row>
    <row r="5" spans="1:12" ht="34.5" customHeight="1" thickBot="1" x14ac:dyDescent="0.35">
      <c r="A5" s="47" t="s">
        <v>0</v>
      </c>
      <c r="B5" s="8" t="s">
        <v>13</v>
      </c>
      <c r="C5" s="8" t="s">
        <v>1</v>
      </c>
      <c r="D5" s="9" t="s">
        <v>3</v>
      </c>
      <c r="E5" s="9" t="s">
        <v>2</v>
      </c>
      <c r="F5" s="10" t="s">
        <v>12</v>
      </c>
      <c r="G5" s="10" t="s">
        <v>4</v>
      </c>
      <c r="H5" s="10" t="s">
        <v>5</v>
      </c>
    </row>
    <row r="6" spans="1:12" ht="15" customHeight="1" thickTop="1" x14ac:dyDescent="0.3">
      <c r="A6" s="48"/>
      <c r="B6" s="19"/>
      <c r="C6" s="20"/>
    </row>
    <row r="7" spans="1:12" ht="18" customHeight="1" x14ac:dyDescent="0.3">
      <c r="A7" s="22"/>
      <c r="B7" s="21"/>
      <c r="C7" s="22" t="s">
        <v>90</v>
      </c>
    </row>
    <row r="8" spans="1:12" ht="28.8" x14ac:dyDescent="0.3">
      <c r="A8" s="43" t="s">
        <v>24</v>
      </c>
      <c r="B8" s="23"/>
      <c r="C8" s="30" t="s">
        <v>92</v>
      </c>
      <c r="D8" s="15">
        <v>1</v>
      </c>
      <c r="E8" s="16" t="s">
        <v>6</v>
      </c>
      <c r="F8" s="24">
        <v>0</v>
      </c>
      <c r="G8" s="91">
        <f t="shared" ref="G8:G11" si="0">F8*D8</f>
        <v>0</v>
      </c>
      <c r="H8" s="91">
        <f>G8*1.21</f>
        <v>0</v>
      </c>
      <c r="J8"/>
    </row>
    <row r="9" spans="1:12" x14ac:dyDescent="0.3">
      <c r="A9" s="43" t="s">
        <v>25</v>
      </c>
      <c r="B9" s="23"/>
      <c r="C9" s="30" t="s">
        <v>93</v>
      </c>
      <c r="D9" s="15">
        <v>1</v>
      </c>
      <c r="E9" s="16" t="s">
        <v>6</v>
      </c>
      <c r="F9" s="24">
        <v>0</v>
      </c>
      <c r="G9" s="91">
        <f t="shared" si="0"/>
        <v>0</v>
      </c>
      <c r="H9" s="91">
        <f>G9*1.21</f>
        <v>0</v>
      </c>
      <c r="J9"/>
    </row>
    <row r="10" spans="1:12" ht="28.8" x14ac:dyDescent="0.3">
      <c r="A10" s="43" t="s">
        <v>26</v>
      </c>
      <c r="B10" s="23"/>
      <c r="C10" s="30" t="s">
        <v>95</v>
      </c>
      <c r="D10" s="15">
        <v>1</v>
      </c>
      <c r="E10" s="16" t="s">
        <v>6</v>
      </c>
      <c r="F10" s="24">
        <v>0</v>
      </c>
      <c r="G10" s="91">
        <f t="shared" si="0"/>
        <v>0</v>
      </c>
      <c r="H10" s="91">
        <f t="shared" ref="H10:H11" si="1">G10*1.21</f>
        <v>0</v>
      </c>
      <c r="J10"/>
    </row>
    <row r="11" spans="1:12" ht="15" customHeight="1" thickBot="1" x14ac:dyDescent="0.35">
      <c r="A11" s="43" t="s">
        <v>27</v>
      </c>
      <c r="B11" s="23"/>
      <c r="C11" s="30" t="s">
        <v>94</v>
      </c>
      <c r="D11" s="15">
        <v>1</v>
      </c>
      <c r="E11" s="16" t="s">
        <v>6</v>
      </c>
      <c r="F11" s="24">
        <v>0</v>
      </c>
      <c r="G11" s="91">
        <f t="shared" si="0"/>
        <v>0</v>
      </c>
      <c r="H11" s="91">
        <f t="shared" si="1"/>
        <v>0</v>
      </c>
      <c r="J11"/>
    </row>
    <row r="12" spans="1:12" ht="21" customHeight="1" thickTop="1" thickBot="1" x14ac:dyDescent="0.35">
      <c r="A12" s="49"/>
      <c r="B12" s="159" t="s">
        <v>208</v>
      </c>
      <c r="C12" s="160"/>
      <c r="D12" s="25"/>
      <c r="E12" s="25"/>
      <c r="F12" s="26"/>
      <c r="G12" s="93">
        <f>SUM(G8:G11)</f>
        <v>0</v>
      </c>
      <c r="H12" s="94">
        <f>ROUND(SUM(H8:H11),0)</f>
        <v>0</v>
      </c>
      <c r="J12"/>
    </row>
    <row r="13" spans="1:12" ht="15" customHeight="1" thickTop="1" x14ac:dyDescent="0.3">
      <c r="A13" s="36"/>
      <c r="B13" s="27"/>
      <c r="C13" s="28"/>
      <c r="J13"/>
    </row>
    <row r="14" spans="1:12" ht="18" customHeight="1" x14ac:dyDescent="0.3">
      <c r="A14" s="22"/>
      <c r="B14" s="29"/>
      <c r="C14" s="22" t="s">
        <v>165</v>
      </c>
      <c r="J14"/>
    </row>
    <row r="15" spans="1:12" ht="15" customHeight="1" x14ac:dyDescent="0.3">
      <c r="A15" s="43" t="s">
        <v>32</v>
      </c>
      <c r="B15" s="23"/>
      <c r="C15" s="103" t="s">
        <v>172</v>
      </c>
      <c r="D15" s="102">
        <v>17</v>
      </c>
      <c r="E15" s="16" t="s">
        <v>6</v>
      </c>
      <c r="F15" s="80">
        <v>0</v>
      </c>
      <c r="G15" s="91">
        <f t="shared" ref="G15:G29" si="2">F15*D15</f>
        <v>0</v>
      </c>
      <c r="H15" s="91">
        <f t="shared" ref="H15:H29" si="3">G15*1.21</f>
        <v>0</v>
      </c>
    </row>
    <row r="16" spans="1:12" ht="15" customHeight="1" x14ac:dyDescent="0.3">
      <c r="A16" s="43" t="s">
        <v>33</v>
      </c>
      <c r="B16" s="23"/>
      <c r="C16" s="103" t="s">
        <v>173</v>
      </c>
      <c r="D16" s="102">
        <v>1</v>
      </c>
      <c r="E16" s="16" t="s">
        <v>6</v>
      </c>
      <c r="F16" s="80">
        <v>0</v>
      </c>
      <c r="G16" s="91">
        <f t="shared" si="2"/>
        <v>0</v>
      </c>
      <c r="H16" s="91">
        <f t="shared" si="3"/>
        <v>0</v>
      </c>
    </row>
    <row r="17" spans="1:8" ht="15" customHeight="1" x14ac:dyDescent="0.3">
      <c r="A17" s="43" t="s">
        <v>34</v>
      </c>
      <c r="B17" s="23"/>
      <c r="C17" s="103" t="s">
        <v>174</v>
      </c>
      <c r="D17" s="102">
        <v>1</v>
      </c>
      <c r="E17" s="16" t="s">
        <v>6</v>
      </c>
      <c r="F17" s="80">
        <v>0</v>
      </c>
      <c r="G17" s="91">
        <f t="shared" si="2"/>
        <v>0</v>
      </c>
      <c r="H17" s="91">
        <f t="shared" si="3"/>
        <v>0</v>
      </c>
    </row>
    <row r="18" spans="1:8" ht="15" customHeight="1" x14ac:dyDescent="0.3">
      <c r="A18" s="43" t="s">
        <v>96</v>
      </c>
      <c r="B18" s="23"/>
      <c r="C18" s="103" t="s">
        <v>175</v>
      </c>
      <c r="D18" s="102">
        <v>61</v>
      </c>
      <c r="E18" s="16" t="s">
        <v>6</v>
      </c>
      <c r="F18" s="80">
        <v>0</v>
      </c>
      <c r="G18" s="91">
        <f t="shared" si="2"/>
        <v>0</v>
      </c>
      <c r="H18" s="91">
        <f t="shared" si="3"/>
        <v>0</v>
      </c>
    </row>
    <row r="19" spans="1:8" ht="15" customHeight="1" x14ac:dyDescent="0.3">
      <c r="A19" s="43" t="s">
        <v>97</v>
      </c>
      <c r="B19" s="23"/>
      <c r="C19" s="103" t="s">
        <v>176</v>
      </c>
      <c r="D19" s="102">
        <v>25</v>
      </c>
      <c r="E19" s="16" t="s">
        <v>6</v>
      </c>
      <c r="F19" s="80">
        <v>0</v>
      </c>
      <c r="G19" s="91">
        <f t="shared" si="2"/>
        <v>0</v>
      </c>
      <c r="H19" s="91">
        <f t="shared" si="3"/>
        <v>0</v>
      </c>
    </row>
    <row r="20" spans="1:8" ht="15" customHeight="1" x14ac:dyDescent="0.3">
      <c r="A20" s="43" t="s">
        <v>98</v>
      </c>
      <c r="B20" s="23"/>
      <c r="C20" s="103" t="s">
        <v>177</v>
      </c>
      <c r="D20" s="102">
        <v>30</v>
      </c>
      <c r="E20" s="16" t="s">
        <v>6</v>
      </c>
      <c r="F20" s="80">
        <v>0</v>
      </c>
      <c r="G20" s="91">
        <f t="shared" si="2"/>
        <v>0</v>
      </c>
      <c r="H20" s="91">
        <f t="shared" si="3"/>
        <v>0</v>
      </c>
    </row>
    <row r="21" spans="1:8" ht="15" customHeight="1" x14ac:dyDescent="0.3">
      <c r="A21" s="43" t="s">
        <v>99</v>
      </c>
      <c r="B21" s="23"/>
      <c r="C21" s="103" t="s">
        <v>178</v>
      </c>
      <c r="D21" s="102">
        <v>5</v>
      </c>
      <c r="E21" s="16" t="s">
        <v>6</v>
      </c>
      <c r="F21" s="80">
        <v>0</v>
      </c>
      <c r="G21" s="91">
        <f t="shared" si="2"/>
        <v>0</v>
      </c>
      <c r="H21" s="91">
        <f t="shared" si="3"/>
        <v>0</v>
      </c>
    </row>
    <row r="22" spans="1:8" ht="15" customHeight="1" x14ac:dyDescent="0.3">
      <c r="A22" s="43" t="s">
        <v>100</v>
      </c>
      <c r="B22" s="23"/>
      <c r="C22" s="103" t="s">
        <v>179</v>
      </c>
      <c r="D22" s="102">
        <v>2</v>
      </c>
      <c r="E22" s="16" t="s">
        <v>6</v>
      </c>
      <c r="F22" s="80">
        <v>0</v>
      </c>
      <c r="G22" s="91">
        <f t="shared" si="2"/>
        <v>0</v>
      </c>
      <c r="H22" s="91">
        <f t="shared" si="3"/>
        <v>0</v>
      </c>
    </row>
    <row r="23" spans="1:8" ht="15" customHeight="1" x14ac:dyDescent="0.3">
      <c r="A23" s="43" t="s">
        <v>101</v>
      </c>
      <c r="B23" s="23"/>
      <c r="C23" s="103" t="s">
        <v>180</v>
      </c>
      <c r="D23" s="102">
        <v>4</v>
      </c>
      <c r="E23" s="16" t="s">
        <v>6</v>
      </c>
      <c r="F23" s="80">
        <v>0</v>
      </c>
      <c r="G23" s="91">
        <f t="shared" si="2"/>
        <v>0</v>
      </c>
      <c r="H23" s="91">
        <f t="shared" si="3"/>
        <v>0</v>
      </c>
    </row>
    <row r="24" spans="1:8" ht="15" customHeight="1" x14ac:dyDescent="0.3">
      <c r="A24" s="43" t="s">
        <v>102</v>
      </c>
      <c r="B24" s="23"/>
      <c r="C24" s="104" t="s">
        <v>181</v>
      </c>
      <c r="D24" s="102">
        <v>47</v>
      </c>
      <c r="E24" s="16" t="s">
        <v>6</v>
      </c>
      <c r="F24" s="80">
        <v>0</v>
      </c>
      <c r="G24" s="91">
        <f t="shared" si="2"/>
        <v>0</v>
      </c>
      <c r="H24" s="91">
        <f t="shared" si="3"/>
        <v>0</v>
      </c>
    </row>
    <row r="25" spans="1:8" ht="20.25" customHeight="1" x14ac:dyDescent="0.3">
      <c r="A25" s="43" t="s">
        <v>103</v>
      </c>
      <c r="B25" s="23"/>
      <c r="C25" s="104" t="s">
        <v>182</v>
      </c>
      <c r="D25" s="102">
        <v>3</v>
      </c>
      <c r="E25" s="16" t="s">
        <v>6</v>
      </c>
      <c r="F25" s="80">
        <v>0</v>
      </c>
      <c r="G25" s="91">
        <f t="shared" si="2"/>
        <v>0</v>
      </c>
      <c r="H25" s="91">
        <f t="shared" si="3"/>
        <v>0</v>
      </c>
    </row>
    <row r="26" spans="1:8" ht="15" customHeight="1" x14ac:dyDescent="0.3">
      <c r="A26" s="43" t="s">
        <v>104</v>
      </c>
      <c r="B26" s="23"/>
      <c r="C26" s="103" t="s">
        <v>183</v>
      </c>
      <c r="D26" s="102">
        <v>14</v>
      </c>
      <c r="E26" s="16" t="s">
        <v>6</v>
      </c>
      <c r="F26" s="80">
        <v>0</v>
      </c>
      <c r="G26" s="91">
        <f t="shared" ref="G26:G28" si="4">F26*D26</f>
        <v>0</v>
      </c>
      <c r="H26" s="91">
        <f t="shared" ref="H26:H28" si="5">G26*1.21</f>
        <v>0</v>
      </c>
    </row>
    <row r="27" spans="1:8" ht="15" customHeight="1" x14ac:dyDescent="0.3">
      <c r="A27" s="43" t="s">
        <v>105</v>
      </c>
      <c r="B27" s="23"/>
      <c r="C27" s="103" t="s">
        <v>184</v>
      </c>
      <c r="D27" s="102">
        <v>21</v>
      </c>
      <c r="E27" s="16" t="s">
        <v>6</v>
      </c>
      <c r="F27" s="80">
        <v>0</v>
      </c>
      <c r="G27" s="91">
        <f t="shared" si="4"/>
        <v>0</v>
      </c>
      <c r="H27" s="91">
        <f t="shared" si="5"/>
        <v>0</v>
      </c>
    </row>
    <row r="28" spans="1:8" ht="15" customHeight="1" x14ac:dyDescent="0.3">
      <c r="A28" s="43" t="s">
        <v>106</v>
      </c>
      <c r="B28" s="23"/>
      <c r="C28" s="103" t="s">
        <v>185</v>
      </c>
      <c r="D28" s="102">
        <v>21</v>
      </c>
      <c r="E28" s="16" t="s">
        <v>6</v>
      </c>
      <c r="F28" s="80">
        <v>0</v>
      </c>
      <c r="G28" s="91">
        <f t="shared" si="4"/>
        <v>0</v>
      </c>
      <c r="H28" s="91">
        <f t="shared" si="5"/>
        <v>0</v>
      </c>
    </row>
    <row r="29" spans="1:8" ht="15" customHeight="1" x14ac:dyDescent="0.3">
      <c r="A29" s="43" t="s">
        <v>107</v>
      </c>
      <c r="B29" s="90"/>
      <c r="C29" s="103" t="s">
        <v>186</v>
      </c>
      <c r="D29" s="102">
        <v>6</v>
      </c>
      <c r="E29" s="16" t="s">
        <v>6</v>
      </c>
      <c r="F29" s="89">
        <v>0</v>
      </c>
      <c r="G29" s="95">
        <f t="shared" si="2"/>
        <v>0</v>
      </c>
      <c r="H29" s="95">
        <f t="shared" si="3"/>
        <v>0</v>
      </c>
    </row>
    <row r="30" spans="1:8" ht="15" customHeight="1" x14ac:dyDescent="0.3">
      <c r="A30" s="43" t="s">
        <v>108</v>
      </c>
      <c r="B30" s="90"/>
      <c r="C30" s="103" t="s">
        <v>187</v>
      </c>
      <c r="D30" s="102">
        <v>21</v>
      </c>
      <c r="E30" s="16" t="s">
        <v>6</v>
      </c>
      <c r="F30" s="80">
        <v>0</v>
      </c>
      <c r="G30" s="91">
        <f t="shared" ref="G30:G38" si="6">F30*D30</f>
        <v>0</v>
      </c>
      <c r="H30" s="91">
        <f t="shared" ref="H30:H42" si="7">G30*1.21</f>
        <v>0</v>
      </c>
    </row>
    <row r="31" spans="1:8" ht="15" customHeight="1" x14ac:dyDescent="0.3">
      <c r="A31" s="43" t="s">
        <v>109</v>
      </c>
      <c r="B31" s="23"/>
      <c r="C31" s="103" t="s">
        <v>117</v>
      </c>
      <c r="D31" s="102">
        <v>6</v>
      </c>
      <c r="E31" s="16" t="s">
        <v>6</v>
      </c>
      <c r="F31" s="80">
        <v>0</v>
      </c>
      <c r="G31" s="91">
        <f t="shared" si="6"/>
        <v>0</v>
      </c>
      <c r="H31" s="91">
        <f t="shared" si="7"/>
        <v>0</v>
      </c>
    </row>
    <row r="32" spans="1:8" ht="15" customHeight="1" x14ac:dyDescent="0.3">
      <c r="A32" s="43" t="s">
        <v>110</v>
      </c>
      <c r="B32" s="23"/>
      <c r="C32" s="103" t="s">
        <v>118</v>
      </c>
      <c r="D32" s="102">
        <v>3</v>
      </c>
      <c r="E32" s="16" t="s">
        <v>6</v>
      </c>
      <c r="F32" s="80">
        <v>0</v>
      </c>
      <c r="G32" s="91">
        <f t="shared" si="6"/>
        <v>0</v>
      </c>
      <c r="H32" s="91">
        <f t="shared" si="7"/>
        <v>0</v>
      </c>
    </row>
    <row r="33" spans="1:8" ht="15" customHeight="1" x14ac:dyDescent="0.3">
      <c r="A33" s="43" t="s">
        <v>111</v>
      </c>
      <c r="B33" s="23"/>
      <c r="C33" s="103" t="s">
        <v>188</v>
      </c>
      <c r="D33" s="102">
        <v>1</v>
      </c>
      <c r="E33" s="16" t="s">
        <v>6</v>
      </c>
      <c r="F33" s="80">
        <v>0</v>
      </c>
      <c r="G33" s="91">
        <f t="shared" si="6"/>
        <v>0</v>
      </c>
      <c r="H33" s="91">
        <f t="shared" si="7"/>
        <v>0</v>
      </c>
    </row>
    <row r="34" spans="1:8" ht="15" customHeight="1" x14ac:dyDescent="0.3">
      <c r="A34" s="77" t="s">
        <v>112</v>
      </c>
      <c r="B34" s="23"/>
      <c r="C34" s="103" t="s">
        <v>189</v>
      </c>
      <c r="D34" s="102">
        <v>20</v>
      </c>
      <c r="E34" s="16" t="s">
        <v>6</v>
      </c>
      <c r="F34" s="80">
        <v>0</v>
      </c>
      <c r="G34" s="91">
        <f t="shared" si="6"/>
        <v>0</v>
      </c>
      <c r="H34" s="91">
        <f t="shared" si="7"/>
        <v>0</v>
      </c>
    </row>
    <row r="35" spans="1:8" ht="15" customHeight="1" x14ac:dyDescent="0.3">
      <c r="A35" s="43" t="s">
        <v>113</v>
      </c>
      <c r="B35" s="23"/>
      <c r="C35" s="103" t="s">
        <v>190</v>
      </c>
      <c r="D35" s="102">
        <v>1</v>
      </c>
      <c r="E35" s="16" t="s">
        <v>6</v>
      </c>
      <c r="F35" s="80">
        <v>0</v>
      </c>
      <c r="G35" s="91">
        <f t="shared" si="6"/>
        <v>0</v>
      </c>
      <c r="H35" s="91">
        <f t="shared" si="7"/>
        <v>0</v>
      </c>
    </row>
    <row r="36" spans="1:8" ht="15" customHeight="1" x14ac:dyDescent="0.3">
      <c r="A36" s="43" t="s">
        <v>114</v>
      </c>
      <c r="B36" s="23"/>
      <c r="C36" s="103" t="s">
        <v>191</v>
      </c>
      <c r="D36" s="102">
        <v>3</v>
      </c>
      <c r="E36" s="16" t="s">
        <v>6</v>
      </c>
      <c r="F36" s="80">
        <v>0</v>
      </c>
      <c r="G36" s="91">
        <f t="shared" si="6"/>
        <v>0</v>
      </c>
      <c r="H36" s="91">
        <f t="shared" si="7"/>
        <v>0</v>
      </c>
    </row>
    <row r="37" spans="1:8" ht="15" customHeight="1" x14ac:dyDescent="0.3">
      <c r="A37" s="77" t="s">
        <v>115</v>
      </c>
      <c r="B37" s="23"/>
      <c r="C37" s="103" t="s">
        <v>192</v>
      </c>
      <c r="D37" s="102">
        <v>61</v>
      </c>
      <c r="E37" s="16" t="s">
        <v>6</v>
      </c>
      <c r="F37" s="83">
        <v>0</v>
      </c>
      <c r="G37" s="91">
        <f t="shared" si="6"/>
        <v>0</v>
      </c>
      <c r="H37" s="91">
        <f t="shared" si="7"/>
        <v>0</v>
      </c>
    </row>
    <row r="38" spans="1:8" ht="15" customHeight="1" x14ac:dyDescent="0.3">
      <c r="A38" s="43" t="s">
        <v>198</v>
      </c>
      <c r="B38" s="23"/>
      <c r="C38" s="103" t="s">
        <v>193</v>
      </c>
      <c r="D38" s="102">
        <v>19</v>
      </c>
      <c r="E38" s="16" t="s">
        <v>6</v>
      </c>
      <c r="F38" s="83">
        <v>0</v>
      </c>
      <c r="G38" s="91">
        <f t="shared" si="6"/>
        <v>0</v>
      </c>
      <c r="H38" s="91">
        <f t="shared" si="7"/>
        <v>0</v>
      </c>
    </row>
    <row r="39" spans="1:8" ht="15" customHeight="1" x14ac:dyDescent="0.3">
      <c r="A39" s="43" t="s">
        <v>116</v>
      </c>
      <c r="B39" s="23"/>
      <c r="C39" s="103" t="s">
        <v>194</v>
      </c>
      <c r="D39" s="102">
        <v>19</v>
      </c>
      <c r="E39" s="16" t="s">
        <v>6</v>
      </c>
      <c r="F39" s="83">
        <v>0</v>
      </c>
      <c r="G39" s="91">
        <f t="shared" ref="G39:G40" si="8">F39*D39</f>
        <v>0</v>
      </c>
      <c r="H39" s="91">
        <f t="shared" si="7"/>
        <v>0</v>
      </c>
    </row>
    <row r="40" spans="1:8" ht="15" customHeight="1" x14ac:dyDescent="0.3">
      <c r="A40" s="43" t="s">
        <v>199</v>
      </c>
      <c r="B40" s="23"/>
      <c r="C40" s="103" t="s">
        <v>195</v>
      </c>
      <c r="D40" s="102">
        <f>D22+D23</f>
        <v>6</v>
      </c>
      <c r="E40" s="16" t="s">
        <v>6</v>
      </c>
      <c r="F40" s="83">
        <v>0</v>
      </c>
      <c r="G40" s="91">
        <f t="shared" si="8"/>
        <v>0</v>
      </c>
      <c r="H40" s="91">
        <f t="shared" si="7"/>
        <v>0</v>
      </c>
    </row>
    <row r="41" spans="1:8" ht="15" customHeight="1" x14ac:dyDescent="0.3">
      <c r="A41" s="43" t="s">
        <v>200</v>
      </c>
      <c r="B41" s="23"/>
      <c r="C41" s="103" t="s">
        <v>196</v>
      </c>
      <c r="D41" s="102">
        <v>50</v>
      </c>
      <c r="E41" s="16" t="s">
        <v>6</v>
      </c>
      <c r="F41" s="83">
        <v>0</v>
      </c>
      <c r="G41" s="91">
        <f t="shared" ref="G41:G42" si="9">F41*D41</f>
        <v>0</v>
      </c>
      <c r="H41" s="91">
        <f t="shared" si="7"/>
        <v>0</v>
      </c>
    </row>
    <row r="42" spans="1:8" ht="15" customHeight="1" thickBot="1" x14ac:dyDescent="0.35">
      <c r="A42" s="43" t="s">
        <v>201</v>
      </c>
      <c r="B42" s="23"/>
      <c r="C42" s="103" t="s">
        <v>197</v>
      </c>
      <c r="D42" s="102">
        <v>21</v>
      </c>
      <c r="E42" s="16" t="s">
        <v>6</v>
      </c>
      <c r="F42" s="84">
        <v>0</v>
      </c>
      <c r="G42" s="96">
        <f t="shared" si="9"/>
        <v>0</v>
      </c>
      <c r="H42" s="96">
        <f t="shared" si="7"/>
        <v>0</v>
      </c>
    </row>
    <row r="43" spans="1:8" ht="21" customHeight="1" thickTop="1" thickBot="1" x14ac:dyDescent="0.35">
      <c r="A43" s="49"/>
      <c r="B43" s="159" t="s">
        <v>208</v>
      </c>
      <c r="C43" s="160"/>
      <c r="D43" s="25"/>
      <c r="E43" s="25"/>
      <c r="F43" s="85"/>
      <c r="G43" s="97">
        <f>SUM(G15:G42)</f>
        <v>0</v>
      </c>
      <c r="H43" s="98">
        <f>ROUND(SUM(H15:H42),0)</f>
        <v>0</v>
      </c>
    </row>
    <row r="44" spans="1:8" ht="15" customHeight="1" thickTop="1" x14ac:dyDescent="0.3">
      <c r="A44" s="36"/>
      <c r="B44" s="27"/>
      <c r="C44" s="28"/>
      <c r="F44" s="86"/>
    </row>
    <row r="45" spans="1:8" ht="18" customHeight="1" x14ac:dyDescent="0.3">
      <c r="A45" s="22"/>
      <c r="B45" s="29"/>
      <c r="C45" s="22" t="s">
        <v>91</v>
      </c>
      <c r="F45" s="86"/>
    </row>
    <row r="46" spans="1:8" ht="15" customHeight="1" x14ac:dyDescent="0.3">
      <c r="A46" s="43" t="s">
        <v>35</v>
      </c>
      <c r="B46" s="23"/>
      <c r="C46" s="30" t="s">
        <v>133</v>
      </c>
      <c r="D46" s="78">
        <v>3</v>
      </c>
      <c r="E46" s="16" t="s">
        <v>154</v>
      </c>
      <c r="F46" s="80">
        <v>0</v>
      </c>
      <c r="G46" s="91">
        <f t="shared" ref="G46:G65" si="10">F46*D46</f>
        <v>0</v>
      </c>
      <c r="H46" s="91">
        <f>G46*1.21</f>
        <v>0</v>
      </c>
    </row>
    <row r="47" spans="1:8" x14ac:dyDescent="0.3">
      <c r="A47" s="43" t="s">
        <v>36</v>
      </c>
      <c r="B47" s="23"/>
      <c r="C47" s="30" t="s">
        <v>134</v>
      </c>
      <c r="D47" s="78">
        <v>5</v>
      </c>
      <c r="E47" s="16" t="s">
        <v>154</v>
      </c>
      <c r="F47" s="80">
        <v>0</v>
      </c>
      <c r="G47" s="91">
        <f t="shared" si="10"/>
        <v>0</v>
      </c>
      <c r="H47" s="91">
        <f t="shared" ref="H47:H51" si="11">G47*1.21</f>
        <v>0</v>
      </c>
    </row>
    <row r="48" spans="1:8" ht="15" customHeight="1" x14ac:dyDescent="0.3">
      <c r="A48" s="43" t="s">
        <v>37</v>
      </c>
      <c r="B48" s="23"/>
      <c r="C48" s="30" t="s">
        <v>135</v>
      </c>
      <c r="D48" s="78">
        <v>25</v>
      </c>
      <c r="E48" s="16" t="s">
        <v>154</v>
      </c>
      <c r="F48" s="80">
        <v>0</v>
      </c>
      <c r="G48" s="91">
        <f t="shared" si="10"/>
        <v>0</v>
      </c>
      <c r="H48" s="91">
        <f t="shared" si="11"/>
        <v>0</v>
      </c>
    </row>
    <row r="49" spans="1:8" ht="15" customHeight="1" x14ac:dyDescent="0.3">
      <c r="A49" s="43" t="s">
        <v>38</v>
      </c>
      <c r="B49" s="23"/>
      <c r="C49" s="30" t="s">
        <v>136</v>
      </c>
      <c r="D49" s="78">
        <v>9</v>
      </c>
      <c r="E49" s="16" t="s">
        <v>154</v>
      </c>
      <c r="F49" s="80">
        <v>0</v>
      </c>
      <c r="G49" s="91">
        <f t="shared" si="10"/>
        <v>0</v>
      </c>
      <c r="H49" s="91">
        <f t="shared" si="11"/>
        <v>0</v>
      </c>
    </row>
    <row r="50" spans="1:8" ht="15" customHeight="1" x14ac:dyDescent="0.3">
      <c r="A50" s="43" t="s">
        <v>39</v>
      </c>
      <c r="B50" s="30"/>
      <c r="C50" s="30" t="s">
        <v>137</v>
      </c>
      <c r="D50" s="78">
        <v>180</v>
      </c>
      <c r="E50" s="16" t="s">
        <v>154</v>
      </c>
      <c r="F50" s="80">
        <v>0</v>
      </c>
      <c r="G50" s="91">
        <f t="shared" si="10"/>
        <v>0</v>
      </c>
      <c r="H50" s="91">
        <f t="shared" si="11"/>
        <v>0</v>
      </c>
    </row>
    <row r="51" spans="1:8" ht="15" customHeight="1" x14ac:dyDescent="0.3">
      <c r="A51" s="43" t="s">
        <v>40</v>
      </c>
      <c r="B51" s="23"/>
      <c r="C51" s="30" t="s">
        <v>138</v>
      </c>
      <c r="D51" s="78">
        <v>55</v>
      </c>
      <c r="E51" s="16" t="s">
        <v>154</v>
      </c>
      <c r="F51" s="80">
        <v>0</v>
      </c>
      <c r="G51" s="91">
        <f t="shared" si="10"/>
        <v>0</v>
      </c>
      <c r="H51" s="91">
        <f t="shared" si="11"/>
        <v>0</v>
      </c>
    </row>
    <row r="52" spans="1:8" ht="15" customHeight="1" x14ac:dyDescent="0.3">
      <c r="A52" s="43" t="s">
        <v>119</v>
      </c>
      <c r="B52" s="23"/>
      <c r="C52" s="30" t="s">
        <v>139</v>
      </c>
      <c r="D52" s="78">
        <v>4</v>
      </c>
      <c r="E52" s="16" t="s">
        <v>154</v>
      </c>
      <c r="F52" s="80">
        <v>0</v>
      </c>
      <c r="G52" s="91">
        <f t="shared" si="10"/>
        <v>0</v>
      </c>
      <c r="H52" s="91">
        <f>G52*1.21</f>
        <v>0</v>
      </c>
    </row>
    <row r="53" spans="1:8" ht="15" customHeight="1" x14ac:dyDescent="0.3">
      <c r="A53" s="43" t="s">
        <v>120</v>
      </c>
      <c r="B53" s="23"/>
      <c r="C53" s="30" t="s">
        <v>140</v>
      </c>
      <c r="D53" s="78">
        <v>30</v>
      </c>
      <c r="E53" s="16" t="s">
        <v>154</v>
      </c>
      <c r="F53" s="80">
        <v>0</v>
      </c>
      <c r="G53" s="91">
        <f t="shared" si="10"/>
        <v>0</v>
      </c>
      <c r="H53" s="91">
        <f>G53*1.21</f>
        <v>0</v>
      </c>
    </row>
    <row r="54" spans="1:8" x14ac:dyDescent="0.3">
      <c r="A54" s="43" t="s">
        <v>121</v>
      </c>
      <c r="B54" s="23"/>
      <c r="C54" s="30" t="s">
        <v>141</v>
      </c>
      <c r="D54" s="78">
        <v>250</v>
      </c>
      <c r="E54" s="16" t="s">
        <v>154</v>
      </c>
      <c r="F54" s="80">
        <v>0</v>
      </c>
      <c r="G54" s="91">
        <f t="shared" si="10"/>
        <v>0</v>
      </c>
      <c r="H54" s="91">
        <f t="shared" ref="H54:H58" si="12">G54*1.21</f>
        <v>0</v>
      </c>
    </row>
    <row r="55" spans="1:8" ht="15" customHeight="1" x14ac:dyDescent="0.3">
      <c r="A55" s="43" t="s">
        <v>122</v>
      </c>
      <c r="B55" s="23"/>
      <c r="C55" s="30" t="s">
        <v>142</v>
      </c>
      <c r="D55" s="78">
        <v>100</v>
      </c>
      <c r="E55" s="16" t="s">
        <v>154</v>
      </c>
      <c r="F55" s="80">
        <v>0</v>
      </c>
      <c r="G55" s="91">
        <f t="shared" si="10"/>
        <v>0</v>
      </c>
      <c r="H55" s="91">
        <f t="shared" si="12"/>
        <v>0</v>
      </c>
    </row>
    <row r="56" spans="1:8" ht="15" customHeight="1" x14ac:dyDescent="0.3">
      <c r="A56" s="43" t="s">
        <v>123</v>
      </c>
      <c r="B56" s="23"/>
      <c r="C56" s="30" t="s">
        <v>143</v>
      </c>
      <c r="D56" s="78">
        <v>22</v>
      </c>
      <c r="E56" s="16" t="s">
        <v>154</v>
      </c>
      <c r="F56" s="80">
        <v>0</v>
      </c>
      <c r="G56" s="91">
        <f t="shared" si="10"/>
        <v>0</v>
      </c>
      <c r="H56" s="91">
        <f t="shared" si="12"/>
        <v>0</v>
      </c>
    </row>
    <row r="57" spans="1:8" ht="15" customHeight="1" x14ac:dyDescent="0.3">
      <c r="A57" s="43" t="s">
        <v>124</v>
      </c>
      <c r="B57" s="30"/>
      <c r="C57" s="30" t="s">
        <v>144</v>
      </c>
      <c r="D57" s="78">
        <v>4</v>
      </c>
      <c r="E57" s="16" t="s">
        <v>154</v>
      </c>
      <c r="F57" s="80">
        <v>0</v>
      </c>
      <c r="G57" s="91">
        <f t="shared" si="10"/>
        <v>0</v>
      </c>
      <c r="H57" s="91">
        <f t="shared" si="12"/>
        <v>0</v>
      </c>
    </row>
    <row r="58" spans="1:8" ht="15" customHeight="1" x14ac:dyDescent="0.3">
      <c r="A58" s="43" t="s">
        <v>125</v>
      </c>
      <c r="B58" s="23"/>
      <c r="C58" s="30" t="s">
        <v>145</v>
      </c>
      <c r="D58" s="78">
        <v>22</v>
      </c>
      <c r="E58" s="16" t="s">
        <v>154</v>
      </c>
      <c r="F58" s="80">
        <v>0</v>
      </c>
      <c r="G58" s="91">
        <f t="shared" si="10"/>
        <v>0</v>
      </c>
      <c r="H58" s="91">
        <f t="shared" si="12"/>
        <v>0</v>
      </c>
    </row>
    <row r="59" spans="1:8" ht="15" customHeight="1" x14ac:dyDescent="0.3">
      <c r="A59" s="43" t="s">
        <v>126</v>
      </c>
      <c r="B59" s="23"/>
      <c r="C59" s="30" t="s">
        <v>146</v>
      </c>
      <c r="D59" s="78">
        <v>1</v>
      </c>
      <c r="E59" s="16" t="s">
        <v>154</v>
      </c>
      <c r="F59" s="83">
        <v>0</v>
      </c>
      <c r="G59" s="91">
        <f t="shared" si="10"/>
        <v>0</v>
      </c>
      <c r="H59" s="91">
        <f>G59*1.21</f>
        <v>0</v>
      </c>
    </row>
    <row r="60" spans="1:8" ht="17.25" customHeight="1" x14ac:dyDescent="0.3">
      <c r="A60" s="43" t="s">
        <v>127</v>
      </c>
      <c r="B60" s="23"/>
      <c r="C60" s="43" t="s">
        <v>147</v>
      </c>
      <c r="D60" s="78">
        <v>100</v>
      </c>
      <c r="E60" s="16" t="s">
        <v>154</v>
      </c>
      <c r="F60" s="83">
        <v>0</v>
      </c>
      <c r="G60" s="91">
        <f t="shared" si="10"/>
        <v>0</v>
      </c>
      <c r="H60" s="91">
        <f t="shared" ref="H60:H64" si="13">G60*1.21</f>
        <v>0</v>
      </c>
    </row>
    <row r="61" spans="1:8" ht="15" customHeight="1" x14ac:dyDescent="0.3">
      <c r="A61" s="43" t="s">
        <v>56</v>
      </c>
      <c r="B61" s="23"/>
      <c r="C61" s="30" t="s">
        <v>148</v>
      </c>
      <c r="D61" s="78">
        <v>361</v>
      </c>
      <c r="E61" s="16" t="s">
        <v>154</v>
      </c>
      <c r="F61" s="83">
        <v>0</v>
      </c>
      <c r="G61" s="91">
        <f t="shared" si="10"/>
        <v>0</v>
      </c>
      <c r="H61" s="91">
        <f t="shared" si="13"/>
        <v>0</v>
      </c>
    </row>
    <row r="62" spans="1:8" ht="15" customHeight="1" x14ac:dyDescent="0.3">
      <c r="A62" s="43" t="s">
        <v>128</v>
      </c>
      <c r="B62" s="23"/>
      <c r="C62" s="30" t="s">
        <v>149</v>
      </c>
      <c r="D62" s="78">
        <v>100</v>
      </c>
      <c r="E62" s="16" t="s">
        <v>154</v>
      </c>
      <c r="F62" s="83">
        <v>0</v>
      </c>
      <c r="G62" s="91">
        <f t="shared" si="10"/>
        <v>0</v>
      </c>
      <c r="H62" s="91">
        <f t="shared" si="13"/>
        <v>0</v>
      </c>
    </row>
    <row r="63" spans="1:8" ht="15" customHeight="1" x14ac:dyDescent="0.3">
      <c r="A63" s="43" t="s">
        <v>129</v>
      </c>
      <c r="B63" s="30"/>
      <c r="C63" s="30" t="s">
        <v>150</v>
      </c>
      <c r="D63" s="78">
        <v>1</v>
      </c>
      <c r="E63" s="16" t="s">
        <v>154</v>
      </c>
      <c r="F63" s="83">
        <v>0</v>
      </c>
      <c r="G63" s="91">
        <f t="shared" si="10"/>
        <v>0</v>
      </c>
      <c r="H63" s="91">
        <f t="shared" si="13"/>
        <v>0</v>
      </c>
    </row>
    <row r="64" spans="1:8" ht="15" customHeight="1" x14ac:dyDescent="0.3">
      <c r="A64" s="43" t="s">
        <v>130</v>
      </c>
      <c r="B64" s="23"/>
      <c r="C64" s="30" t="s">
        <v>151</v>
      </c>
      <c r="D64" s="78">
        <v>1</v>
      </c>
      <c r="E64" s="16" t="s">
        <v>154</v>
      </c>
      <c r="F64" s="83">
        <v>0</v>
      </c>
      <c r="G64" s="91">
        <f t="shared" si="10"/>
        <v>0</v>
      </c>
      <c r="H64" s="91">
        <f t="shared" si="13"/>
        <v>0</v>
      </c>
    </row>
    <row r="65" spans="1:15" ht="15" customHeight="1" x14ac:dyDescent="0.3">
      <c r="A65" s="77" t="s">
        <v>131</v>
      </c>
      <c r="B65" s="23"/>
      <c r="C65" s="30" t="s">
        <v>152</v>
      </c>
      <c r="D65" s="78">
        <v>1</v>
      </c>
      <c r="E65" s="16" t="s">
        <v>154</v>
      </c>
      <c r="F65" s="83">
        <v>0</v>
      </c>
      <c r="G65" s="91">
        <f t="shared" si="10"/>
        <v>0</v>
      </c>
      <c r="H65" s="91">
        <f>G65*1.21</f>
        <v>0</v>
      </c>
    </row>
    <row r="66" spans="1:15" ht="15" customHeight="1" thickBot="1" x14ac:dyDescent="0.35">
      <c r="A66" s="43" t="s">
        <v>132</v>
      </c>
      <c r="B66" s="23"/>
      <c r="C66" s="30" t="s">
        <v>153</v>
      </c>
      <c r="D66" s="82">
        <v>1</v>
      </c>
      <c r="E66" s="16" t="s">
        <v>154</v>
      </c>
      <c r="F66" s="87">
        <v>0</v>
      </c>
      <c r="G66" s="91">
        <f t="shared" ref="G66" si="14">F66*D66</f>
        <v>0</v>
      </c>
      <c r="H66" s="91">
        <f t="shared" ref="H66" si="15">G66*1.21</f>
        <v>0</v>
      </c>
    </row>
    <row r="67" spans="1:15" ht="21" customHeight="1" thickTop="1" thickBot="1" x14ac:dyDescent="0.35">
      <c r="A67" s="49"/>
      <c r="B67" s="159" t="s">
        <v>208</v>
      </c>
      <c r="C67" s="160"/>
      <c r="D67" s="81"/>
      <c r="E67" s="25"/>
      <c r="F67" s="79"/>
      <c r="G67" s="93">
        <f>SUM(G46:G66)</f>
        <v>0</v>
      </c>
      <c r="H67" s="94">
        <f>ROUND(SUM(H46:H66),0)</f>
        <v>0</v>
      </c>
    </row>
    <row r="68" spans="1:15" ht="15" customHeight="1" thickTop="1" x14ac:dyDescent="0.3">
      <c r="A68" s="36"/>
      <c r="B68" s="27"/>
      <c r="C68" s="28"/>
    </row>
    <row r="69" spans="1:15" ht="18" customHeight="1" x14ac:dyDescent="0.3">
      <c r="A69" s="22"/>
      <c r="B69" s="29"/>
      <c r="C69" s="22" t="s">
        <v>155</v>
      </c>
    </row>
    <row r="70" spans="1:15" ht="43.2" x14ac:dyDescent="0.3">
      <c r="A70" s="43" t="s">
        <v>156</v>
      </c>
      <c r="B70" s="23"/>
      <c r="C70" s="43" t="s">
        <v>202</v>
      </c>
      <c r="D70" s="15">
        <v>12</v>
      </c>
      <c r="E70" s="16" t="s">
        <v>6</v>
      </c>
      <c r="F70" s="24">
        <v>0</v>
      </c>
      <c r="G70" s="91">
        <f t="shared" ref="G70:G73" si="16">F70*D70</f>
        <v>0</v>
      </c>
      <c r="H70" s="91">
        <f>G70*1.21</f>
        <v>0</v>
      </c>
    </row>
    <row r="71" spans="1:15" ht="28.8" x14ac:dyDescent="0.3">
      <c r="A71" s="43" t="s">
        <v>157</v>
      </c>
      <c r="B71" s="23"/>
      <c r="C71" s="30" t="s">
        <v>203</v>
      </c>
      <c r="D71" s="15">
        <v>2</v>
      </c>
      <c r="E71" s="16" t="s">
        <v>6</v>
      </c>
      <c r="F71" s="24">
        <v>0</v>
      </c>
      <c r="G71" s="91">
        <f t="shared" si="16"/>
        <v>0</v>
      </c>
      <c r="H71" s="91">
        <f t="shared" ref="H71:H73" si="17">G71*1.21</f>
        <v>0</v>
      </c>
    </row>
    <row r="72" spans="1:15" ht="28.8" x14ac:dyDescent="0.3">
      <c r="A72" s="43" t="s">
        <v>158</v>
      </c>
      <c r="B72" s="23"/>
      <c r="C72" s="30" t="s">
        <v>204</v>
      </c>
      <c r="D72" s="15">
        <v>1</v>
      </c>
      <c r="E72" s="16" t="s">
        <v>6</v>
      </c>
      <c r="F72" s="24">
        <v>0</v>
      </c>
      <c r="G72" s="91">
        <f t="shared" ref="G72" si="18">F72*D72</f>
        <v>0</v>
      </c>
      <c r="H72" s="91">
        <f t="shared" ref="H72" si="19">G72*1.21</f>
        <v>0</v>
      </c>
    </row>
    <row r="73" spans="1:15" ht="15" customHeight="1" thickBot="1" x14ac:dyDescent="0.35">
      <c r="A73" s="43" t="s">
        <v>159</v>
      </c>
      <c r="B73" s="23"/>
      <c r="C73" s="30" t="s">
        <v>207</v>
      </c>
      <c r="D73" s="15">
        <v>15</v>
      </c>
      <c r="E73" s="16" t="s">
        <v>6</v>
      </c>
      <c r="F73" s="24">
        <v>0</v>
      </c>
      <c r="G73" s="91">
        <f t="shared" si="16"/>
        <v>0</v>
      </c>
      <c r="H73" s="91">
        <f t="shared" si="17"/>
        <v>0</v>
      </c>
    </row>
    <row r="74" spans="1:15" ht="21" customHeight="1" thickTop="1" thickBot="1" x14ac:dyDescent="0.35">
      <c r="A74" s="49"/>
      <c r="B74" s="159" t="s">
        <v>208</v>
      </c>
      <c r="C74" s="160"/>
      <c r="D74" s="25"/>
      <c r="E74" s="25"/>
      <c r="F74" s="26"/>
      <c r="G74" s="93">
        <f>SUM(G70:G73)</f>
        <v>0</v>
      </c>
      <c r="H74" s="94">
        <f>ROUND(SUM(H70:H73),0)</f>
        <v>0</v>
      </c>
    </row>
    <row r="75" spans="1:15" ht="15" customHeight="1" thickTop="1" x14ac:dyDescent="0.3">
      <c r="A75" s="36"/>
      <c r="B75" s="27"/>
      <c r="C75" s="28"/>
    </row>
    <row r="76" spans="1:15" s="1" customFormat="1" ht="18" customHeight="1" x14ac:dyDescent="0.3">
      <c r="A76" s="171" t="s">
        <v>14</v>
      </c>
      <c r="B76" s="171"/>
      <c r="C76" s="171"/>
      <c r="D76"/>
      <c r="E76"/>
      <c r="F76"/>
      <c r="G76"/>
      <c r="H76"/>
      <c r="I76" s="34"/>
      <c r="J76" s="34"/>
      <c r="K76" s="34"/>
      <c r="L76" s="34"/>
      <c r="O76"/>
    </row>
    <row r="77" spans="1:15" s="1" customFormat="1" ht="15" customHeight="1" x14ac:dyDescent="0.3">
      <c r="A77" s="52" t="s">
        <v>166</v>
      </c>
      <c r="B77" s="23"/>
      <c r="C77" s="105" t="s">
        <v>160</v>
      </c>
      <c r="D77" s="15">
        <v>1</v>
      </c>
      <c r="E77" s="17" t="s">
        <v>6</v>
      </c>
      <c r="F77" s="24">
        <v>0</v>
      </c>
      <c r="G77" s="99">
        <f t="shared" ref="G77:G79" si="20">F77*D77</f>
        <v>0</v>
      </c>
      <c r="H77" s="91">
        <f t="shared" ref="H77:H79" si="21">ROUND(G77*1.21,1)</f>
        <v>0</v>
      </c>
      <c r="I77" s="34"/>
      <c r="J77" s="34"/>
      <c r="K77" s="34"/>
      <c r="L77" s="34"/>
    </row>
    <row r="78" spans="1:15" s="1" customFormat="1" x14ac:dyDescent="0.3">
      <c r="A78" s="53" t="s">
        <v>167</v>
      </c>
      <c r="B78" s="23"/>
      <c r="C78" s="106" t="s">
        <v>161</v>
      </c>
      <c r="D78" s="18">
        <v>1</v>
      </c>
      <c r="E78" s="17" t="s">
        <v>6</v>
      </c>
      <c r="F78" s="24">
        <v>0</v>
      </c>
      <c r="G78" s="100">
        <f t="shared" si="20"/>
        <v>0</v>
      </c>
      <c r="H78" s="91">
        <f t="shared" si="21"/>
        <v>0</v>
      </c>
      <c r="I78" s="34"/>
      <c r="J78" s="34"/>
      <c r="K78" s="34"/>
      <c r="L78" s="34"/>
    </row>
    <row r="79" spans="1:15" s="1" customFormat="1" ht="15" customHeight="1" thickBot="1" x14ac:dyDescent="0.35">
      <c r="A79" s="53" t="s">
        <v>168</v>
      </c>
      <c r="B79" s="23"/>
      <c r="C79" s="107" t="s">
        <v>162</v>
      </c>
      <c r="D79" s="18">
        <v>1</v>
      </c>
      <c r="E79" s="17" t="s">
        <v>6</v>
      </c>
      <c r="F79" s="24">
        <v>0</v>
      </c>
      <c r="G79" s="100">
        <f t="shared" si="20"/>
        <v>0</v>
      </c>
      <c r="H79" s="91">
        <f t="shared" si="21"/>
        <v>0</v>
      </c>
      <c r="I79" s="34"/>
      <c r="J79" s="34"/>
      <c r="K79" s="34"/>
      <c r="L79" s="34"/>
    </row>
    <row r="80" spans="1:15" s="1" customFormat="1" ht="21" customHeight="1" thickTop="1" thickBot="1" x14ac:dyDescent="0.35">
      <c r="A80" s="49"/>
      <c r="B80" s="159" t="s">
        <v>209</v>
      </c>
      <c r="C80" s="160"/>
      <c r="D80" s="25"/>
      <c r="E80" s="25"/>
      <c r="F80" s="26"/>
      <c r="G80" s="93">
        <f>SUM(G77:G79)</f>
        <v>0</v>
      </c>
      <c r="H80" s="94">
        <f>ROUND(SUM(H77:H79),0)</f>
        <v>0</v>
      </c>
      <c r="I80" s="31"/>
      <c r="J80" s="34"/>
      <c r="K80" s="34"/>
      <c r="L80" s="34"/>
    </row>
    <row r="81" spans="1:10" ht="15" customHeight="1" thickTop="1" x14ac:dyDescent="0.3">
      <c r="A81" s="36"/>
      <c r="B81" s="27"/>
      <c r="C81" s="28"/>
    </row>
    <row r="82" spans="1:10" s="1" customFormat="1" ht="18" customHeight="1" x14ac:dyDescent="0.3">
      <c r="A82" s="55"/>
      <c r="B82" s="168" t="s">
        <v>10</v>
      </c>
      <c r="C82" s="169"/>
      <c r="D82" s="169"/>
      <c r="E82" s="169"/>
      <c r="F82" s="169"/>
      <c r="G82" s="169"/>
      <c r="H82" s="170"/>
      <c r="I82" s="31"/>
      <c r="J82" s="34"/>
    </row>
    <row r="83" spans="1:10" ht="18" x14ac:dyDescent="0.35">
      <c r="A83" s="56"/>
      <c r="B83" s="146" t="s">
        <v>7</v>
      </c>
      <c r="C83" s="147"/>
      <c r="D83" s="147"/>
      <c r="E83" s="147"/>
      <c r="F83" s="153">
        <f>SUM(G12,G43,G67,G74,G80)</f>
        <v>0</v>
      </c>
      <c r="G83" s="154"/>
      <c r="H83" s="2"/>
      <c r="I83" s="35"/>
    </row>
    <row r="84" spans="1:10" ht="18" x14ac:dyDescent="0.35">
      <c r="A84" s="57"/>
      <c r="B84" s="131" t="s">
        <v>8</v>
      </c>
      <c r="C84" s="132"/>
      <c r="D84" s="132"/>
      <c r="E84" s="132"/>
      <c r="F84" s="155">
        <f>F83*0.21</f>
        <v>0</v>
      </c>
      <c r="G84" s="156"/>
      <c r="H84" s="2"/>
      <c r="I84" s="35"/>
    </row>
    <row r="85" spans="1:10" ht="18" x14ac:dyDescent="0.35">
      <c r="A85" s="58"/>
      <c r="B85" s="136" t="s">
        <v>9</v>
      </c>
      <c r="C85" s="137"/>
      <c r="D85" s="137"/>
      <c r="E85" s="137"/>
      <c r="F85" s="157">
        <f>ROUND(SUM(F83+F84),0)</f>
        <v>0</v>
      </c>
      <c r="G85" s="158"/>
      <c r="H85" s="2"/>
      <c r="I85" s="35"/>
    </row>
    <row r="88" spans="1:10" x14ac:dyDescent="0.3">
      <c r="A88" s="152"/>
      <c r="B88" s="152"/>
      <c r="C88" s="152"/>
      <c r="D88" s="152"/>
      <c r="E88" s="152"/>
      <c r="F88" s="152"/>
      <c r="G88" s="152"/>
      <c r="H88" s="152"/>
    </row>
  </sheetData>
  <sheetProtection algorithmName="SHA-512" hashValue="PAT3mHwC/1kUqz5oxIoRrbCKP9ZjfeZKu2N1uQhqymgMd/V7kWKfy6n+b3WsltAW9e62TzerEeHdIKCWmqkDPw==" saltValue="KmZjUdt+PmNDzemwgLBLWg==" spinCount="100000" sheet="1" objects="1" scenarios="1"/>
  <protectedRanges>
    <protectedRange sqref="F8:F11 F46:F66 F70:F73 F77:F79 F15:F42" name="Oblast1"/>
  </protectedRanges>
  <mergeCells count="18">
    <mergeCell ref="B85:E85"/>
    <mergeCell ref="F85:G85"/>
    <mergeCell ref="A88:H88"/>
    <mergeCell ref="B67:C67"/>
    <mergeCell ref="B82:H82"/>
    <mergeCell ref="B83:E83"/>
    <mergeCell ref="F83:G83"/>
    <mergeCell ref="B84:E84"/>
    <mergeCell ref="F84:G84"/>
    <mergeCell ref="B74:C74"/>
    <mergeCell ref="A76:C76"/>
    <mergeCell ref="B80:C80"/>
    <mergeCell ref="B43:C43"/>
    <mergeCell ref="F1:H1"/>
    <mergeCell ref="D2:H2"/>
    <mergeCell ref="F3:H3"/>
    <mergeCell ref="F4:H4"/>
    <mergeCell ref="B12:C12"/>
  </mergeCells>
  <pageMargins left="0.7" right="0.81281250000000005" top="0.90666666666666662" bottom="0.87124999999999997" header="0.3" footer="0.3"/>
  <pageSetup paperSize="9" scale="58" fitToHeight="0" orientation="portrait" r:id="rId1"/>
  <rowBreaks count="1" manualBreakCount="1">
    <brk id="67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DD7D8-2083-4D57-9E8B-6C403D1B7F76}">
  <sheetPr>
    <pageSetUpPr fitToPage="1"/>
  </sheetPr>
  <dimension ref="A1:O32"/>
  <sheetViews>
    <sheetView view="pageBreakPreview" topLeftCell="A17" zoomScaleNormal="100" zoomScaleSheetLayoutView="100" workbookViewId="0">
      <selection activeCell="K19" sqref="K19"/>
    </sheetView>
  </sheetViews>
  <sheetFormatPr defaultRowHeight="14.4" x14ac:dyDescent="0.3"/>
  <cols>
    <col min="1" max="1" width="5" customWidth="1"/>
    <col min="2" max="2" width="21.5546875" customWidth="1"/>
    <col min="3" max="3" width="58.33203125" customWidth="1"/>
    <col min="4" max="4" width="9.33203125" customWidth="1"/>
    <col min="5" max="5" width="4.44140625" customWidth="1"/>
    <col min="6" max="6" width="15.88671875" customWidth="1"/>
    <col min="7" max="7" width="15.6640625" customWidth="1"/>
    <col min="8" max="8" width="14.44140625" bestFit="1" customWidth="1"/>
    <col min="9" max="9" width="13.6640625" style="31" customWidth="1"/>
    <col min="10" max="11" width="9.109375" style="31"/>
  </cols>
  <sheetData>
    <row r="1" spans="1:14" ht="27.75" customHeight="1" thickBot="1" x14ac:dyDescent="0.35">
      <c r="A1" s="44"/>
      <c r="B1" s="12"/>
      <c r="C1" s="11" t="s">
        <v>15</v>
      </c>
      <c r="D1" s="4"/>
      <c r="E1" s="5"/>
      <c r="F1" s="161" t="s">
        <v>54</v>
      </c>
      <c r="G1" s="162"/>
      <c r="H1" s="163"/>
      <c r="I1" s="33"/>
    </row>
    <row r="2" spans="1:14" ht="21" customHeight="1" x14ac:dyDescent="0.3">
      <c r="A2" s="45"/>
      <c r="B2" s="6"/>
      <c r="C2" s="74"/>
      <c r="D2" s="164" t="s">
        <v>58</v>
      </c>
      <c r="E2" s="164"/>
      <c r="F2" s="164"/>
      <c r="G2" s="164"/>
      <c r="H2" s="165"/>
      <c r="I2" s="33"/>
      <c r="L2" s="31"/>
    </row>
    <row r="3" spans="1:14" ht="21" x14ac:dyDescent="0.3">
      <c r="A3" s="46"/>
      <c r="B3" s="3"/>
      <c r="C3" s="76"/>
      <c r="D3" s="7"/>
      <c r="E3" s="7"/>
      <c r="F3" s="166" t="s">
        <v>59</v>
      </c>
      <c r="G3" s="166"/>
      <c r="H3" s="167"/>
      <c r="I3" s="33"/>
      <c r="L3" s="31"/>
    </row>
    <row r="4" spans="1:14" ht="21.6" thickBot="1" x14ac:dyDescent="0.35">
      <c r="A4" s="46"/>
      <c r="B4" s="3"/>
      <c r="C4" s="75"/>
      <c r="D4" s="3"/>
      <c r="E4" s="3"/>
      <c r="F4" s="166" t="s">
        <v>60</v>
      </c>
      <c r="G4" s="166"/>
      <c r="H4" s="167"/>
      <c r="I4" s="33"/>
      <c r="L4" s="31"/>
    </row>
    <row r="5" spans="1:14" ht="34.5" customHeight="1" thickBot="1" x14ac:dyDescent="0.35">
      <c r="A5" s="47" t="s">
        <v>0</v>
      </c>
      <c r="B5" s="8" t="s">
        <v>13</v>
      </c>
      <c r="C5" s="8" t="s">
        <v>1</v>
      </c>
      <c r="D5" s="9" t="s">
        <v>3</v>
      </c>
      <c r="E5" s="9" t="s">
        <v>2</v>
      </c>
      <c r="F5" s="10" t="s">
        <v>12</v>
      </c>
      <c r="G5" s="10" t="s">
        <v>4</v>
      </c>
      <c r="H5" s="10" t="s">
        <v>5</v>
      </c>
    </row>
    <row r="6" spans="1:14" ht="15" customHeight="1" thickTop="1" x14ac:dyDescent="0.3">
      <c r="A6" s="64"/>
      <c r="B6" s="63"/>
      <c r="C6" s="63"/>
      <c r="L6" s="31"/>
    </row>
    <row r="7" spans="1:14" ht="18" customHeight="1" x14ac:dyDescent="0.3">
      <c r="A7" s="22"/>
      <c r="B7" s="29"/>
      <c r="C7" s="22" t="s">
        <v>19</v>
      </c>
      <c r="L7" s="31"/>
    </row>
    <row r="8" spans="1:14" ht="100.8" x14ac:dyDescent="0.3">
      <c r="A8" s="50" t="s">
        <v>24</v>
      </c>
      <c r="B8" s="13"/>
      <c r="C8" s="14" t="s">
        <v>82</v>
      </c>
      <c r="D8" s="15">
        <v>9</v>
      </c>
      <c r="E8" s="16" t="s">
        <v>6</v>
      </c>
      <c r="F8" s="24">
        <v>0</v>
      </c>
      <c r="G8" s="91">
        <f t="shared" ref="G8:G19" si="0">F8*D8</f>
        <v>0</v>
      </c>
      <c r="H8" s="91">
        <f t="shared" ref="H8:H19" si="1">ROUND(G8*1.21,1)</f>
        <v>0</v>
      </c>
      <c r="I8" s="32"/>
      <c r="J8" s="32"/>
      <c r="L8" s="31"/>
      <c r="M8" s="31"/>
      <c r="N8" s="31"/>
    </row>
    <row r="9" spans="1:14" ht="115.2" x14ac:dyDescent="0.3">
      <c r="A9" s="50" t="s">
        <v>25</v>
      </c>
      <c r="B9" s="13"/>
      <c r="C9" s="14" t="s">
        <v>81</v>
      </c>
      <c r="D9" s="15">
        <v>1</v>
      </c>
      <c r="E9" s="16" t="s">
        <v>6</v>
      </c>
      <c r="F9" s="24">
        <v>0</v>
      </c>
      <c r="G9" s="91">
        <f t="shared" si="0"/>
        <v>0</v>
      </c>
      <c r="H9" s="91">
        <f t="shared" si="1"/>
        <v>0</v>
      </c>
      <c r="J9" s="32"/>
      <c r="L9" s="31"/>
    </row>
    <row r="10" spans="1:14" ht="75" customHeight="1" x14ac:dyDescent="0.3">
      <c r="A10" s="50" t="s">
        <v>26</v>
      </c>
      <c r="B10" s="13"/>
      <c r="C10" s="14" t="s">
        <v>61</v>
      </c>
      <c r="D10" s="15">
        <v>19</v>
      </c>
      <c r="E10" s="16" t="s">
        <v>6</v>
      </c>
      <c r="F10" s="24">
        <v>0</v>
      </c>
      <c r="G10" s="91">
        <f t="shared" ref="G10" si="2">F10*D10</f>
        <v>0</v>
      </c>
      <c r="H10" s="91">
        <f t="shared" ref="H10" si="3">ROUND(G10*1.21,1)</f>
        <v>0</v>
      </c>
      <c r="L10" s="31"/>
    </row>
    <row r="11" spans="1:14" ht="86.4" x14ac:dyDescent="0.3">
      <c r="A11" s="50" t="s">
        <v>27</v>
      </c>
      <c r="B11" s="13"/>
      <c r="C11" s="14" t="s">
        <v>84</v>
      </c>
      <c r="D11" s="15">
        <v>1</v>
      </c>
      <c r="E11" s="16" t="s">
        <v>6</v>
      </c>
      <c r="F11" s="24">
        <v>0</v>
      </c>
      <c r="G11" s="91">
        <f t="shared" si="0"/>
        <v>0</v>
      </c>
      <c r="H11" s="91">
        <f t="shared" si="1"/>
        <v>0</v>
      </c>
      <c r="J11" s="32"/>
      <c r="L11" s="31"/>
    </row>
    <row r="12" spans="1:14" ht="82.5" customHeight="1" x14ac:dyDescent="0.3">
      <c r="A12" s="50" t="s">
        <v>28</v>
      </c>
      <c r="B12" s="13"/>
      <c r="C12" s="14" t="s">
        <v>62</v>
      </c>
      <c r="D12" s="15">
        <v>1</v>
      </c>
      <c r="E12" s="16" t="s">
        <v>6</v>
      </c>
      <c r="F12" s="24">
        <v>0</v>
      </c>
      <c r="G12" s="91">
        <f t="shared" si="0"/>
        <v>0</v>
      </c>
      <c r="H12" s="91">
        <f t="shared" si="1"/>
        <v>0</v>
      </c>
      <c r="J12" s="32"/>
      <c r="L12" s="31"/>
    </row>
    <row r="13" spans="1:14" ht="86.4" x14ac:dyDescent="0.3">
      <c r="A13" s="50" t="s">
        <v>29</v>
      </c>
      <c r="B13" s="13"/>
      <c r="C13" s="14" t="s">
        <v>63</v>
      </c>
      <c r="D13" s="15">
        <v>1</v>
      </c>
      <c r="E13" s="16" t="s">
        <v>6</v>
      </c>
      <c r="F13" s="24">
        <v>0</v>
      </c>
      <c r="G13" s="91">
        <f t="shared" ref="G13" si="4">F13*D13</f>
        <v>0</v>
      </c>
      <c r="H13" s="91">
        <f t="shared" ref="H13" si="5">ROUND(G13*1.21,1)</f>
        <v>0</v>
      </c>
      <c r="J13" s="32"/>
      <c r="L13" s="31"/>
    </row>
    <row r="14" spans="1:14" ht="44.25" customHeight="1" x14ac:dyDescent="0.3">
      <c r="A14" s="50" t="s">
        <v>30</v>
      </c>
      <c r="B14" s="13"/>
      <c r="C14" s="14" t="s">
        <v>64</v>
      </c>
      <c r="D14" s="15">
        <v>1</v>
      </c>
      <c r="E14" s="16" t="s">
        <v>6</v>
      </c>
      <c r="F14" s="24">
        <v>0</v>
      </c>
      <c r="G14" s="91">
        <f t="shared" ref="G14:G15" si="6">F14*D14</f>
        <v>0</v>
      </c>
      <c r="H14" s="91">
        <f t="shared" ref="H14:H15" si="7">ROUND(G14*1.21,1)</f>
        <v>0</v>
      </c>
      <c r="J14" s="32"/>
      <c r="L14" s="31"/>
    </row>
    <row r="15" spans="1:14" ht="42.75" customHeight="1" x14ac:dyDescent="0.3">
      <c r="A15" s="50" t="s">
        <v>31</v>
      </c>
      <c r="B15" s="13"/>
      <c r="C15" s="14" t="s">
        <v>80</v>
      </c>
      <c r="D15" s="15">
        <v>1</v>
      </c>
      <c r="E15" s="16" t="s">
        <v>6</v>
      </c>
      <c r="F15" s="24">
        <v>0</v>
      </c>
      <c r="G15" s="91">
        <f t="shared" si="6"/>
        <v>0</v>
      </c>
      <c r="H15" s="91">
        <f t="shared" si="7"/>
        <v>0</v>
      </c>
      <c r="J15" s="32"/>
      <c r="L15" s="31"/>
    </row>
    <row r="16" spans="1:14" ht="100.8" x14ac:dyDescent="0.3">
      <c r="A16" s="50" t="s">
        <v>42</v>
      </c>
      <c r="B16" s="13"/>
      <c r="C16" s="14" t="s">
        <v>66</v>
      </c>
      <c r="D16" s="15">
        <v>2</v>
      </c>
      <c r="E16" s="16" t="s">
        <v>6</v>
      </c>
      <c r="F16" s="24">
        <v>0</v>
      </c>
      <c r="G16" s="91">
        <f t="shared" ref="G16:G17" si="8">F16*D16</f>
        <v>0</v>
      </c>
      <c r="H16" s="91">
        <f t="shared" ref="H16:H17" si="9">ROUND(G16*1.21,1)</f>
        <v>0</v>
      </c>
      <c r="J16" s="32"/>
      <c r="L16" s="31"/>
    </row>
    <row r="17" spans="1:15" ht="95.25" customHeight="1" x14ac:dyDescent="0.3">
      <c r="A17" s="50" t="s">
        <v>51</v>
      </c>
      <c r="B17" s="13"/>
      <c r="C17" s="14" t="s">
        <v>83</v>
      </c>
      <c r="D17" s="15">
        <v>3</v>
      </c>
      <c r="E17" s="16" t="s">
        <v>6</v>
      </c>
      <c r="F17" s="24">
        <v>0</v>
      </c>
      <c r="G17" s="91">
        <f t="shared" si="8"/>
        <v>0</v>
      </c>
      <c r="H17" s="91">
        <f t="shared" si="9"/>
        <v>0</v>
      </c>
      <c r="J17" s="32"/>
      <c r="L17" s="31"/>
    </row>
    <row r="18" spans="1:15" ht="86.4" x14ac:dyDescent="0.3">
      <c r="A18" s="50" t="s">
        <v>52</v>
      </c>
      <c r="B18" s="13"/>
      <c r="C18" s="14" t="s">
        <v>212</v>
      </c>
      <c r="D18" s="15">
        <v>19</v>
      </c>
      <c r="E18" s="16" t="s">
        <v>6</v>
      </c>
      <c r="F18" s="24">
        <v>0</v>
      </c>
      <c r="G18" s="91">
        <f t="shared" si="0"/>
        <v>0</v>
      </c>
      <c r="H18" s="91">
        <f t="shared" si="1"/>
        <v>0</v>
      </c>
      <c r="J18" s="36"/>
      <c r="K18"/>
      <c r="L18" s="31"/>
    </row>
    <row r="19" spans="1:15" ht="72" x14ac:dyDescent="0.3">
      <c r="A19" s="50" t="s">
        <v>65</v>
      </c>
      <c r="B19" s="13"/>
      <c r="C19" s="14" t="s">
        <v>163</v>
      </c>
      <c r="D19" s="15">
        <v>19</v>
      </c>
      <c r="E19" s="16" t="s">
        <v>6</v>
      </c>
      <c r="F19" s="24">
        <v>0</v>
      </c>
      <c r="G19" s="91">
        <f t="shared" si="0"/>
        <v>0</v>
      </c>
      <c r="H19" s="91">
        <f t="shared" si="1"/>
        <v>0</v>
      </c>
      <c r="J19" s="32"/>
      <c r="L19" s="31"/>
    </row>
    <row r="20" spans="1:15" ht="29.4" thickBot="1" x14ac:dyDescent="0.35">
      <c r="A20" s="50" t="s">
        <v>205</v>
      </c>
      <c r="B20" s="13"/>
      <c r="C20" s="14" t="s">
        <v>213</v>
      </c>
      <c r="D20" s="15">
        <v>1</v>
      </c>
      <c r="E20" s="16" t="s">
        <v>6</v>
      </c>
      <c r="F20" s="24">
        <v>0</v>
      </c>
      <c r="G20" s="91">
        <f t="shared" ref="G20" si="10">F20*D20</f>
        <v>0</v>
      </c>
      <c r="H20" s="91">
        <f t="shared" ref="H20" si="11">ROUND(G20*1.21,1)</f>
        <v>0</v>
      </c>
      <c r="J20" s="32"/>
      <c r="L20" s="31"/>
    </row>
    <row r="21" spans="1:15" s="1" customFormat="1" ht="21" customHeight="1" thickTop="1" thickBot="1" x14ac:dyDescent="0.35">
      <c r="A21" s="49"/>
      <c r="B21" s="159" t="s">
        <v>23</v>
      </c>
      <c r="C21" s="160"/>
      <c r="D21" s="25"/>
      <c r="E21" s="25"/>
      <c r="F21" s="26"/>
      <c r="G21" s="93">
        <f>SUM(G8:G20)</f>
        <v>0</v>
      </c>
      <c r="H21" s="94">
        <f>ROUND(SUM(H8:H19),0)</f>
        <v>0</v>
      </c>
      <c r="I21" s="31"/>
      <c r="J21" s="34"/>
      <c r="K21" s="34"/>
      <c r="L21" s="34"/>
    </row>
    <row r="22" spans="1:15" s="1" customFormat="1" ht="15" customHeight="1" thickTop="1" x14ac:dyDescent="0.3">
      <c r="A22" s="51"/>
      <c r="B22" s="41"/>
      <c r="C22" s="41"/>
      <c r="D22" s="41"/>
      <c r="E22" s="41"/>
      <c r="F22" s="41"/>
      <c r="G22" s="41"/>
      <c r="H22" s="42"/>
      <c r="I22" s="31"/>
      <c r="J22" s="34"/>
      <c r="K22" s="34"/>
      <c r="L22" s="34"/>
    </row>
    <row r="23" spans="1:15" s="1" customFormat="1" ht="18" customHeight="1" x14ac:dyDescent="0.3">
      <c r="A23" s="171" t="s">
        <v>14</v>
      </c>
      <c r="B23" s="171"/>
      <c r="C23" s="171"/>
      <c r="D23"/>
      <c r="E23"/>
      <c r="F23"/>
      <c r="G23"/>
      <c r="H23"/>
      <c r="I23" s="34"/>
      <c r="J23" s="34"/>
      <c r="K23" s="34"/>
      <c r="L23" s="34"/>
      <c r="O23"/>
    </row>
    <row r="24" spans="1:15" s="1" customFormat="1" ht="15" customHeight="1" x14ac:dyDescent="0.3">
      <c r="A24" s="52" t="s">
        <v>32</v>
      </c>
      <c r="B24" s="30"/>
      <c r="C24" s="105" t="s">
        <v>11</v>
      </c>
      <c r="D24" s="15">
        <v>1</v>
      </c>
      <c r="E24" s="17" t="s">
        <v>6</v>
      </c>
      <c r="F24" s="24">
        <v>0</v>
      </c>
      <c r="G24" s="99">
        <f t="shared" ref="G24:G25" si="12">F24*D24</f>
        <v>0</v>
      </c>
      <c r="H24" s="91">
        <f t="shared" ref="H24:H25" si="13">ROUND(G24*1.21,1)</f>
        <v>0</v>
      </c>
      <c r="I24" s="34"/>
      <c r="J24" s="34"/>
      <c r="K24" s="34"/>
      <c r="L24" s="34"/>
    </row>
    <row r="25" spans="1:15" s="1" customFormat="1" ht="30.75" customHeight="1" x14ac:dyDescent="0.3">
      <c r="A25" s="53" t="s">
        <v>33</v>
      </c>
      <c r="B25" s="30"/>
      <c r="C25" s="106" t="s">
        <v>68</v>
      </c>
      <c r="D25" s="18">
        <v>1</v>
      </c>
      <c r="E25" s="17" t="s">
        <v>6</v>
      </c>
      <c r="F25" s="24">
        <v>0</v>
      </c>
      <c r="G25" s="100">
        <f t="shared" si="12"/>
        <v>0</v>
      </c>
      <c r="H25" s="91">
        <f t="shared" si="13"/>
        <v>0</v>
      </c>
      <c r="I25" s="34"/>
      <c r="J25" s="34"/>
      <c r="K25" s="34"/>
      <c r="L25" s="34"/>
    </row>
    <row r="26" spans="1:15" s="1" customFormat="1" ht="15" customHeight="1" thickBot="1" x14ac:dyDescent="0.35">
      <c r="A26" s="53" t="s">
        <v>34</v>
      </c>
      <c r="B26" s="30"/>
      <c r="C26" s="107" t="s">
        <v>67</v>
      </c>
      <c r="D26" s="18">
        <v>1</v>
      </c>
      <c r="E26" s="17" t="s">
        <v>6</v>
      </c>
      <c r="F26" s="24">
        <v>0</v>
      </c>
      <c r="G26" s="100">
        <f t="shared" ref="G26" si="14">F26*D26</f>
        <v>0</v>
      </c>
      <c r="H26" s="91">
        <f t="shared" ref="H26" si="15">ROUND(G26*1.21,1)</f>
        <v>0</v>
      </c>
      <c r="I26" s="34"/>
      <c r="J26" s="34"/>
      <c r="K26" s="34"/>
      <c r="L26" s="34"/>
    </row>
    <row r="27" spans="1:15" s="1" customFormat="1" ht="21" customHeight="1" thickTop="1" thickBot="1" x14ac:dyDescent="0.35">
      <c r="A27" s="49"/>
      <c r="B27" s="159" t="s">
        <v>23</v>
      </c>
      <c r="C27" s="160"/>
      <c r="D27" s="25"/>
      <c r="E27" s="25"/>
      <c r="F27" s="26"/>
      <c r="G27" s="93">
        <f>SUM(G24:G26)</f>
        <v>0</v>
      </c>
      <c r="H27" s="94">
        <f>ROUND(SUM(H24:H26),0)</f>
        <v>0</v>
      </c>
      <c r="I27" s="31"/>
      <c r="J27" s="34"/>
      <c r="K27" s="34"/>
      <c r="L27" s="34"/>
    </row>
    <row r="28" spans="1:15" s="1" customFormat="1" ht="15" customHeight="1" thickTop="1" x14ac:dyDescent="0.3">
      <c r="A28" s="54"/>
      <c r="B28" s="37"/>
      <c r="C28" s="38"/>
      <c r="D28" s="39"/>
      <c r="E28" s="39"/>
      <c r="F28" s="39"/>
      <c r="G28" s="40"/>
      <c r="H28" s="40"/>
      <c r="I28" s="31"/>
      <c r="J28" s="34"/>
      <c r="K28" s="34"/>
      <c r="L28" s="34"/>
    </row>
    <row r="29" spans="1:15" s="1" customFormat="1" ht="18" customHeight="1" x14ac:dyDescent="0.3">
      <c r="A29" s="55"/>
      <c r="B29" s="151" t="s">
        <v>10</v>
      </c>
      <c r="C29" s="151"/>
      <c r="D29" s="151"/>
      <c r="E29" s="151"/>
      <c r="F29" s="151"/>
      <c r="G29" s="151"/>
      <c r="H29" s="151"/>
      <c r="I29" s="31"/>
      <c r="J29" s="34"/>
      <c r="K29" s="34"/>
      <c r="L29" s="34"/>
    </row>
    <row r="30" spans="1:15" ht="18" x14ac:dyDescent="0.35">
      <c r="A30" s="56"/>
      <c r="B30" s="146" t="s">
        <v>7</v>
      </c>
      <c r="C30" s="147"/>
      <c r="D30" s="147"/>
      <c r="E30" s="147"/>
      <c r="F30" s="153">
        <f>SUM(G21,G27)</f>
        <v>0</v>
      </c>
      <c r="G30" s="154"/>
      <c r="H30" s="2"/>
      <c r="I30" s="35"/>
      <c r="L30" s="31"/>
    </row>
    <row r="31" spans="1:15" ht="18" x14ac:dyDescent="0.35">
      <c r="A31" s="57"/>
      <c r="B31" s="131" t="s">
        <v>8</v>
      </c>
      <c r="C31" s="132"/>
      <c r="D31" s="132"/>
      <c r="E31" s="132"/>
      <c r="F31" s="155">
        <f>F30*0.21</f>
        <v>0</v>
      </c>
      <c r="G31" s="156"/>
      <c r="H31" s="2"/>
      <c r="I31" s="35"/>
      <c r="L31" s="31"/>
    </row>
    <row r="32" spans="1:15" ht="18" x14ac:dyDescent="0.35">
      <c r="A32" s="58"/>
      <c r="B32" s="136" t="s">
        <v>9</v>
      </c>
      <c r="C32" s="137"/>
      <c r="D32" s="137"/>
      <c r="E32" s="137"/>
      <c r="F32" s="157">
        <f>ROUND(SUM(F30+F31),0)</f>
        <v>0</v>
      </c>
      <c r="G32" s="158"/>
      <c r="H32" s="2"/>
      <c r="I32" s="35"/>
      <c r="L32" s="31"/>
    </row>
  </sheetData>
  <protectedRanges>
    <protectedRange sqref="F8:F20 F24:F26" name="Oblast1"/>
  </protectedRanges>
  <mergeCells count="14">
    <mergeCell ref="F1:H1"/>
    <mergeCell ref="D2:H2"/>
    <mergeCell ref="F3:H3"/>
    <mergeCell ref="F4:H4"/>
    <mergeCell ref="B32:E32"/>
    <mergeCell ref="F32:G32"/>
    <mergeCell ref="B21:C21"/>
    <mergeCell ref="A23:C23"/>
    <mergeCell ref="B27:C27"/>
    <mergeCell ref="B29:H29"/>
    <mergeCell ref="B30:E30"/>
    <mergeCell ref="F30:G30"/>
    <mergeCell ref="B31:E31"/>
    <mergeCell ref="F31:G31"/>
  </mergeCells>
  <pageMargins left="0.7" right="0.81281250000000005" top="0.90666666666666662" bottom="0.87124999999999997" header="0.3" footer="0.3"/>
  <pageSetup paperSize="9" scale="59" fitToHeight="0" orientation="portrait" r:id="rId1"/>
  <rowBreaks count="1" manualBreakCount="1">
    <brk id="1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Rekapitulace</vt:lpstr>
      <vt:lpstr>Stavební práce</vt:lpstr>
      <vt:lpstr>Elektroinstalace</vt:lpstr>
      <vt:lpstr>Vybavení</vt:lpstr>
      <vt:lpstr>Elektroinstalace!Oblast_tisku</vt:lpstr>
      <vt:lpstr>Rekapitulace!Oblast_tisku</vt:lpstr>
      <vt:lpstr>'Stavební práce'!Oblast_tisku</vt:lpstr>
      <vt:lpstr>Vybavení!Oblast_tisku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Hynčicová</dc:creator>
  <cp:lastModifiedBy>Šedivá Renáta</cp:lastModifiedBy>
  <cp:lastPrinted>2024-06-24T06:52:54Z</cp:lastPrinted>
  <dcterms:created xsi:type="dcterms:W3CDTF">2021-05-26T11:55:28Z</dcterms:created>
  <dcterms:modified xsi:type="dcterms:W3CDTF">2024-06-29T06:03:08Z</dcterms:modified>
</cp:coreProperties>
</file>