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D4 - Zpevněné plochy" sheetId="2" r:id="rId2"/>
    <sheet name="02 - VRN - vedlejší rozpo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D4 - Zpevněné plochy'!$C$86:$K$216</definedName>
    <definedName name="_xlnm.Print_Area" localSheetId="1">'01 - D4 - Zpevněné plochy'!$C$74:$K$216</definedName>
    <definedName name="_xlnm.Print_Titles" localSheetId="1">'01 - D4 - Zpevněné plochy'!$86:$86</definedName>
    <definedName name="_xlnm._FilterDatabase" localSheetId="2" hidden="1">'02 - VRN - vedlejší rozpo...'!$C$81:$K$91</definedName>
    <definedName name="_xlnm.Print_Area" localSheetId="2">'02 - VRN - vedlejší rozpo...'!$C$69:$K$91</definedName>
    <definedName name="_xlnm.Print_Titles" localSheetId="2">'02 - VRN - vedlejší rozpo...'!$81:$81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9"/>
  <c r="BH89"/>
  <c r="BG89"/>
  <c r="BF89"/>
  <c r="T89"/>
  <c r="T88"/>
  <c r="R89"/>
  <c r="R88"/>
  <c r="P89"/>
  <c r="P88"/>
  <c r="BI85"/>
  <c r="BH85"/>
  <c r="BG85"/>
  <c r="BF85"/>
  <c r="T85"/>
  <c r="T84"/>
  <c r="T83"/>
  <c r="T82"/>
  <c r="R85"/>
  <c r="R84"/>
  <c r="R83"/>
  <c r="R82"/>
  <c r="P85"/>
  <c r="P84"/>
  <c r="P83"/>
  <c r="P82"/>
  <c i="1" r="AU56"/>
  <c i="3" r="J78"/>
  <c r="F78"/>
  <c r="F76"/>
  <c r="E74"/>
  <c r="J54"/>
  <c r="F54"/>
  <c r="F52"/>
  <c r="E50"/>
  <c r="J24"/>
  <c r="E24"/>
  <c r="J55"/>
  <c r="J23"/>
  <c r="J18"/>
  <c r="E18"/>
  <c r="F79"/>
  <c r="J17"/>
  <c r="J12"/>
  <c r="J52"/>
  <c r="E7"/>
  <c r="E72"/>
  <c i="2" r="J37"/>
  <c r="J36"/>
  <c i="1" r="AY55"/>
  <c i="2" r="J35"/>
  <c i="1" r="AX55"/>
  <c i="2" r="BI214"/>
  <c r="BH214"/>
  <c r="BG214"/>
  <c r="BF214"/>
  <c r="T214"/>
  <c r="T213"/>
  <c r="R214"/>
  <c r="R213"/>
  <c r="P214"/>
  <c r="P213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T145"/>
  <c r="R146"/>
  <c r="R145"/>
  <c r="P146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1" r="L50"/>
  <c r="AM50"/>
  <c r="AM49"/>
  <c r="L49"/>
  <c r="AM47"/>
  <c r="L47"/>
  <c r="L45"/>
  <c r="L44"/>
  <c i="2" r="J205"/>
  <c r="J167"/>
  <c r="J141"/>
  <c r="J90"/>
  <c r="J185"/>
  <c r="J137"/>
  <c r="BK106"/>
  <c r="BK209"/>
  <c r="BK195"/>
  <c r="BK159"/>
  <c r="J118"/>
  <c r="J94"/>
  <c r="BK167"/>
  <c r="BK124"/>
  <c r="BK102"/>
  <c i="3" r="BK89"/>
  <c r="BK85"/>
  <c i="2" r="BK189"/>
  <c r="BK172"/>
  <c r="J151"/>
  <c r="BK128"/>
  <c r="J189"/>
  <c r="J172"/>
  <c r="BK114"/>
  <c i="1" r="AS54"/>
  <c i="2" r="J155"/>
  <c r="J106"/>
  <c r="BK181"/>
  <c r="J146"/>
  <c r="J114"/>
  <c r="BK94"/>
  <c i="3" r="J89"/>
  <c i="2" r="BK185"/>
  <c r="BK155"/>
  <c r="J133"/>
  <c r="J199"/>
  <c r="J181"/>
  <c r="BK133"/>
  <c r="J102"/>
  <c r="BK205"/>
  <c r="J176"/>
  <c r="BK146"/>
  <c r="BK110"/>
  <c r="J195"/>
  <c r="BK151"/>
  <c r="BK118"/>
  <c r="BK98"/>
  <c r="J214"/>
  <c r="J159"/>
  <c r="BK137"/>
  <c r="J209"/>
  <c r="BK176"/>
  <c r="J124"/>
  <c r="BK214"/>
  <c r="BK199"/>
  <c r="BK163"/>
  <c r="BK141"/>
  <c r="J98"/>
  <c r="J163"/>
  <c r="J128"/>
  <c r="J110"/>
  <c r="BK90"/>
  <c i="3" r="J85"/>
  <c i="2" l="1" r="P89"/>
  <c r="P132"/>
  <c r="R150"/>
  <c r="R171"/>
  <c r="P180"/>
  <c r="R89"/>
  <c r="T132"/>
  <c r="T150"/>
  <c r="T171"/>
  <c r="BK180"/>
  <c r="J180"/>
  <c r="J66"/>
  <c r="BK89"/>
  <c r="J89"/>
  <c r="J61"/>
  <c r="BK132"/>
  <c r="J132"/>
  <c r="J62"/>
  <c r="BK150"/>
  <c r="J150"/>
  <c r="J64"/>
  <c r="BK171"/>
  <c r="J171"/>
  <c r="J65"/>
  <c r="R180"/>
  <c r="T89"/>
  <c r="R132"/>
  <c r="P150"/>
  <c r="P171"/>
  <c r="T180"/>
  <c r="BK213"/>
  <c r="J213"/>
  <c r="J67"/>
  <c r="BK145"/>
  <c r="J145"/>
  <c r="J63"/>
  <c i="3" r="BK84"/>
  <c r="J84"/>
  <c r="J61"/>
  <c r="BK88"/>
  <c r="J88"/>
  <c r="J62"/>
  <c r="J76"/>
  <c r="J79"/>
  <c r="BE85"/>
  <c r="BE89"/>
  <c r="E48"/>
  <c r="F55"/>
  <c i="2" r="J52"/>
  <c r="F55"/>
  <c r="BE128"/>
  <c r="BE133"/>
  <c r="BE137"/>
  <c r="BE155"/>
  <c r="BE172"/>
  <c r="BE185"/>
  <c r="BE189"/>
  <c r="J55"/>
  <c r="BE90"/>
  <c r="BE124"/>
  <c r="BE163"/>
  <c r="BE167"/>
  <c r="BE181"/>
  <c r="BE214"/>
  <c r="E48"/>
  <c r="BE141"/>
  <c r="BE146"/>
  <c r="BE151"/>
  <c r="BE159"/>
  <c r="BE205"/>
  <c r="BE94"/>
  <c r="BE98"/>
  <c r="BE102"/>
  <c r="BE106"/>
  <c r="BE110"/>
  <c r="BE114"/>
  <c r="BE118"/>
  <c r="BE176"/>
  <c r="BE195"/>
  <c r="BE199"/>
  <c r="BE209"/>
  <c r="F37"/>
  <c i="1" r="BD55"/>
  <c i="2" r="F34"/>
  <c i="1" r="BA55"/>
  <c i="3" r="F35"/>
  <c i="1" r="BB56"/>
  <c i="2" r="F36"/>
  <c i="1" r="BC55"/>
  <c i="3" r="J34"/>
  <c i="1" r="AW56"/>
  <c i="2" r="J34"/>
  <c i="1" r="AW55"/>
  <c i="3" r="F34"/>
  <c i="1" r="BA56"/>
  <c i="3" r="F36"/>
  <c i="1" r="BC56"/>
  <c i="2" r="F35"/>
  <c i="1" r="BB55"/>
  <c i="3" r="F37"/>
  <c i="1" r="BD56"/>
  <c i="2" l="1" r="T88"/>
  <c r="T87"/>
  <c r="R88"/>
  <c r="R87"/>
  <c r="P88"/>
  <c r="P87"/>
  <c i="1" r="AU55"/>
  <c i="2" r="BK88"/>
  <c r="J88"/>
  <c r="J60"/>
  <c i="3" r="BK83"/>
  <c r="J83"/>
  <c r="J60"/>
  <c i="1" r="AU54"/>
  <c r="BA54"/>
  <c r="W30"/>
  <c i="3" r="F33"/>
  <c i="1" r="AZ56"/>
  <c r="BC54"/>
  <c r="W32"/>
  <c i="2" r="J33"/>
  <c i="1" r="AV55"/>
  <c r="AT55"/>
  <c i="2" r="F33"/>
  <c i="1" r="AZ55"/>
  <c r="BB54"/>
  <c r="W31"/>
  <c r="BD54"/>
  <c r="W33"/>
  <c i="3" r="J33"/>
  <c i="1" r="AV56"/>
  <c r="AT56"/>
  <c i="2" l="1" r="BK87"/>
  <c r="J87"/>
  <c i="3" r="BK82"/>
  <c r="J82"/>
  <c r="J59"/>
  <c i="2" r="J30"/>
  <c i="1" r="AG55"/>
  <c r="AZ54"/>
  <c r="W29"/>
  <c r="AW54"/>
  <c r="AK30"/>
  <c r="AY54"/>
  <c r="AX54"/>
  <c i="2" l="1" r="J39"/>
  <c r="J59"/>
  <c i="1" r="AN55"/>
  <c i="3" r="J30"/>
  <c i="1" r="AG56"/>
  <c r="AG54"/>
  <c r="AK26"/>
  <c r="AV54"/>
  <c r="AK29"/>
  <c r="AK35"/>
  <c i="3" l="1" r="J39"/>
  <c i="1"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<sst xmlns="http://schemas.openxmlformats.org/spreadsheetml/2006/main">
  <si>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</si>
  <si>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</si>
  <si>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</si>
  <si>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</si>
  <si>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</si>
  <si>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{0cecdb46-7f16-4284-9831-99bc9a0c3aea}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</si>
  <si>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</si>
  <si>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</si>
  <si>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</si>
  <si>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</si>
  <si>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</si>
  <si>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</si>
  <si>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</si>
  <si>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</si>
  <si>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01OPR</t>
  </si>
  <si>
    <t>Stavba:</t>
  </si>
  <si>
    <t>Osazení vjezd. vrat do stáv. objektu - D4 - zpevněné plochy</t>
  </si>
  <si>
    <t>KSO:</t>
  </si>
  <si>
    <t>CC-CZ:</t>
  </si>
  <si>
    <t>Místo:</t>
  </si>
  <si>
    <t>Nymburk</t>
  </si>
  <si>
    <t>Datum:</t>
  </si>
  <si>
    <t>9. 4. 2024</t>
  </si>
  <si>
    <t>Zadavatel:</t>
  </si>
  <si>
    <t>IČ:</t>
  </si>
  <si>
    <t>SOŠ a SOU Nymburk</t>
  </si>
  <si>
    <t>DIČ:</t>
  </si>
  <si>
    <t>Zhotovitel:</t>
  </si>
  <si>
    <t xml:space="preserve"> </t>
  </si>
  <si>
    <t>Projektant:</t>
  </si>
  <si>
    <t>Ing. Jana Malát Dušková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</si>
  <si>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</si>
  <si>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</si>
  <si>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</si>
  <si>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</si>
  <si>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</si>
  <si>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</si>
  <si>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</si>
  <si>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</si>
  <si>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</si>
  <si>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</si>
  <si>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</si>
  <si>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</si>
  <si>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</si>
  <si>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</si>
  <si>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</si>
  <si>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</si>
  <si>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</si>
  <si>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</si>
  <si>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</si>
  <si>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</si>
  <si>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</si>
  <si>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</si>
  <si>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</si>
  <si>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</si>
  <si>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</si>
  <si>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</si>
  <si>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</si>
  <si>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</si>
  <si>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</si>
  <si>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</si>
  <si>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</si>
  <si>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</si>
  <si>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</si>
  <si>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</si>
  <si>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</si>
  <si>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</si>
  <si>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</si>
  <si>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</si>
  <si>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</si>
  <si>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</si>
  <si>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</si>
  <si>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</si>
  <si>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</si>
  <si>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</si>
  <si>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D4 - Zpevněné plochy</t>
  </si>
  <si>
    <t>STA</t>
  </si>
  <si>
    <t>1</t>
  </si>
  <si>
    <t>{a63e03f8-2951-47a2-b7d0-32c63ac31d1c}</t>
  </si>
  <si>
    <t>2</t>
  </si>
  <si>
    <t>02</t>
  </si>
  <si>
    <t>VRN - vedlejší rozpočtové náklady</t>
  </si>
  <si>
    <t>{1ff11857-6ddc-4778-a95e-acfcb058add0}</t>
  </si>
  <si>
    <t>KRYCÍ LIST SOUPISU PRACÍ</t>
  </si>
  <si>
    <t>Objekt:</t>
  </si>
  <si>
    <t>01 - D4 -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</si>
  <si>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</si>
  <si>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</si>
  <si>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</si>
  <si>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</si>
  <si>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</si>
  <si>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</si>
  <si>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</si>
  <si>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</si>
  <si>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</si>
  <si>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</si>
  <si>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</si>
  <si>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</si>
  <si>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</si>
  <si>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</si>
  <si>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</si>
  <si>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</si>
  <si>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</si>
  <si>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</si>
  <si>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</si>
  <si>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</si>
  <si>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</si>
  <si>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</si>
  <si>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</si>
  <si>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</si>
  <si>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</si>
  <si>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</si>
  <si>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</si>
  <si>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</si>
  <si>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</si>
  <si>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</si>
  <si>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111111321</t>
  </si>
  <si>
    <t>Odstranění ruderálního porostu přes 100 do 500 m2 naložení a odvoz do 20 km v rovině nebo svahu do 1:5</t>
  </si>
  <si>
    <t>m2</t>
  </si>
  <si>
    <t>CS ÚRS 2024 01</t>
  </si>
  <si>
    <t>4</t>
  </si>
  <si>
    <t>-144615610</t>
  </si>
  <si>
    <t>PP</t>
  </si>
  <si>
    <t>Odstranění ruderálního porostu z plochy přes 100 do 500 m2 v rovině nebo na svahu do 1:5</t>
  </si>
  <si>
    <t>Online PSC</t>
  </si>
  <si>
    <t>https://podminky.urs.cz/item/CS_URS_2024_01/111111321</t>
  </si>
  <si>
    <t>VV</t>
  </si>
  <si>
    <t>218 "218 m2, výměra celkové plochy"</t>
  </si>
  <si>
    <t>111251102</t>
  </si>
  <si>
    <t>Odstranění křovin a stromů průměru kmene do 100 mm i s kořeny sklonu terénu do 1:5 z celkové plochy přes 100 do 500 m2 strojně</t>
  </si>
  <si>
    <t>-1393466910</t>
  </si>
  <si>
    <t>Odstranění křovin a stromů s odstraněním kořenů strojně průměru kmene do 100 mm v rovině nebo ve svahu sklonu terénu do 1:5, při celkové ploše přes 100 do 500 m2</t>
  </si>
  <si>
    <t>https://podminky.urs.cz/item/CS_URS_2024_01/111251102</t>
  </si>
  <si>
    <t>3</t>
  </si>
  <si>
    <t>111301111</t>
  </si>
  <si>
    <t>Sejmutí drnu tl do 100 mm s přemístěním do 50 m nebo naložením na dopravní prostředek</t>
  </si>
  <si>
    <t>1394060816</t>
  </si>
  <si>
    <t>Sejmutí drnu tl. do 100 mm, v jakékoliv ploše</t>
  </si>
  <si>
    <t>https://podminky.urs.cz/item/CS_URS_2024_01/111301111</t>
  </si>
  <si>
    <t>103 "stávající povrch - zatavněná plocha 103 m2"</t>
  </si>
  <si>
    <t>113106291</t>
  </si>
  <si>
    <t>Rozebrání vozovek ze silničních dílců se spárami zalitými živicí strojně pl přes 50 do 200 m2</t>
  </si>
  <si>
    <t>-1350772640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</si>
  <si>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zalitými živicí</t>
  </si>
  <si>
    <t>https://podminky.urs.cz/item/CS_URS_2024_01/113106291</t>
  </si>
  <si>
    <t>92 "stávající povrch - panely 92 m2"</t>
  </si>
  <si>
    <t>5</t>
  </si>
  <si>
    <t>113107332</t>
  </si>
  <si>
    <t>Odstranění podkladu z betonu prostého tl přes 150 do 300 mm strojně pl do 50 m2</t>
  </si>
  <si>
    <t>-1554671960</t>
  </si>
  <si>
    <t>Odstranění podkladů nebo krytů strojně plochy jednotlivě do 50 m2 s přemístěním hmot na skládku na vzdálenost do 3 m nebo s naložením na dopravní prostředek z betonu prostého, o tl. vrstvy přes 150 do 300 mm</t>
  </si>
  <si>
    <t>https://podminky.urs.cz/item/CS_URS_2024_01/113107332</t>
  </si>
  <si>
    <t>23 "stávající povrch - beton tl. 20 cm, 23 m2"</t>
  </si>
  <si>
    <t>6</t>
  </si>
  <si>
    <t>113202111</t>
  </si>
  <si>
    <t>Vytrhání obrub krajníků obrubníků stojatých</t>
  </si>
  <si>
    <t>m</t>
  </si>
  <si>
    <t>-910103046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</si>
  <si>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</si>
  <si>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</si>
  <si>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2*12 "24 bm"</t>
  </si>
  <si>
    <t>7</t>
  </si>
  <si>
    <t>122251104</t>
  </si>
  <si>
    <t>Odkopávky a prokopávky nezapažené v hornině třídy těžitelnosti I skupiny 3 objem do 500 m3 strojně</t>
  </si>
  <si>
    <t>m3</t>
  </si>
  <si>
    <t>-2088257668</t>
  </si>
  <si>
    <t>Odkopávky a prokopávky nezapažené strojně v hornině třídy těžitelnosti I skupiny 3 přes 100 do 500 m3</t>
  </si>
  <si>
    <t>https://podminky.urs.cz/item/CS_URS_2024_01/122251104</t>
  </si>
  <si>
    <t>202*0,5 "výkop pro aktivní zónu, hl. 0,5 m, plocha 218-16 m2"</t>
  </si>
  <si>
    <t>8</t>
  </si>
  <si>
    <t>162751117</t>
  </si>
  <si>
    <t>Vodorovné přemístění přes 9 000 do 10000 m výkopku/sypaniny z horniny třídy těžitelnosti I skupiny 1 až 3</t>
  </si>
  <si>
    <t>-1330139151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</si>
  <si>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</si>
  <si>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</si>
  <si>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103*0,1 "viz. sejmutí trávníku"</t>
  </si>
  <si>
    <t>101 "viz. odkopávky"</t>
  </si>
  <si>
    <t>Součet</t>
  </si>
  <si>
    <t>9</t>
  </si>
  <si>
    <t>162751119</t>
  </si>
  <si>
    <t>Příplatek k vodorovnému přemístění výkopku/sypaniny z horniny třídy těžitelnosti I skupiny 1 až 3 ZKD 1000 m přes 10000 m</t>
  </si>
  <si>
    <t>1437737684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</si>
  <si>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</si>
  <si>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</si>
  <si>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111,3*10 "def. skládka do 20 km"</t>
  </si>
  <si>
    <t>10</t>
  </si>
  <si>
    <t>181951112</t>
  </si>
  <si>
    <t>Úprava pláně v hornině třídy těžitelnosti I skupiny 1 až 3 se zhutněním strojně</t>
  </si>
  <si>
    <t>-868501679</t>
  </si>
  <si>
    <t>Úprava pláně vyrovnáním výškových rozdílů strojně v hornině třídy těžitelnosti I, skupiny 1 až 3 se zhutněním</t>
  </si>
  <si>
    <t>https://podminky.urs.cz/item/CS_URS_2024_01/181951112</t>
  </si>
  <si>
    <t>218 "218 m2, celková výměra plochy"</t>
  </si>
  <si>
    <t>Zakládání</t>
  </si>
  <si>
    <t>11</t>
  </si>
  <si>
    <t>213141111</t>
  </si>
  <si>
    <t>Zřízení vrstvy z geotextilie v rovině nebo ve sklonu do 1:5 š do 3 m</t>
  </si>
  <si>
    <t>-1585958843</t>
  </si>
  <si>
    <t>Zřízení vrstvy z geotextilie filtrační, separační, odvodňovací, ochranné, výztužné nebo protierozní v rovině nebo ve sklonu do 1:5, šířky do 3 m</t>
  </si>
  <si>
    <t>https://podminky.urs.cz/item/CS_URS_2024_01/213141111</t>
  </si>
  <si>
    <t>218+202 "218 m2 - celá plocha - aktivní zóna, 202 m2 - plocha bez 16 m2 uložených do betonu)</t>
  </si>
  <si>
    <t>M</t>
  </si>
  <si>
    <t>69311015a</t>
  </si>
  <si>
    <t>geotextilie tkaná PES 400/50kN/m</t>
  </si>
  <si>
    <t>1912588319</t>
  </si>
  <si>
    <t>218</t>
  </si>
  <si>
    <t>218*1,1845 'Přepočtené koeficientem množství</t>
  </si>
  <si>
    <t>13</t>
  </si>
  <si>
    <t>TCT.0013370.URS</t>
  </si>
  <si>
    <t>geotextilie tkaná (polypropylen) PK-TEX PP 60 280 g/m2</t>
  </si>
  <si>
    <t>1039980766</t>
  </si>
  <si>
    <t>202</t>
  </si>
  <si>
    <t>202*1,1845 'Přepočtené koeficientem množství</t>
  </si>
  <si>
    <t>Vodorovné konstrukce</t>
  </si>
  <si>
    <t>14</t>
  </si>
  <si>
    <t>451317777</t>
  </si>
  <si>
    <t>Podklad nebo lože pod dlažbu vodorovný nebo do sklonu 1:5 z betonu prostého tl přes 50 do 100 mm</t>
  </si>
  <si>
    <t>1732026716</t>
  </si>
  <si>
    <t>Podklad nebo lože pod dlažbu (přídlažbu) v ploše vodorovné nebo ve sklonu do 1:5, tloušťky od 50 do 100 mm z betonu prostého</t>
  </si>
  <si>
    <t>https://podminky.urs.cz/item/CS_URS_2024_01/451317777</t>
  </si>
  <si>
    <t>16 "16 m2, plocha u podzemní jímky"</t>
  </si>
  <si>
    <t>Komunikace pozemní</t>
  </si>
  <si>
    <t>15</t>
  </si>
  <si>
    <t>564871111a</t>
  </si>
  <si>
    <t>Podklad ze štěrkodrtě ŠD plochy přes 100 m2 tl 250 mm</t>
  </si>
  <si>
    <t>-1177572863</t>
  </si>
  <si>
    <t>Podklad ze štěrkodrti ŠD s rozprostřením a zhutněním plochy přes 100 m2, po zhutnění tl. 250 mm</t>
  </si>
  <si>
    <t>https://podminky.urs.cz/item/CS_URS_2024_01/564871111a</t>
  </si>
  <si>
    <t>218-16 "celá plocha 218 m2 - plocha jímky 16 m2"</t>
  </si>
  <si>
    <t>16</t>
  </si>
  <si>
    <t>564871111b</t>
  </si>
  <si>
    <t>-1572505151</t>
  </si>
  <si>
    <t>https://podminky.urs.cz/item/CS_URS_2024_01/564871111b</t>
  </si>
  <si>
    <t>(218-16)*2 "celkový plocha - plocha jímky, 2x - tl. vrstvy 0,5 m"</t>
  </si>
  <si>
    <t>17</t>
  </si>
  <si>
    <t>566201111</t>
  </si>
  <si>
    <t>Úprava krytu z kameniva drceného pro nový kryt s doplněním kameniva drceného do 0,04 m3/m2</t>
  </si>
  <si>
    <t>-1043562632</t>
  </si>
  <si>
    <t>Úprava dosavadního krytu z kameniva drceného jako podklad pro nový kryt s vyrovnáním profilu v příčném i podélném směru, s vlhčením a zhutněním, s doplněním kamenivem drceným, jeho rozprostřením a zhutněním, v množství do 0,04 m3/m2</t>
  </si>
  <si>
    <t>https://podminky.urs.cz/item/CS_URS_2024_01/566201111</t>
  </si>
  <si>
    <t>218 "příprava podkladu na ZD"</t>
  </si>
  <si>
    <t>18</t>
  </si>
  <si>
    <t>596212212</t>
  </si>
  <si>
    <t>Kladení zámkové dlažby pozemních komunikací ručně tl 80 mm skupiny A pl přes 100 do 300 m2</t>
  </si>
  <si>
    <t>-422568569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</si>
  <si>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</si>
  <si>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https://podminky.urs.cz/item/CS_URS_2024_01/596212212</t>
  </si>
  <si>
    <t>218"218 m2, výměra celkové plochy"</t>
  </si>
  <si>
    <t>19</t>
  </si>
  <si>
    <t>59245013</t>
  </si>
  <si>
    <t>dlažba zámková betonová tvaru I 200x165mm tl 80mm přírodní</t>
  </si>
  <si>
    <t>293657521</t>
  </si>
  <si>
    <t>218 "218 m2, celková plocha"</t>
  </si>
  <si>
    <t>218*1,02 'Přepočtené koeficientem množství</t>
  </si>
  <si>
    <t>Ostatní konstrukce a práce, bourání</t>
  </si>
  <si>
    <t>20</t>
  </si>
  <si>
    <t>916131212</t>
  </si>
  <si>
    <t>Osazení silničního obrubníku betonového stojatého bez boční opěry do lože z betonu prostého</t>
  </si>
  <si>
    <t>2007724912</t>
  </si>
  <si>
    <t>Osazení silničního obrubníku betonového se zřízením lože, s vyplněním a zatřením spár cementovou maltou stojatého bez boční opěry, do lože z betonu prostého</t>
  </si>
  <si>
    <t>https://podminky.urs.cz/item/CS_URS_2024_01/916131212</t>
  </si>
  <si>
    <t>2*12 "viz. situace"</t>
  </si>
  <si>
    <t>59217031</t>
  </si>
  <si>
    <t>obrubník silniční betonový 1000x150x250mm</t>
  </si>
  <si>
    <t>-361564641</t>
  </si>
  <si>
    <t>24 "viz. osazení"</t>
  </si>
  <si>
    <t>24*1,02 'Přepočtené koeficientem množství</t>
  </si>
  <si>
    <t>997</t>
  </si>
  <si>
    <t>Přesun sutě</t>
  </si>
  <si>
    <t>22</t>
  </si>
  <si>
    <t>997221551</t>
  </si>
  <si>
    <t>Vodorovná doprava suti ze sypkých materiálů do 1 km</t>
  </si>
  <si>
    <t>t</t>
  </si>
  <si>
    <t>400281219</t>
  </si>
  <si>
    <t>Vodorovná doprava suti bez naložení, ale se složením a s hrubým urovnáním ze sypkých materiálů, na vzdálenost do 1 km</t>
  </si>
  <si>
    <t>https://podminky.urs.cz/item/CS_URS_2024_01/997221551</t>
  </si>
  <si>
    <t>14,375 "stávající povrch - beton na skládku"</t>
  </si>
  <si>
    <t>23</t>
  </si>
  <si>
    <t>997221559</t>
  </si>
  <si>
    <t>Příplatek ZKD 1 km u vodorovné dopravy suti ze sypkých materiálů</t>
  </si>
  <si>
    <t>-1502531842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</si>
  <si>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</si>
  <si>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</si>
  <si>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14,375*19 "odvoz betonu na def. skládku do 20 km"</t>
  </si>
  <si>
    <t>24</t>
  </si>
  <si>
    <t>997221561</t>
  </si>
  <si>
    <t>Vodorovná doprava suti z kusových materiálů do 1 km</t>
  </si>
  <si>
    <t>-89857056</t>
  </si>
  <si>
    <t>Vodorovná doprava suti bez naložení, ale se složením a s hrubým urovnáním z kusových materiálů, na vzdálenost do 1 km</t>
  </si>
  <si>
    <t>https://podminky.urs.cz/item/CS_URS_2024_01/997221561</t>
  </si>
  <si>
    <t>4,92 "stávající obruby"</t>
  </si>
  <si>
    <t>37,536 "stávající povrch - panely na skládku"</t>
  </si>
  <si>
    <t>25</t>
  </si>
  <si>
    <t>997221579</t>
  </si>
  <si>
    <t>Příplatek ZKD 1 km u vodorovné dopravy vybouraných hmot</t>
  </si>
  <si>
    <t>1995565697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</si>
  <si>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</si>
  <si>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</si>
  <si>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42,456*19 "odvoz panelů na def. skládku do 20 km"</t>
  </si>
  <si>
    <t>26</t>
  </si>
  <si>
    <t>997221861</t>
  </si>
  <si>
    <t>Poplatek za uložení na recyklační skládce (skládkovné) stavebního odpadu z prostého betonu pod kódem 17 01 01</t>
  </si>
  <si>
    <t>512</t>
  </si>
  <si>
    <t>-1906153932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</si>
  <si>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</si>
  <si>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</si>
  <si>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4,92 "obruby"</t>
  </si>
  <si>
    <t>14,375 "beton"</t>
  </si>
  <si>
    <t>27</t>
  </si>
  <si>
    <t>997221862</t>
  </si>
  <si>
    <t>Poplatek za uložení na recyklační skládce (skládkovné) stavebního odpadu z armovaného betonu pod kódem 17 01 01</t>
  </si>
  <si>
    <t>1415648575</t>
  </si>
  <si>
    <t>Poplatek za uložení stavebního odpadu na recyklační skládce (skládkovné) z armovaného betonu zatříděného do Katalogu odpadů pod kódem 17 01 01</t>
  </si>
  <si>
    <t>https://podminky.urs.cz/item/CS_URS_2024_01/997221862</t>
  </si>
  <si>
    <t>37,536 "panely"</t>
  </si>
  <si>
    <t>28</t>
  </si>
  <si>
    <t>997223855</t>
  </si>
  <si>
    <t>Poplatek za uložení na skládce (skládkovné) zeminy a kameniva kód odpadu 170 504</t>
  </si>
  <si>
    <t>281037056</t>
  </si>
  <si>
    <t>Poplatek za uložení stavebního odpadu na skládce (skládkovné) zeminy a kameniva zatříděného do Katalogu odpadů pod kódem 170 504</t>
  </si>
  <si>
    <t>https://podminky.urs.cz/item/CS_URS_2024_01/997223855</t>
  </si>
  <si>
    <t xml:space="preserve">111,3*1,6 "odkopávka+trávník na def. skládku, 1,6  - koef. nakypření"</t>
  </si>
  <si>
    <t>998</t>
  </si>
  <si>
    <t>Přesun hmot</t>
  </si>
  <si>
    <t>29</t>
  </si>
  <si>
    <t>998223011</t>
  </si>
  <si>
    <t>Přesun hmot pro pozemní komunikace s krytem dlážděným</t>
  </si>
  <si>
    <t>-1670910299</t>
  </si>
  <si>
    <t>Přesun hmot pro pozemní komunikace s krytem dlážděným dopravní vzdálenost do 200 m jakékoliv délky objektu</t>
  </si>
  <si>
    <t>https://podminky.urs.cz/item/CS_URS_2024_01/998223011</t>
  </si>
  <si>
    <t>02 - VRN - vedlejší rozpočtové náklady</t>
  </si>
  <si>
    <t>VRN - Vedlejší rozpočtové náklady</t>
  </si>
  <si>
    <t xml:space="preserve">    VRN3 - Zařízení staveniště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</si>
  <si>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</si>
  <si>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</si>
  <si>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</si>
  <si>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</si>
  <si>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</si>
  <si>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</si>
  <si>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kpl</t>
  </si>
  <si>
    <t>1024</t>
  </si>
  <si>
    <t>1631762418</t>
  </si>
  <si>
    <t>https://podminky.urs.cz/item/CS_URS_2024_01/030001000</t>
  </si>
  <si>
    <t>VRN9</t>
  </si>
  <si>
    <t>Ostatní náklady</t>
  </si>
  <si>
    <t>090001000</t>
  </si>
  <si>
    <t>Ostatní náklady - rezerva</t>
  </si>
  <si>
    <t>-1926112264</t>
  </si>
  <si>
    <t>https://podminky.urs.cz/item/CS_URS_2024_01/090001000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</si>
</sst>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21" TargetMode="External" /><Relationship Id="rId2" Type="http://schemas.openxmlformats.org/officeDocument/2006/relationships/hyperlink" Target="https://podminky.urs.cz/item/CS_URS_2024_01/111251102" TargetMode="External" /><Relationship Id="rId3" Type="http://schemas.openxmlformats.org/officeDocument/2006/relationships/hyperlink" Target="https://podminky.urs.cz/item/CS_URS_2024_01/111301111" TargetMode="External" /><Relationship Id="rId4" Type="http://schemas.openxmlformats.org/officeDocument/2006/relationships/hyperlink" Target="https://podminky.urs.cz/item/CS_URS_2024_01/113106291" TargetMode="External" /><Relationship Id="rId5" Type="http://schemas.openxmlformats.org/officeDocument/2006/relationships/hyperlink" Target="https://podminky.urs.cz/item/CS_URS_2024_01/113107332" TargetMode="External" /><Relationship Id="rId6" Type="http://schemas.openxmlformats.org/officeDocument/2006/relationships/hyperlink" Target="https://podminky.urs.cz/item/CS_URS_2024_01/113202111" TargetMode="External" /><Relationship Id="rId7" Type="http://schemas.openxmlformats.org/officeDocument/2006/relationships/hyperlink" Target="https://podminky.urs.cz/item/CS_URS_2024_01/122251104" TargetMode="External" /><Relationship Id="rId8" Type="http://schemas.openxmlformats.org/officeDocument/2006/relationships/hyperlink" Target="https://podminky.urs.cz/item/CS_URS_2024_01/162751117" TargetMode="External" /><Relationship Id="rId9" Type="http://schemas.openxmlformats.org/officeDocument/2006/relationships/hyperlink" Target="https://podminky.urs.cz/item/CS_URS_2024_01/162751119" TargetMode="External" /><Relationship Id="rId10" Type="http://schemas.openxmlformats.org/officeDocument/2006/relationships/hyperlink" Target="https://podminky.urs.cz/item/CS_URS_2024_01/181951112" TargetMode="External" /><Relationship Id="rId11" Type="http://schemas.openxmlformats.org/officeDocument/2006/relationships/hyperlink" Target="https://podminky.urs.cz/item/CS_URS_2024_01/213141111" TargetMode="External" /><Relationship Id="rId12" Type="http://schemas.openxmlformats.org/officeDocument/2006/relationships/hyperlink" Target="https://podminky.urs.cz/item/CS_URS_2024_01/451317777" TargetMode="External" /><Relationship Id="rId13" Type="http://schemas.openxmlformats.org/officeDocument/2006/relationships/hyperlink" Target="https://podminky.urs.cz/item/CS_URS_2024_01/564871111a" TargetMode="External" /><Relationship Id="rId14" Type="http://schemas.openxmlformats.org/officeDocument/2006/relationships/hyperlink" Target="https://podminky.urs.cz/item/CS_URS_2024_01/564871111b" TargetMode="External" /><Relationship Id="rId15" Type="http://schemas.openxmlformats.org/officeDocument/2006/relationships/hyperlink" Target="https://podminky.urs.cz/item/CS_URS_2024_01/566201111" TargetMode="External" /><Relationship Id="rId16" Type="http://schemas.openxmlformats.org/officeDocument/2006/relationships/hyperlink" Target="https://podminky.urs.cz/item/CS_URS_2024_01/596212212" TargetMode="External" /><Relationship Id="rId17" Type="http://schemas.openxmlformats.org/officeDocument/2006/relationships/hyperlink" Target="https://podminky.urs.cz/item/CS_URS_2024_01/916131212" TargetMode="External" /><Relationship Id="rId18" Type="http://schemas.openxmlformats.org/officeDocument/2006/relationships/hyperlink" Target="https://podminky.urs.cz/item/CS_URS_2024_01/997221551" TargetMode="External" /><Relationship Id="rId19" Type="http://schemas.openxmlformats.org/officeDocument/2006/relationships/hyperlink" Target="https://podminky.urs.cz/item/CS_URS_2024_01/997221559" TargetMode="External" /><Relationship Id="rId20" Type="http://schemas.openxmlformats.org/officeDocument/2006/relationships/hyperlink" Target="https://podminky.urs.cz/item/CS_URS_2024_01/997221561" TargetMode="External" /><Relationship Id="rId21" Type="http://schemas.openxmlformats.org/officeDocument/2006/relationships/hyperlink" Target="https://podminky.urs.cz/item/CS_URS_2024_01/997221579" TargetMode="External" /><Relationship Id="rId22" Type="http://schemas.openxmlformats.org/officeDocument/2006/relationships/hyperlink" Target="https://podminky.urs.cz/item/CS_URS_2024_01/997221861" TargetMode="External" /><Relationship Id="rId23" Type="http://schemas.openxmlformats.org/officeDocument/2006/relationships/hyperlink" Target="https://podminky.urs.cz/item/CS_URS_2024_01/997221862" TargetMode="External" /><Relationship Id="rId24" Type="http://schemas.openxmlformats.org/officeDocument/2006/relationships/hyperlink" Target="https://podminky.urs.cz/item/CS_URS_2024_01/997223855" TargetMode="External" /><Relationship Id="rId25" Type="http://schemas.openxmlformats.org/officeDocument/2006/relationships/hyperlink" Target="https://podminky.urs.cz/item/CS_URS_2024_01/998223011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30001000" TargetMode="External" /><Relationship Id="rId2" Type="http://schemas.openxmlformats.org/officeDocument/2006/relationships/hyperlink" Target="https://podminky.urs.cz/item/CS_URS_2024_01/090001000" TargetMode="External" /><Relationship Id="rId3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6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0"/>
      <c r="D4" s="21" t="s">
        <v>10</v>
      </c>
      <c r="AR4" s="20"/>
      <c r="AS4" s="22" t="s">
        <v>11</v>
      </c>
      <c r="BS4" s="17" t="s">
        <v>12</v>
      </c>
    </row>
    <row r="5" s="1" customFormat="1" ht="12" customHeight="1">
      <c r="B5" s="20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S5" s="17" t="s">
        <v>7</v>
      </c>
    </row>
    <row r="6" s="1" customFormat="1" ht="36.96" customHeight="1">
      <c r="B6" s="20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S6" s="17" t="s">
        <v>7</v>
      </c>
    </row>
    <row r="7" s="1" customFormat="1" ht="12" customHeight="1">
      <c r="B7" s="20"/>
      <c r="D7" s="27" t="s">
        <v>17</v>
      </c>
      <c r="K7" s="24" t="s">
        <v>3</v>
      </c>
      <c r="AK7" s="27" t="s">
        <v>18</v>
      </c>
      <c r="AN7" s="24" t="s">
        <v>3</v>
      </c>
      <c r="AR7" s="20"/>
      <c r="BS7" s="17" t="s">
        <v>7</v>
      </c>
    </row>
    <row r="8" s="1" customFormat="1" ht="12" customHeight="1">
      <c r="B8" s="20"/>
      <c r="D8" s="27" t="s">
        <v>19</v>
      </c>
      <c r="K8" s="24" t="s">
        <v>20</v>
      </c>
      <c r="AK8" s="27" t="s">
        <v>21</v>
      </c>
      <c r="AN8" s="24" t="s">
        <v>22</v>
      </c>
      <c r="AR8" s="20"/>
      <c r="BS8" s="17" t="s">
        <v>7</v>
      </c>
    </row>
    <row r="9" s="1" customFormat="1" ht="14.4" customHeight="1">
      <c r="B9" s="20"/>
      <c r="AR9" s="20"/>
      <c r="BS9" s="17" t="s">
        <v>7</v>
      </c>
    </row>
    <row r="10" s="1" customFormat="1" ht="12" customHeight="1">
      <c r="B10" s="20"/>
      <c r="D10" s="27" t="s">
        <v>23</v>
      </c>
      <c r="AK10" s="27" t="s">
        <v>24</v>
      </c>
      <c r="AN10" s="24" t="s">
        <v>3</v>
      </c>
      <c r="AR10" s="20"/>
      <c r="BS10" s="17" t="s">
        <v>7</v>
      </c>
    </row>
    <row r="11" s="1" customFormat="1" ht="18.48" customHeight="1">
      <c r="B11" s="20"/>
      <c r="E11" s="24" t="s">
        <v>25</v>
      </c>
      <c r="AK11" s="27" t="s">
        <v>26</v>
      </c>
      <c r="AN11" s="24" t="s">
        <v>3</v>
      </c>
      <c r="AR11" s="20"/>
      <c r="BS11" s="17" t="s">
        <v>7</v>
      </c>
    </row>
    <row r="12" s="1" customFormat="1" ht="6.96" customHeight="1">
      <c r="B12" s="20"/>
      <c r="AR12" s="20"/>
      <c r="BS12" s="17" t="s">
        <v>7</v>
      </c>
    </row>
    <row r="13" s="1" customFormat="1" ht="12" customHeight="1">
      <c r="B13" s="20"/>
      <c r="D13" s="27" t="s">
        <v>27</v>
      </c>
      <c r="AK13" s="27" t="s">
        <v>24</v>
      </c>
      <c r="AN13" s="24" t="s">
        <v>3</v>
      </c>
      <c r="AR13" s="20"/>
      <c r="BS13" s="17" t="s">
        <v>7</v>
      </c>
    </row>
    <row r="14">
      <c r="B14" s="20"/>
      <c r="E14" s="24" t="s">
        <v>28</v>
      </c>
      <c r="AK14" s="27" t="s">
        <v>26</v>
      </c>
      <c r="AN14" s="24" t="s">
        <v>3</v>
      </c>
      <c r="AR14" s="20"/>
      <c r="BS14" s="17" t="s">
        <v>7</v>
      </c>
    </row>
    <row r="15" s="1" customFormat="1" ht="6.96" customHeight="1">
      <c r="B15" s="20"/>
      <c r="AR15" s="20"/>
      <c r="BS15" s="17" t="s">
        <v>4</v>
      </c>
    </row>
    <row r="16" s="1" customFormat="1" ht="12" customHeight="1">
      <c r="B16" s="20"/>
      <c r="D16" s="27" t="s">
        <v>29</v>
      </c>
      <c r="AK16" s="27" t="s">
        <v>24</v>
      </c>
      <c r="AN16" s="24" t="s">
        <v>3</v>
      </c>
      <c r="AR16" s="20"/>
      <c r="BS16" s="17" t="s">
        <v>4</v>
      </c>
    </row>
    <row r="17" s="1" customFormat="1" ht="18.48" customHeight="1">
      <c r="B17" s="20"/>
      <c r="E17" s="24" t="s">
        <v>30</v>
      </c>
      <c r="AK17" s="27" t="s">
        <v>26</v>
      </c>
      <c r="AN17" s="24" t="s">
        <v>3</v>
      </c>
      <c r="AR17" s="20"/>
      <c r="BS17" s="17" t="s">
        <v>31</v>
      </c>
    </row>
    <row r="18" s="1" customFormat="1" ht="6.96" customHeight="1">
      <c r="B18" s="20"/>
      <c r="AR18" s="20"/>
      <c r="BS18" s="17" t="s">
        <v>7</v>
      </c>
    </row>
    <row r="19" s="1" customFormat="1" ht="12" customHeight="1">
      <c r="B19" s="20"/>
      <c r="D19" s="27" t="s">
        <v>32</v>
      </c>
      <c r="AK19" s="27" t="s">
        <v>24</v>
      </c>
      <c r="AN19" s="24" t="s">
        <v>3</v>
      </c>
      <c r="AR19" s="20"/>
      <c r="BS19" s="17" t="s">
        <v>7</v>
      </c>
    </row>
    <row r="20" s="1" customFormat="1" ht="18.48" customHeight="1">
      <c r="B20" s="20"/>
      <c r="E20" s="24" t="s">
        <v>28</v>
      </c>
      <c r="AK20" s="27" t="s">
        <v>26</v>
      </c>
      <c r="AN20" s="24" t="s">
        <v>3</v>
      </c>
      <c r="AR20" s="20"/>
      <c r="BS20" s="17" t="s">
        <v>31</v>
      </c>
    </row>
    <row r="21" s="1" customFormat="1" ht="6.96" customHeight="1">
      <c r="B21" s="20"/>
      <c r="AR21" s="20"/>
    </row>
    <row r="22" s="1" customFormat="1" ht="12" customHeight="1">
      <c r="B22" s="20"/>
      <c r="D22" s="27" t="s">
        <v>33</v>
      </c>
      <c r="AR22" s="20"/>
    </row>
    <row r="23" s="1" customFormat="1" ht="47.25" customHeight="1">
      <c r="B23" s="20"/>
      <c r="E23" s="28" t="s">
        <v>34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R23" s="20"/>
    </row>
    <row r="24" s="1" customFormat="1" ht="6.96" customHeight="1">
      <c r="B24" s="20"/>
      <c r="AR24" s="20"/>
    </row>
    <row r="25" s="1" customFormat="1" ht="6.96" customHeight="1">
      <c r="B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0"/>
    </row>
    <row r="26" s="2" customFormat="1" ht="25.92" customHeight="1">
      <c r="A26" s="30"/>
      <c r="B26" s="31"/>
      <c r="C26" s="30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ROUND(AG54,2)</f>
        <v>744530.02000000002</v>
      </c>
      <c r="AL26" s="33"/>
      <c r="AM26" s="33"/>
      <c r="AN26" s="33"/>
      <c r="AO26" s="33"/>
      <c r="AP26" s="30"/>
      <c r="AQ26" s="30"/>
      <c r="AR26" s="31"/>
      <c r="BE26" s="30"/>
    </row>
    <row r="27" s="2" customFormat="1" ht="6.96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="2" customForma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36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37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38</v>
      </c>
      <c r="AL28" s="35"/>
      <c r="AM28" s="35"/>
      <c r="AN28" s="35"/>
      <c r="AO28" s="35"/>
      <c r="AP28" s="30"/>
      <c r="AQ28" s="30"/>
      <c r="AR28" s="31"/>
      <c r="BE28" s="30"/>
    </row>
    <row r="29" s="3" customFormat="1" ht="14.4" customHeight="1">
      <c r="A29" s="3"/>
      <c r="B29" s="36"/>
      <c r="C29" s="3"/>
      <c r="D29" s="27" t="s">
        <v>39</v>
      </c>
      <c r="E29" s="3"/>
      <c r="F29" s="27" t="s">
        <v>40</v>
      </c>
      <c r="G29" s="3"/>
      <c r="H29" s="3"/>
      <c r="I29" s="3"/>
      <c r="J29" s="3"/>
      <c r="K29" s="3"/>
      <c r="L29" s="37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8">
        <f>ROUND(AZ54, 2)</f>
        <v>744530.02000000002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8">
        <f>ROUND(AV54, 2)</f>
        <v>156351.29999999999</v>
      </c>
      <c r="AL29" s="3"/>
      <c r="AM29" s="3"/>
      <c r="AN29" s="3"/>
      <c r="AO29" s="3"/>
      <c r="AP29" s="3"/>
      <c r="AQ29" s="3"/>
      <c r="AR29" s="36"/>
      <c r="BE29" s="3"/>
    </row>
    <row r="30" s="3" customFormat="1" ht="14.4" customHeight="1">
      <c r="A30" s="3"/>
      <c r="B30" s="36"/>
      <c r="C30" s="3"/>
      <c r="D30" s="3"/>
      <c r="E30" s="3"/>
      <c r="F30" s="27" t="s">
        <v>41</v>
      </c>
      <c r="G30" s="3"/>
      <c r="H30" s="3"/>
      <c r="I30" s="3"/>
      <c r="J30" s="3"/>
      <c r="K30" s="3"/>
      <c r="L30" s="37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8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8">
        <f>ROUND(AW54, 2)</f>
        <v>0</v>
      </c>
      <c r="AL30" s="3"/>
      <c r="AM30" s="3"/>
      <c r="AN30" s="3"/>
      <c r="AO30" s="3"/>
      <c r="AP30" s="3"/>
      <c r="AQ30" s="3"/>
      <c r="AR30" s="36"/>
      <c r="BE30" s="3"/>
    </row>
    <row r="31" hidden="1" s="3" customFormat="1" ht="14.4" customHeight="1">
      <c r="A31" s="3"/>
      <c r="B31" s="36"/>
      <c r="C31" s="3"/>
      <c r="D31" s="3"/>
      <c r="E31" s="3"/>
      <c r="F31" s="27" t="s">
        <v>42</v>
      </c>
      <c r="G31" s="3"/>
      <c r="H31" s="3"/>
      <c r="I31" s="3"/>
      <c r="J31" s="3"/>
      <c r="K31" s="3"/>
      <c r="L31" s="37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8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8">
        <v>0</v>
      </c>
      <c r="AL31" s="3"/>
      <c r="AM31" s="3"/>
      <c r="AN31" s="3"/>
      <c r="AO31" s="3"/>
      <c r="AP31" s="3"/>
      <c r="AQ31" s="3"/>
      <c r="AR31" s="36"/>
      <c r="BE31" s="3"/>
    </row>
    <row r="32" hidden="1" s="3" customFormat="1" ht="14.4" customHeight="1">
      <c r="A32" s="3"/>
      <c r="B32" s="36"/>
      <c r="C32" s="3"/>
      <c r="D32" s="3"/>
      <c r="E32" s="3"/>
      <c r="F32" s="27" t="s">
        <v>43</v>
      </c>
      <c r="G32" s="3"/>
      <c r="H32" s="3"/>
      <c r="I32" s="3"/>
      <c r="J32" s="3"/>
      <c r="K32" s="3"/>
      <c r="L32" s="37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8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8">
        <v>0</v>
      </c>
      <c r="AL32" s="3"/>
      <c r="AM32" s="3"/>
      <c r="AN32" s="3"/>
      <c r="AO32" s="3"/>
      <c r="AP32" s="3"/>
      <c r="AQ32" s="3"/>
      <c r="AR32" s="36"/>
      <c r="BE32" s="3"/>
    </row>
    <row r="33" hidden="1" s="3" customFormat="1" ht="14.4" customHeight="1">
      <c r="A33" s="3"/>
      <c r="B33" s="36"/>
      <c r="C33" s="3"/>
      <c r="D33" s="3"/>
      <c r="E33" s="3"/>
      <c r="F33" s="27" t="s">
        <v>44</v>
      </c>
      <c r="G33" s="3"/>
      <c r="H33" s="3"/>
      <c r="I33" s="3"/>
      <c r="J33" s="3"/>
      <c r="K33" s="3"/>
      <c r="L33" s="37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8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8">
        <v>0</v>
      </c>
      <c r="AL33" s="3"/>
      <c r="AM33" s="3"/>
      <c r="AN33" s="3"/>
      <c r="AO33" s="3"/>
      <c r="AP33" s="3"/>
      <c r="AQ33" s="3"/>
      <c r="AR33" s="36"/>
      <c r="BE33" s="3"/>
    </row>
    <row r="34" s="2" customFormat="1" ht="6.96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="2" customFormat="1" ht="25.92" customHeight="1">
      <c r="A35" s="30"/>
      <c r="B35" s="31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43" t="s">
        <v>47</v>
      </c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4">
        <f>SUM(AK26:AK33)</f>
        <v>900881.32000000007</v>
      </c>
      <c r="AL35" s="41"/>
      <c r="AM35" s="41"/>
      <c r="AN35" s="41"/>
      <c r="AO35" s="45"/>
      <c r="AP35" s="39"/>
      <c r="AQ35" s="39"/>
      <c r="AR35" s="31"/>
      <c r="BE35" s="30"/>
    </row>
    <row r="36" s="2" customFormat="1" ht="6.96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="2" customFormat="1" ht="6.96" customHeight="1">
      <c r="A37" s="30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1"/>
      <c r="BE37" s="30"/>
    </row>
    <row r="41" s="2" customFormat="1" ht="6.96" customHeight="1">
      <c r="A41" s="30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1"/>
      <c r="BE41" s="30"/>
    </row>
    <row r="42" s="2" customFormat="1" ht="24.96" customHeight="1">
      <c r="A42" s="30"/>
      <c r="B42" s="31"/>
      <c r="C42" s="21" t="s">
        <v>48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="2" customFormat="1" ht="6.96" customHeight="1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="4" customFormat="1" ht="12" customHeight="1">
      <c r="A44" s="4"/>
      <c r="B44" s="50"/>
      <c r="C44" s="27" t="s">
        <v>13</v>
      </c>
      <c r="D44" s="4"/>
      <c r="E44" s="4"/>
      <c r="F44" s="4"/>
      <c r="G44" s="4"/>
      <c r="H44" s="4"/>
      <c r="I44" s="4"/>
      <c r="J44" s="4"/>
      <c r="K44" s="4"/>
      <c r="L44" s="4" t="str">
        <f>K5</f>
        <v>01OPR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0"/>
      <c r="BE44" s="4"/>
    </row>
    <row r="45" s="5" customFormat="1" ht="36.96" customHeight="1">
      <c r="A45" s="5"/>
      <c r="B45" s="51"/>
      <c r="C45" s="52" t="s">
        <v>15</v>
      </c>
      <c r="D45" s="5"/>
      <c r="E45" s="5"/>
      <c r="F45" s="5"/>
      <c r="G45" s="5"/>
      <c r="H45" s="5"/>
      <c r="I45" s="5"/>
      <c r="J45" s="5"/>
      <c r="K45" s="5"/>
      <c r="L45" s="53" t="str">
        <f>K6</f>
        <v>Osazení vjezd. vrat do stáv. objektu - D4 - zpevněné plochy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1"/>
      <c r="BE45" s="5"/>
    </row>
    <row r="46" s="2" customFormat="1" ht="6.96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="2" customFormat="1" ht="12" customHeight="1">
      <c r="A47" s="30"/>
      <c r="B47" s="31"/>
      <c r="C47" s="27" t="s">
        <v>19</v>
      </c>
      <c r="D47" s="30"/>
      <c r="E47" s="30"/>
      <c r="F47" s="30"/>
      <c r="G47" s="30"/>
      <c r="H47" s="30"/>
      <c r="I47" s="30"/>
      <c r="J47" s="30"/>
      <c r="K47" s="30"/>
      <c r="L47" s="54" t="str">
        <f>IF(K8="","",K8)</f>
        <v>Nymburk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7" t="s">
        <v>21</v>
      </c>
      <c r="AJ47" s="30"/>
      <c r="AK47" s="30"/>
      <c r="AL47" s="30"/>
      <c r="AM47" s="55" t="str">
        <f>IF(AN8= "","",AN8)</f>
        <v>9. 4. 2024</v>
      </c>
      <c r="AN47" s="55"/>
      <c r="AO47" s="30"/>
      <c r="AP47" s="30"/>
      <c r="AQ47" s="30"/>
      <c r="AR47" s="31"/>
      <c r="BE47" s="30"/>
    </row>
    <row r="48" s="2" customFormat="1" ht="6.96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="2" customFormat="1" ht="15.15" customHeight="1">
      <c r="A49" s="30"/>
      <c r="B49" s="31"/>
      <c r="C49" s="27" t="s">
        <v>23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>SOŠ a SOU Nymburk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7" t="s">
        <v>29</v>
      </c>
      <c r="AJ49" s="30"/>
      <c r="AK49" s="30"/>
      <c r="AL49" s="30"/>
      <c r="AM49" s="56" t="str">
        <f>IF(E17="","",E17)</f>
        <v>Ing. Jana Malát Dušková</v>
      </c>
      <c r="AN49" s="4"/>
      <c r="AO49" s="4"/>
      <c r="AP49" s="4"/>
      <c r="AQ49" s="30"/>
      <c r="AR49" s="31"/>
      <c r="AS49" s="57" t="s">
        <v>49</v>
      </c>
      <c r="AT49" s="58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0"/>
    </row>
    <row r="50" s="2" customFormat="1" ht="15.15" customHeight="1">
      <c r="A50" s="30"/>
      <c r="B50" s="31"/>
      <c r="C50" s="27" t="s">
        <v>27</v>
      </c>
      <c r="D50" s="30"/>
      <c r="E50" s="30"/>
      <c r="F50" s="30"/>
      <c r="G50" s="30"/>
      <c r="H50" s="30"/>
      <c r="I50" s="30"/>
      <c r="J50" s="30"/>
      <c r="K50" s="30"/>
      <c r="L50" s="4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7" t="s">
        <v>32</v>
      </c>
      <c r="AJ50" s="30"/>
      <c r="AK50" s="30"/>
      <c r="AL50" s="30"/>
      <c r="AM50" s="56" t="str">
        <f>IF(E20="","",E20)</f>
        <v xml:space="preserve"> </v>
      </c>
      <c r="AN50" s="4"/>
      <c r="AO50" s="4"/>
      <c r="AP50" s="4"/>
      <c r="AQ50" s="30"/>
      <c r="AR50" s="31"/>
      <c r="AS50" s="61"/>
      <c r="AT50" s="62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0"/>
    </row>
    <row r="51" s="2" customFormat="1" ht="10.8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61"/>
      <c r="AT51" s="62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0"/>
    </row>
    <row r="52" s="2" customFormat="1" ht="29.28" customHeight="1">
      <c r="A52" s="30"/>
      <c r="B52" s="31"/>
      <c r="C52" s="65" t="s">
        <v>50</v>
      </c>
      <c r="D52" s="66"/>
      <c r="E52" s="66"/>
      <c r="F52" s="66"/>
      <c r="G52" s="66"/>
      <c r="H52" s="67"/>
      <c r="I52" s="68" t="s">
        <v>51</v>
      </c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9" t="s">
        <v>52</v>
      </c>
      <c r="AH52" s="66"/>
      <c r="AI52" s="66"/>
      <c r="AJ52" s="66"/>
      <c r="AK52" s="66"/>
      <c r="AL52" s="66"/>
      <c r="AM52" s="66"/>
      <c r="AN52" s="68" t="s">
        <v>53</v>
      </c>
      <c r="AO52" s="66"/>
      <c r="AP52" s="66"/>
      <c r="AQ52" s="70" t="s">
        <v>54</v>
      </c>
      <c r="AR52" s="31"/>
      <c r="AS52" s="71" t="s">
        <v>55</v>
      </c>
      <c r="AT52" s="72" t="s">
        <v>56</v>
      </c>
      <c r="AU52" s="72" t="s">
        <v>57</v>
      </c>
      <c r="AV52" s="72" t="s">
        <v>58</v>
      </c>
      <c r="AW52" s="72" t="s">
        <v>59</v>
      </c>
      <c r="AX52" s="72" t="s">
        <v>60</v>
      </c>
      <c r="AY52" s="72" t="s">
        <v>61</v>
      </c>
      <c r="AZ52" s="72" t="s">
        <v>62</v>
      </c>
      <c r="BA52" s="72" t="s">
        <v>63</v>
      </c>
      <c r="BB52" s="72" t="s">
        <v>64</v>
      </c>
      <c r="BC52" s="72" t="s">
        <v>65</v>
      </c>
      <c r="BD52" s="73" t="s">
        <v>66</v>
      </c>
      <c r="BE52" s="30"/>
    </row>
    <row r="53" s="2" customFormat="1" ht="10.8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0"/>
    </row>
    <row r="54" s="6" customFormat="1" ht="32.4" customHeight="1">
      <c r="A54" s="6"/>
      <c r="B54" s="77"/>
      <c r="C54" s="78" t="s">
        <v>67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80">
        <f>ROUND(SUM(AG55:AG56),2)</f>
        <v>744530.02000000002</v>
      </c>
      <c r="AH54" s="80"/>
      <c r="AI54" s="80"/>
      <c r="AJ54" s="80"/>
      <c r="AK54" s="80"/>
      <c r="AL54" s="80"/>
      <c r="AM54" s="80"/>
      <c r="AN54" s="81">
        <f>SUM(AG54,AT54)</f>
        <v>900881.32000000007</v>
      </c>
      <c r="AO54" s="81"/>
      <c r="AP54" s="81"/>
      <c r="AQ54" s="82" t="s">
        <v>3</v>
      </c>
      <c r="AR54" s="77"/>
      <c r="AS54" s="83">
        <f>ROUND(SUM(AS55:AS56),2)</f>
        <v>0</v>
      </c>
      <c r="AT54" s="84">
        <f>ROUND(SUM(AV54:AW54),2)</f>
        <v>156351.29999999999</v>
      </c>
      <c r="AU54" s="85">
        <f>ROUND(SUM(AU55:AU56),5)</f>
        <v>327.71361999999999</v>
      </c>
      <c r="AV54" s="84">
        <f>ROUND(AZ54*L29,2)</f>
        <v>156351.29999999999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ROUND(SUM(AZ55:AZ56),2)</f>
        <v>744530.02000000002</v>
      </c>
      <c r="BA54" s="84">
        <f>ROUND(SUM(BA55:BA56),2)</f>
        <v>0</v>
      </c>
      <c r="BB54" s="84">
        <f>ROUND(SUM(BB55:BB56),2)</f>
        <v>0</v>
      </c>
      <c r="BC54" s="84">
        <f>ROUND(SUM(BC55:BC56),2)</f>
        <v>0</v>
      </c>
      <c r="BD54" s="86">
        <f>ROUND(SUM(BD55:BD56),2)</f>
        <v>0</v>
      </c>
      <c r="BE54" s="6"/>
      <c r="BS54" s="87" t="s">
        <v>68</v>
      </c>
      <c r="BT54" s="87" t="s">
        <v>69</v>
      </c>
      <c r="BU54" s="88" t="s">
        <v>70</v>
      </c>
      <c r="BV54" s="87" t="s">
        <v>71</v>
      </c>
      <c r="BW54" s="87" t="s">
        <v>5</v>
      </c>
      <c r="BX54" s="87" t="s">
        <v>72</v>
      </c>
      <c r="CL54" s="87" t="s">
        <v>3</v>
      </c>
    </row>
    <row r="55" s="7" customFormat="1" ht="16.5" customHeight="1">
      <c r="A55" s="89" t="s">
        <v>73</v>
      </c>
      <c r="B55" s="90"/>
      <c r="C55" s="91"/>
      <c r="D55" s="92" t="s">
        <v>74</v>
      </c>
      <c r="E55" s="92"/>
      <c r="F55" s="92"/>
      <c r="G55" s="92"/>
      <c r="H55" s="92"/>
      <c r="I55" s="93"/>
      <c r="J55" s="92" t="s">
        <v>75</v>
      </c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4">
        <f>'01 - D4 - Zpevněné plochy'!J30</f>
        <v>683032.02000000002</v>
      </c>
      <c r="AH55" s="93"/>
      <c r="AI55" s="93"/>
      <c r="AJ55" s="93"/>
      <c r="AK55" s="93"/>
      <c r="AL55" s="93"/>
      <c r="AM55" s="93"/>
      <c r="AN55" s="94">
        <f>SUM(AG55,AT55)</f>
        <v>826468.73999999999</v>
      </c>
      <c r="AO55" s="93"/>
      <c r="AP55" s="93"/>
      <c r="AQ55" s="95" t="s">
        <v>76</v>
      </c>
      <c r="AR55" s="90"/>
      <c r="AS55" s="96">
        <v>0</v>
      </c>
      <c r="AT55" s="97">
        <f>ROUND(SUM(AV55:AW55),2)</f>
        <v>143436.72</v>
      </c>
      <c r="AU55" s="98">
        <f>'01 - D4 - Zpevněné plochy'!P87</f>
        <v>327.71362299999998</v>
      </c>
      <c r="AV55" s="97">
        <f>'01 - D4 - Zpevněné plochy'!J33</f>
        <v>143436.72</v>
      </c>
      <c r="AW55" s="97">
        <f>'01 - D4 - Zpevněné plochy'!J34</f>
        <v>0</v>
      </c>
      <c r="AX55" s="97">
        <f>'01 - D4 - Zpevněné plochy'!J35</f>
        <v>0</v>
      </c>
      <c r="AY55" s="97">
        <f>'01 - D4 - Zpevněné plochy'!J36</f>
        <v>0</v>
      </c>
      <c r="AZ55" s="97">
        <f>'01 - D4 - Zpevněné plochy'!F33</f>
        <v>683032.02000000002</v>
      </c>
      <c r="BA55" s="97">
        <f>'01 - D4 - Zpevněné plochy'!F34</f>
        <v>0</v>
      </c>
      <c r="BB55" s="97">
        <f>'01 - D4 - Zpevněné plochy'!F35</f>
        <v>0</v>
      </c>
      <c r="BC55" s="97">
        <f>'01 - D4 - Zpevněné plochy'!F36</f>
        <v>0</v>
      </c>
      <c r="BD55" s="99">
        <f>'01 - D4 - Zpevněné plochy'!F37</f>
        <v>0</v>
      </c>
      <c r="BE55" s="7"/>
      <c r="BT55" s="100" t="s">
        <v>77</v>
      </c>
      <c r="BV55" s="100" t="s">
        <v>71</v>
      </c>
      <c r="BW55" s="100" t="s">
        <v>78</v>
      </c>
      <c r="BX55" s="100" t="s">
        <v>5</v>
      </c>
      <c r="CL55" s="100" t="s">
        <v>3</v>
      </c>
      <c r="CM55" s="100" t="s">
        <v>79</v>
      </c>
    </row>
    <row r="56" s="7" customFormat="1" ht="16.5" customHeight="1">
      <c r="A56" s="89" t="s">
        <v>73</v>
      </c>
      <c r="B56" s="90"/>
      <c r="C56" s="91"/>
      <c r="D56" s="92" t="s">
        <v>80</v>
      </c>
      <c r="E56" s="92"/>
      <c r="F56" s="92"/>
      <c r="G56" s="92"/>
      <c r="H56" s="92"/>
      <c r="I56" s="93"/>
      <c r="J56" s="92" t="s">
        <v>81</v>
      </c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4">
        <f>'02 - VRN - vedlejší rozpo...'!J30</f>
        <v>61498</v>
      </c>
      <c r="AH56" s="93"/>
      <c r="AI56" s="93"/>
      <c r="AJ56" s="93"/>
      <c r="AK56" s="93"/>
      <c r="AL56" s="93"/>
      <c r="AM56" s="93"/>
      <c r="AN56" s="94">
        <f>SUM(AG56,AT56)</f>
        <v>74412.580000000002</v>
      </c>
      <c r="AO56" s="93"/>
      <c r="AP56" s="93"/>
      <c r="AQ56" s="95" t="s">
        <v>76</v>
      </c>
      <c r="AR56" s="90"/>
      <c r="AS56" s="101">
        <v>0</v>
      </c>
      <c r="AT56" s="102">
        <f>ROUND(SUM(AV56:AW56),2)</f>
        <v>12914.58</v>
      </c>
      <c r="AU56" s="103">
        <f>'02 - VRN - vedlejší rozpo...'!P82</f>
        <v>0</v>
      </c>
      <c r="AV56" s="102">
        <f>'02 - VRN - vedlejší rozpo...'!J33</f>
        <v>12914.58</v>
      </c>
      <c r="AW56" s="102">
        <f>'02 - VRN - vedlejší rozpo...'!J34</f>
        <v>0</v>
      </c>
      <c r="AX56" s="102">
        <f>'02 - VRN - vedlejší rozpo...'!J35</f>
        <v>0</v>
      </c>
      <c r="AY56" s="102">
        <f>'02 - VRN - vedlejší rozpo...'!J36</f>
        <v>0</v>
      </c>
      <c r="AZ56" s="102">
        <f>'02 - VRN - vedlejší rozpo...'!F33</f>
        <v>61498</v>
      </c>
      <c r="BA56" s="102">
        <f>'02 - VRN - vedlejší rozpo...'!F34</f>
        <v>0</v>
      </c>
      <c r="BB56" s="102">
        <f>'02 - VRN - vedlejší rozpo...'!F35</f>
        <v>0</v>
      </c>
      <c r="BC56" s="102">
        <f>'02 - VRN - vedlejší rozpo...'!F36</f>
        <v>0</v>
      </c>
      <c r="BD56" s="104">
        <f>'02 - VRN - vedlejší rozpo...'!F37</f>
        <v>0</v>
      </c>
      <c r="BE56" s="7"/>
      <c r="BT56" s="100" t="s">
        <v>77</v>
      </c>
      <c r="BV56" s="100" t="s">
        <v>71</v>
      </c>
      <c r="BW56" s="100" t="s">
        <v>82</v>
      </c>
      <c r="BX56" s="100" t="s">
        <v>5</v>
      </c>
      <c r="CL56" s="100" t="s">
        <v>3</v>
      </c>
      <c r="CM56" s="100" t="s">
        <v>79</v>
      </c>
    </row>
    <row r="57" s="2" customFormat="1" ht="30" customHeight="1">
      <c r="A57" s="30"/>
      <c r="B57" s="31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1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</row>
    <row r="58" s="2" customFormat="1" ht="6.96" customHeight="1">
      <c r="A58" s="30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1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D4 - Zpevněné plochy'!C2" display="/"/>
    <hyperlink ref="A56" location="'02 - VRN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5"/>
    </row>
    <row r="2" s="1" customFormat="1" ht="36.96" customHeight="1"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hidden="1" s="1" customFormat="1" ht="24.96" customHeight="1">
      <c r="B4" s="20"/>
      <c r="D4" s="21" t="s">
        <v>83</v>
      </c>
      <c r="L4" s="20"/>
      <c r="M4" s="106" t="s">
        <v>11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27" t="s">
        <v>15</v>
      </c>
      <c r="L6" s="20"/>
    </row>
    <row r="7" hidden="1" s="1" customFormat="1" ht="16.5" customHeight="1">
      <c r="B7" s="20"/>
      <c r="E7" s="107" t="str">
        <f>'Rekapitulace stavby'!K6</f>
        <v>Osazení vjezd. vrat do stáv. objektu - D4 - zpevněné plochy</v>
      </c>
      <c r="F7" s="27"/>
      <c r="G7" s="27"/>
      <c r="H7" s="27"/>
      <c r="L7" s="20"/>
    </row>
    <row r="8" hidden="1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10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hidden="1" s="2" customFormat="1" ht="16.5" customHeight="1">
      <c r="A9" s="30"/>
      <c r="B9" s="31"/>
      <c r="C9" s="30"/>
      <c r="D9" s="30"/>
      <c r="E9" s="53" t="s">
        <v>85</v>
      </c>
      <c r="F9" s="30"/>
      <c r="G9" s="30"/>
      <c r="H9" s="30"/>
      <c r="I9" s="30"/>
      <c r="J9" s="30"/>
      <c r="K9" s="30"/>
      <c r="L9" s="10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hidden="1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10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hidden="1" s="2" customFormat="1" ht="12" customHeight="1">
      <c r="A11" s="30"/>
      <c r="B11" s="31"/>
      <c r="C11" s="30"/>
      <c r="D11" s="27" t="s">
        <v>17</v>
      </c>
      <c r="E11" s="30"/>
      <c r="F11" s="24" t="s">
        <v>3</v>
      </c>
      <c r="G11" s="30"/>
      <c r="H11" s="30"/>
      <c r="I11" s="27" t="s">
        <v>18</v>
      </c>
      <c r="J11" s="24" t="s">
        <v>3</v>
      </c>
      <c r="K11" s="30"/>
      <c r="L11" s="10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hidden="1" s="2" customFormat="1" ht="12" customHeight="1">
      <c r="A12" s="30"/>
      <c r="B12" s="31"/>
      <c r="C12" s="30"/>
      <c r="D12" s="27" t="s">
        <v>19</v>
      </c>
      <c r="E12" s="30"/>
      <c r="F12" s="24" t="s">
        <v>20</v>
      </c>
      <c r="G12" s="30"/>
      <c r="H12" s="30"/>
      <c r="I12" s="27" t="s">
        <v>21</v>
      </c>
      <c r="J12" s="55" t="str">
        <f>'Rekapitulace stavby'!AN8</f>
        <v>9. 4. 2024</v>
      </c>
      <c r="K12" s="30"/>
      <c r="L12" s="10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hidden="1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10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hidden="1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4" t="s">
        <v>3</v>
      </c>
      <c r="K14" s="30"/>
      <c r="L14" s="10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idden="1" s="2" customFormat="1" ht="18" customHeight="1">
      <c r="A15" s="30"/>
      <c r="B15" s="31"/>
      <c r="C15" s="30"/>
      <c r="D15" s="30"/>
      <c r="E15" s="24" t="s">
        <v>25</v>
      </c>
      <c r="F15" s="30"/>
      <c r="G15" s="30"/>
      <c r="H15" s="30"/>
      <c r="I15" s="27" t="s">
        <v>26</v>
      </c>
      <c r="J15" s="24" t="s">
        <v>3</v>
      </c>
      <c r="K15" s="30"/>
      <c r="L15" s="10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hidden="1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10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hidden="1" s="2" customFormat="1" ht="12" customHeight="1">
      <c r="A17" s="30"/>
      <c r="B17" s="31"/>
      <c r="C17" s="30"/>
      <c r="D17" s="27" t="s">
        <v>27</v>
      </c>
      <c r="E17" s="30"/>
      <c r="F17" s="30"/>
      <c r="G17" s="30"/>
      <c r="H17" s="30"/>
      <c r="I17" s="27" t="s">
        <v>24</v>
      </c>
      <c r="J17" s="24" t="str">
        <f>'Rekapitulace stavby'!AN13</f>
        <v/>
      </c>
      <c r="K17" s="30"/>
      <c r="L17" s="10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hidden="1" s="2" customFormat="1" ht="18" customHeight="1">
      <c r="A18" s="30"/>
      <c r="B18" s="31"/>
      <c r="C18" s="30"/>
      <c r="D18" s="30"/>
      <c r="E18" s="24" t="str">
        <f>'Rekapitulace stavby'!E14</f>
        <v xml:space="preserve"> </v>
      </c>
      <c r="F18" s="24"/>
      <c r="G18" s="24"/>
      <c r="H18" s="24"/>
      <c r="I18" s="27" t="s">
        <v>26</v>
      </c>
      <c r="J18" s="24" t="str">
        <f>'Rekapitulace stavby'!AN14</f>
        <v/>
      </c>
      <c r="K18" s="30"/>
      <c r="L18" s="10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hidden="1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10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hidden="1" s="2" customFormat="1" ht="12" customHeight="1">
      <c r="A20" s="30"/>
      <c r="B20" s="31"/>
      <c r="C20" s="30"/>
      <c r="D20" s="27" t="s">
        <v>29</v>
      </c>
      <c r="E20" s="30"/>
      <c r="F20" s="30"/>
      <c r="G20" s="30"/>
      <c r="H20" s="30"/>
      <c r="I20" s="27" t="s">
        <v>24</v>
      </c>
      <c r="J20" s="24" t="s">
        <v>3</v>
      </c>
      <c r="K20" s="30"/>
      <c r="L20" s="10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hidden="1" s="2" customFormat="1" ht="18" customHeight="1">
      <c r="A21" s="30"/>
      <c r="B21" s="31"/>
      <c r="C21" s="30"/>
      <c r="D21" s="30"/>
      <c r="E21" s="24" t="s">
        <v>30</v>
      </c>
      <c r="F21" s="30"/>
      <c r="G21" s="30"/>
      <c r="H21" s="30"/>
      <c r="I21" s="27" t="s">
        <v>26</v>
      </c>
      <c r="J21" s="24" t="s">
        <v>3</v>
      </c>
      <c r="K21" s="30"/>
      <c r="L21" s="10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hidden="1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10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hidden="1" s="2" customFormat="1" ht="12" customHeight="1">
      <c r="A23" s="30"/>
      <c r="B23" s="31"/>
      <c r="C23" s="30"/>
      <c r="D23" s="27" t="s">
        <v>32</v>
      </c>
      <c r="E23" s="30"/>
      <c r="F23" s="30"/>
      <c r="G23" s="30"/>
      <c r="H23" s="30"/>
      <c r="I23" s="27" t="s">
        <v>24</v>
      </c>
      <c r="J23" s="24" t="str">
        <f>IF('Rekapitulace stavby'!AN19="","",'Rekapitulace stavby'!AN19)</f>
        <v/>
      </c>
      <c r="K23" s="30"/>
      <c r="L23" s="10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hidden="1" s="2" customFormat="1" ht="18" customHeight="1">
      <c r="A24" s="30"/>
      <c r="B24" s="31"/>
      <c r="C24" s="30"/>
      <c r="D24" s="30"/>
      <c r="E24" s="24" t="str">
        <f>IF('Rekapitulace stavby'!E20="","",'Rekapitulace stavby'!E20)</f>
        <v xml:space="preserve"> </v>
      </c>
      <c r="F24" s="30"/>
      <c r="G24" s="30"/>
      <c r="H24" s="30"/>
      <c r="I24" s="27" t="s">
        <v>26</v>
      </c>
      <c r="J24" s="24" t="str">
        <f>IF('Rekapitulace stavby'!AN20="","",'Rekapitulace stavby'!AN20)</f>
        <v/>
      </c>
      <c r="K24" s="30"/>
      <c r="L24" s="10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hidden="1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10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hidden="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10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hidden="1" s="8" customFormat="1" ht="71.25" customHeight="1">
      <c r="A27" s="109"/>
      <c r="B27" s="110"/>
      <c r="C27" s="109"/>
      <c r="D27" s="109"/>
      <c r="E27" s="28" t="s">
        <v>34</v>
      </c>
      <c r="F27" s="28"/>
      <c r="G27" s="28"/>
      <c r="H27" s="2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hidden="1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0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hidden="1" s="2" customFormat="1" ht="6.96" customHeight="1">
      <c r="A29" s="30"/>
      <c r="B29" s="31"/>
      <c r="C29" s="30"/>
      <c r="D29" s="75"/>
      <c r="E29" s="75"/>
      <c r="F29" s="75"/>
      <c r="G29" s="75"/>
      <c r="H29" s="75"/>
      <c r="I29" s="75"/>
      <c r="J29" s="75"/>
      <c r="K29" s="75"/>
      <c r="L29" s="10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hidden="1" s="2" customFormat="1" ht="25.44" customHeight="1">
      <c r="A30" s="30"/>
      <c r="B30" s="31"/>
      <c r="C30" s="30"/>
      <c r="D30" s="112" t="s">
        <v>35</v>
      </c>
      <c r="E30" s="30"/>
      <c r="F30" s="30"/>
      <c r="G30" s="30"/>
      <c r="H30" s="30"/>
      <c r="I30" s="30"/>
      <c r="J30" s="81">
        <f>ROUND(J87, 2)</f>
        <v>683032.02000000002</v>
      </c>
      <c r="K30" s="30"/>
      <c r="L30" s="10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hidden="1" s="2" customFormat="1" ht="6.96" customHeight="1">
      <c r="A31" s="30"/>
      <c r="B31" s="31"/>
      <c r="C31" s="30"/>
      <c r="D31" s="75"/>
      <c r="E31" s="75"/>
      <c r="F31" s="75"/>
      <c r="G31" s="75"/>
      <c r="H31" s="75"/>
      <c r="I31" s="75"/>
      <c r="J31" s="75"/>
      <c r="K31" s="75"/>
      <c r="L31" s="10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hidden="1" s="2" customFormat="1" ht="14.4" customHeight="1">
      <c r="A32" s="30"/>
      <c r="B32" s="31"/>
      <c r="C32" s="30"/>
      <c r="D32" s="30"/>
      <c r="E32" s="30"/>
      <c r="F32" s="35" t="s">
        <v>37</v>
      </c>
      <c r="G32" s="30"/>
      <c r="H32" s="30"/>
      <c r="I32" s="35" t="s">
        <v>36</v>
      </c>
      <c r="J32" s="35" t="s">
        <v>38</v>
      </c>
      <c r="K32" s="30"/>
      <c r="L32" s="10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hidden="1" s="2" customFormat="1" ht="14.4" customHeight="1">
      <c r="A33" s="30"/>
      <c r="B33" s="31"/>
      <c r="C33" s="30"/>
      <c r="D33" s="113" t="s">
        <v>39</v>
      </c>
      <c r="E33" s="27" t="s">
        <v>40</v>
      </c>
      <c r="F33" s="114">
        <f>ROUND((SUM(BE87:BE216)),  2)</f>
        <v>683032.02000000002</v>
      </c>
      <c r="G33" s="30"/>
      <c r="H33" s="30"/>
      <c r="I33" s="115">
        <v>0.20999999999999999</v>
      </c>
      <c r="J33" s="114">
        <f>ROUND(((SUM(BE87:BE216))*I33),  2)</f>
        <v>143436.72</v>
      </c>
      <c r="K33" s="30"/>
      <c r="L33" s="10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hidden="1" s="2" customFormat="1" ht="14.4" customHeight="1">
      <c r="A34" s="30"/>
      <c r="B34" s="31"/>
      <c r="C34" s="30"/>
      <c r="D34" s="30"/>
      <c r="E34" s="27" t="s">
        <v>41</v>
      </c>
      <c r="F34" s="114">
        <f>ROUND((SUM(BF87:BF216)),  2)</f>
        <v>0</v>
      </c>
      <c r="G34" s="30"/>
      <c r="H34" s="30"/>
      <c r="I34" s="115">
        <v>0.12</v>
      </c>
      <c r="J34" s="114">
        <f>ROUND(((SUM(BF87:BF216))*I34),  2)</f>
        <v>0</v>
      </c>
      <c r="K34" s="30"/>
      <c r="L34" s="10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42</v>
      </c>
      <c r="F35" s="114">
        <f>ROUND((SUM(BG87:BG216)),  2)</f>
        <v>0</v>
      </c>
      <c r="G35" s="30"/>
      <c r="H35" s="30"/>
      <c r="I35" s="115">
        <v>0.20999999999999999</v>
      </c>
      <c r="J35" s="114">
        <f>0</f>
        <v>0</v>
      </c>
      <c r="K35" s="30"/>
      <c r="L35" s="10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43</v>
      </c>
      <c r="F36" s="114">
        <f>ROUND((SUM(BH87:BH216)),  2)</f>
        <v>0</v>
      </c>
      <c r="G36" s="30"/>
      <c r="H36" s="30"/>
      <c r="I36" s="115">
        <v>0.12</v>
      </c>
      <c r="J36" s="114">
        <f>0</f>
        <v>0</v>
      </c>
      <c r="K36" s="30"/>
      <c r="L36" s="10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44</v>
      </c>
      <c r="F37" s="114">
        <f>ROUND((SUM(BI87:BI216)),  2)</f>
        <v>0</v>
      </c>
      <c r="G37" s="30"/>
      <c r="H37" s="30"/>
      <c r="I37" s="115">
        <v>0</v>
      </c>
      <c r="J37" s="114">
        <f>0</f>
        <v>0</v>
      </c>
      <c r="K37" s="30"/>
      <c r="L37" s="10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10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25.44" customHeight="1">
      <c r="A39" s="30"/>
      <c r="B39" s="31"/>
      <c r="C39" s="116"/>
      <c r="D39" s="117" t="s">
        <v>45</v>
      </c>
      <c r="E39" s="67"/>
      <c r="F39" s="67"/>
      <c r="G39" s="118" t="s">
        <v>46</v>
      </c>
      <c r="H39" s="119" t="s">
        <v>47</v>
      </c>
      <c r="I39" s="67"/>
      <c r="J39" s="120">
        <f>SUM(J30:J37)</f>
        <v>826468.73999999999</v>
      </c>
      <c r="K39" s="121"/>
      <c r="L39" s="10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10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/>
    <row r="42" hidden="1"/>
    <row r="43" hidden="1"/>
    <row r="44" hidden="1" s="2" customFormat="1" ht="6.96" customHeight="1">
      <c r="A44" s="30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10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hidden="1" s="2" customFormat="1" ht="24.96" customHeight="1">
      <c r="A45" s="30"/>
      <c r="B45" s="31"/>
      <c r="C45" s="21" t="s">
        <v>86</v>
      </c>
      <c r="D45" s="30"/>
      <c r="E45" s="30"/>
      <c r="F45" s="30"/>
      <c r="G45" s="30"/>
      <c r="H45" s="30"/>
      <c r="I45" s="30"/>
      <c r="J45" s="30"/>
      <c r="K45" s="30"/>
      <c r="L45" s="10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hidden="1" s="2" customFormat="1" ht="6.96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10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hidden="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10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hidden="1" s="2" customFormat="1" ht="16.5" customHeight="1">
      <c r="A48" s="30"/>
      <c r="B48" s="31"/>
      <c r="C48" s="30"/>
      <c r="D48" s="30"/>
      <c r="E48" s="107" t="str">
        <f>E7</f>
        <v>Osazení vjezd. vrat do stáv. objektu - D4 - zpevněné plochy</v>
      </c>
      <c r="F48" s="27"/>
      <c r="G48" s="27"/>
      <c r="H48" s="27"/>
      <c r="I48" s="30"/>
      <c r="J48" s="30"/>
      <c r="K48" s="30"/>
      <c r="L48" s="10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hidden="1" s="2" customFormat="1" ht="12" customHeight="1">
      <c r="A49" s="30"/>
      <c r="B49" s="31"/>
      <c r="C49" s="27" t="s">
        <v>84</v>
      </c>
      <c r="D49" s="30"/>
      <c r="E49" s="30"/>
      <c r="F49" s="30"/>
      <c r="G49" s="30"/>
      <c r="H49" s="30"/>
      <c r="I49" s="30"/>
      <c r="J49" s="30"/>
      <c r="K49" s="30"/>
      <c r="L49" s="10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hidden="1" s="2" customFormat="1" ht="16.5" customHeight="1">
      <c r="A50" s="30"/>
      <c r="B50" s="31"/>
      <c r="C50" s="30"/>
      <c r="D50" s="30"/>
      <c r="E50" s="53" t="str">
        <f>E9</f>
        <v>01 - D4 - Zpevněné plochy</v>
      </c>
      <c r="F50" s="30"/>
      <c r="G50" s="30"/>
      <c r="H50" s="30"/>
      <c r="I50" s="30"/>
      <c r="J50" s="30"/>
      <c r="K50" s="30"/>
      <c r="L50" s="10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hidden="1" s="2" customFormat="1" ht="6.96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10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hidden="1" s="2" customFormat="1" ht="12" customHeight="1">
      <c r="A52" s="30"/>
      <c r="B52" s="31"/>
      <c r="C52" s="27" t="s">
        <v>19</v>
      </c>
      <c r="D52" s="30"/>
      <c r="E52" s="30"/>
      <c r="F52" s="24" t="str">
        <f>F12</f>
        <v>Nymburk</v>
      </c>
      <c r="G52" s="30"/>
      <c r="H52" s="30"/>
      <c r="I52" s="27" t="s">
        <v>21</v>
      </c>
      <c r="J52" s="55" t="str">
        <f>IF(J12="","",J12)</f>
        <v>9. 4. 2024</v>
      </c>
      <c r="K52" s="30"/>
      <c r="L52" s="10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hidden="1" s="2" customFormat="1" ht="6.96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10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hidden="1" s="2" customFormat="1" ht="25.65" customHeight="1">
      <c r="A54" s="30"/>
      <c r="B54" s="31"/>
      <c r="C54" s="27" t="s">
        <v>23</v>
      </c>
      <c r="D54" s="30"/>
      <c r="E54" s="30"/>
      <c r="F54" s="24" t="str">
        <f>E15</f>
        <v>SOŠ a SOU Nymburk</v>
      </c>
      <c r="G54" s="30"/>
      <c r="H54" s="30"/>
      <c r="I54" s="27" t="s">
        <v>29</v>
      </c>
      <c r="J54" s="28" t="str">
        <f>E21</f>
        <v>Ing. Jana Malát Dušková</v>
      </c>
      <c r="K54" s="30"/>
      <c r="L54" s="10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hidden="1" s="2" customFormat="1" ht="15.15" customHeight="1">
      <c r="A55" s="30"/>
      <c r="B55" s="31"/>
      <c r="C55" s="27" t="s">
        <v>27</v>
      </c>
      <c r="D55" s="30"/>
      <c r="E55" s="30"/>
      <c r="F55" s="24" t="str">
        <f>IF(E18="","",E18)</f>
        <v xml:space="preserve"> </v>
      </c>
      <c r="G55" s="30"/>
      <c r="H55" s="30"/>
      <c r="I55" s="27" t="s">
        <v>32</v>
      </c>
      <c r="J55" s="28" t="str">
        <f>E24</f>
        <v xml:space="preserve"> </v>
      </c>
      <c r="K55" s="30"/>
      <c r="L55" s="10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hidden="1" s="2" customFormat="1" ht="10.32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10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hidden="1" s="2" customFormat="1" ht="29.28" customHeight="1">
      <c r="A57" s="30"/>
      <c r="B57" s="31"/>
      <c r="C57" s="122" t="s">
        <v>87</v>
      </c>
      <c r="D57" s="116"/>
      <c r="E57" s="116"/>
      <c r="F57" s="116"/>
      <c r="G57" s="116"/>
      <c r="H57" s="116"/>
      <c r="I57" s="116"/>
      <c r="J57" s="123" t="s">
        <v>88</v>
      </c>
      <c r="K57" s="116"/>
      <c r="L57" s="10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hidden="1" s="2" customFormat="1" ht="10.32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10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hidden="1" s="2" customFormat="1" ht="22.8" customHeight="1">
      <c r="A59" s="30"/>
      <c r="B59" s="31"/>
      <c r="C59" s="124" t="s">
        <v>67</v>
      </c>
      <c r="D59" s="30"/>
      <c r="E59" s="30"/>
      <c r="F59" s="30"/>
      <c r="G59" s="30"/>
      <c r="H59" s="30"/>
      <c r="I59" s="30"/>
      <c r="J59" s="81">
        <f>J87</f>
        <v>683032.02000000002</v>
      </c>
      <c r="K59" s="30"/>
      <c r="L59" s="10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7" t="s">
        <v>89</v>
      </c>
    </row>
    <row r="60" hidden="1" s="9" customFormat="1" ht="24.96" customHeight="1">
      <c r="A60" s="9"/>
      <c r="B60" s="125"/>
      <c r="C60" s="9"/>
      <c r="D60" s="126" t="s">
        <v>90</v>
      </c>
      <c r="E60" s="127"/>
      <c r="F60" s="127"/>
      <c r="G60" s="127"/>
      <c r="H60" s="127"/>
      <c r="I60" s="127"/>
      <c r="J60" s="128">
        <f>J88</f>
        <v>683032.02000000002</v>
      </c>
      <c r="K60" s="9"/>
      <c r="L60" s="12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29"/>
      <c r="C61" s="10"/>
      <c r="D61" s="130" t="s">
        <v>91</v>
      </c>
      <c r="E61" s="131"/>
      <c r="F61" s="131"/>
      <c r="G61" s="131"/>
      <c r="H61" s="131"/>
      <c r="I61" s="131"/>
      <c r="J61" s="132">
        <f>J89</f>
        <v>117882.10000000001</v>
      </c>
      <c r="K61" s="10"/>
      <c r="L61" s="12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29"/>
      <c r="C62" s="10"/>
      <c r="D62" s="130" t="s">
        <v>92</v>
      </c>
      <c r="E62" s="131"/>
      <c r="F62" s="131"/>
      <c r="G62" s="131"/>
      <c r="H62" s="131"/>
      <c r="I62" s="131"/>
      <c r="J62" s="132">
        <f>J132</f>
        <v>46791.330000000002</v>
      </c>
      <c r="K62" s="10"/>
      <c r="L62" s="12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29"/>
      <c r="C63" s="10"/>
      <c r="D63" s="130" t="s">
        <v>93</v>
      </c>
      <c r="E63" s="131"/>
      <c r="F63" s="131"/>
      <c r="G63" s="131"/>
      <c r="H63" s="131"/>
      <c r="I63" s="131"/>
      <c r="J63" s="132">
        <f>J145</f>
        <v>4960</v>
      </c>
      <c r="K63" s="10"/>
      <c r="L63" s="12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29"/>
      <c r="C64" s="10"/>
      <c r="D64" s="130" t="s">
        <v>94</v>
      </c>
      <c r="E64" s="131"/>
      <c r="F64" s="131"/>
      <c r="G64" s="131"/>
      <c r="H64" s="131"/>
      <c r="I64" s="131"/>
      <c r="J64" s="132">
        <f>J150</f>
        <v>393490.53999999998</v>
      </c>
      <c r="K64" s="10"/>
      <c r="L64" s="12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29"/>
      <c r="C65" s="10"/>
      <c r="D65" s="130" t="s">
        <v>95</v>
      </c>
      <c r="E65" s="131"/>
      <c r="F65" s="131"/>
      <c r="G65" s="131"/>
      <c r="H65" s="131"/>
      <c r="I65" s="131"/>
      <c r="J65" s="132">
        <f>J171</f>
        <v>11894.880000000001</v>
      </c>
      <c r="K65" s="10"/>
      <c r="L65" s="12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29"/>
      <c r="C66" s="10"/>
      <c r="D66" s="130" t="s">
        <v>96</v>
      </c>
      <c r="E66" s="131"/>
      <c r="F66" s="131"/>
      <c r="G66" s="131"/>
      <c r="H66" s="131"/>
      <c r="I66" s="131"/>
      <c r="J66" s="132">
        <f>J180</f>
        <v>89983.390000000014</v>
      </c>
      <c r="K66" s="10"/>
      <c r="L66" s="12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29"/>
      <c r="C67" s="10"/>
      <c r="D67" s="130" t="s">
        <v>97</v>
      </c>
      <c r="E67" s="131"/>
      <c r="F67" s="131"/>
      <c r="G67" s="131"/>
      <c r="H67" s="131"/>
      <c r="I67" s="131"/>
      <c r="J67" s="132">
        <f>J213</f>
        <v>18029.779999999999</v>
      </c>
      <c r="K67" s="10"/>
      <c r="L67" s="12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0"/>
      <c r="B68" s="31"/>
      <c r="C68" s="30"/>
      <c r="D68" s="30"/>
      <c r="E68" s="30"/>
      <c r="F68" s="30"/>
      <c r="G68" s="30"/>
      <c r="H68" s="30"/>
      <c r="I68" s="30"/>
      <c r="J68" s="30"/>
      <c r="K68" s="30"/>
      <c r="L68" s="10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hidden="1" s="2" customFormat="1" ht="6.96" customHeight="1">
      <c r="A69" s="30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hidden="1"/>
    <row r="71" hidden="1"/>
    <row r="72" hidden="1"/>
    <row r="73" s="2" customFormat="1" ht="6.96" customHeight="1">
      <c r="A73" s="30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="2" customFormat="1" ht="24.96" customHeight="1">
      <c r="A74" s="30"/>
      <c r="B74" s="31"/>
      <c r="C74" s="21" t="s">
        <v>98</v>
      </c>
      <c r="D74" s="30"/>
      <c r="E74" s="30"/>
      <c r="F74" s="30"/>
      <c r="G74" s="30"/>
      <c r="H74" s="30"/>
      <c r="I74" s="30"/>
      <c r="J74" s="30"/>
      <c r="K74" s="30"/>
      <c r="L74" s="10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="2" customFormat="1" ht="6.96" customHeight="1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10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="2" customFormat="1" ht="12" customHeight="1">
      <c r="A76" s="30"/>
      <c r="B76" s="31"/>
      <c r="C76" s="27" t="s">
        <v>15</v>
      </c>
      <c r="D76" s="30"/>
      <c r="E76" s="30"/>
      <c r="F76" s="30"/>
      <c r="G76" s="30"/>
      <c r="H76" s="30"/>
      <c r="I76" s="30"/>
      <c r="J76" s="30"/>
      <c r="K76" s="30"/>
      <c r="L76" s="10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6.5" customHeight="1">
      <c r="A77" s="30"/>
      <c r="B77" s="31"/>
      <c r="C77" s="30"/>
      <c r="D77" s="30"/>
      <c r="E77" s="107" t="str">
        <f>E7</f>
        <v>Osazení vjezd. vrat do stáv. objektu - D4 - zpevněné plochy</v>
      </c>
      <c r="F77" s="27"/>
      <c r="G77" s="27"/>
      <c r="H77" s="27"/>
      <c r="I77" s="30"/>
      <c r="J77" s="30"/>
      <c r="K77" s="30"/>
      <c r="L77" s="10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="2" customFormat="1" ht="12" customHeight="1">
      <c r="A78" s="30"/>
      <c r="B78" s="31"/>
      <c r="C78" s="27" t="s">
        <v>84</v>
      </c>
      <c r="D78" s="30"/>
      <c r="E78" s="30"/>
      <c r="F78" s="30"/>
      <c r="G78" s="30"/>
      <c r="H78" s="30"/>
      <c r="I78" s="30"/>
      <c r="J78" s="30"/>
      <c r="K78" s="30"/>
      <c r="L78" s="10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="2" customFormat="1" ht="16.5" customHeight="1">
      <c r="A79" s="30"/>
      <c r="B79" s="31"/>
      <c r="C79" s="30"/>
      <c r="D79" s="30"/>
      <c r="E79" s="53" t="str">
        <f>E9</f>
        <v>01 - D4 - Zpevněné plochy</v>
      </c>
      <c r="F79" s="30"/>
      <c r="G79" s="30"/>
      <c r="H79" s="30"/>
      <c r="I79" s="30"/>
      <c r="J79" s="30"/>
      <c r="K79" s="30"/>
      <c r="L79" s="10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="2" customFormat="1" ht="6.96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10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="2" customFormat="1" ht="12" customHeight="1">
      <c r="A81" s="30"/>
      <c r="B81" s="31"/>
      <c r="C81" s="27" t="s">
        <v>19</v>
      </c>
      <c r="D81" s="30"/>
      <c r="E81" s="30"/>
      <c r="F81" s="24" t="str">
        <f>F12</f>
        <v>Nymburk</v>
      </c>
      <c r="G81" s="30"/>
      <c r="H81" s="30"/>
      <c r="I81" s="27" t="s">
        <v>21</v>
      </c>
      <c r="J81" s="55" t="str">
        <f>IF(J12="","",J12)</f>
        <v>9. 4. 2024</v>
      </c>
      <c r="K81" s="30"/>
      <c r="L81" s="108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6.96" customHeight="1">
      <c r="A82" s="30"/>
      <c r="B82" s="31"/>
      <c r="C82" s="30"/>
      <c r="D82" s="30"/>
      <c r="E82" s="30"/>
      <c r="F82" s="30"/>
      <c r="G82" s="30"/>
      <c r="H82" s="30"/>
      <c r="I82" s="30"/>
      <c r="J82" s="30"/>
      <c r="K82" s="30"/>
      <c r="L82" s="108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25.65" customHeight="1">
      <c r="A83" s="30"/>
      <c r="B83" s="31"/>
      <c r="C83" s="27" t="s">
        <v>23</v>
      </c>
      <c r="D83" s="30"/>
      <c r="E83" s="30"/>
      <c r="F83" s="24" t="str">
        <f>E15</f>
        <v>SOŠ a SOU Nymburk</v>
      </c>
      <c r="G83" s="30"/>
      <c r="H83" s="30"/>
      <c r="I83" s="27" t="s">
        <v>29</v>
      </c>
      <c r="J83" s="28" t="str">
        <f>E21</f>
        <v>Ing. Jana Malát Dušková</v>
      </c>
      <c r="K83" s="30"/>
      <c r="L83" s="108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5.15" customHeight="1">
      <c r="A84" s="30"/>
      <c r="B84" s="31"/>
      <c r="C84" s="27" t="s">
        <v>27</v>
      </c>
      <c r="D84" s="30"/>
      <c r="E84" s="30"/>
      <c r="F84" s="24" t="str">
        <f>IF(E18="","",E18)</f>
        <v xml:space="preserve"> </v>
      </c>
      <c r="G84" s="30"/>
      <c r="H84" s="30"/>
      <c r="I84" s="27" t="s">
        <v>32</v>
      </c>
      <c r="J84" s="28" t="str">
        <f>E24</f>
        <v xml:space="preserve"> </v>
      </c>
      <c r="K84" s="30"/>
      <c r="L84" s="108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0.32" customHeight="1">
      <c r="A85" s="30"/>
      <c r="B85" s="31"/>
      <c r="C85" s="30"/>
      <c r="D85" s="30"/>
      <c r="E85" s="30"/>
      <c r="F85" s="30"/>
      <c r="G85" s="30"/>
      <c r="H85" s="30"/>
      <c r="I85" s="30"/>
      <c r="J85" s="30"/>
      <c r="K85" s="30"/>
      <c r="L85" s="108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11" customFormat="1" ht="29.28" customHeight="1">
      <c r="A86" s="133"/>
      <c r="B86" s="134"/>
      <c r="C86" s="135" t="s">
        <v>99</v>
      </c>
      <c r="D86" s="136" t="s">
        <v>54</v>
      </c>
      <c r="E86" s="136" t="s">
        <v>50</v>
      </c>
      <c r="F86" s="136" t="s">
        <v>51</v>
      </c>
      <c r="G86" s="136" t="s">
        <v>100</v>
      </c>
      <c r="H86" s="136" t="s">
        <v>101</v>
      </c>
      <c r="I86" s="136" t="s">
        <v>102</v>
      </c>
      <c r="J86" s="136" t="s">
        <v>88</v>
      </c>
      <c r="K86" s="137" t="s">
        <v>103</v>
      </c>
      <c r="L86" s="138"/>
      <c r="M86" s="71" t="s">
        <v>3</v>
      </c>
      <c r="N86" s="72" t="s">
        <v>39</v>
      </c>
      <c r="O86" s="72" t="s">
        <v>104</v>
      </c>
      <c r="P86" s="72" t="s">
        <v>105</v>
      </c>
      <c r="Q86" s="72" t="s">
        <v>106</v>
      </c>
      <c r="R86" s="72" t="s">
        <v>107</v>
      </c>
      <c r="S86" s="72" t="s">
        <v>108</v>
      </c>
      <c r="T86" s="73" t="s">
        <v>109</v>
      </c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</row>
    <row r="87" s="2" customFormat="1" ht="22.8" customHeight="1">
      <c r="A87" s="30"/>
      <c r="B87" s="31"/>
      <c r="C87" s="78" t="s">
        <v>110</v>
      </c>
      <c r="D87" s="30"/>
      <c r="E87" s="30"/>
      <c r="F87" s="30"/>
      <c r="G87" s="30"/>
      <c r="H87" s="30"/>
      <c r="I87" s="30"/>
      <c r="J87" s="139">
        <f>BK87</f>
        <v>683032.02000000002</v>
      </c>
      <c r="K87" s="30"/>
      <c r="L87" s="31"/>
      <c r="M87" s="74"/>
      <c r="N87" s="59"/>
      <c r="O87" s="75"/>
      <c r="P87" s="140">
        <f>P88</f>
        <v>327.71362299999998</v>
      </c>
      <c r="Q87" s="75"/>
      <c r="R87" s="140">
        <f>R88</f>
        <v>76.075272010000006</v>
      </c>
      <c r="S87" s="75"/>
      <c r="T87" s="141">
        <f>T88</f>
        <v>56.830999999999996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7" t="s">
        <v>68</v>
      </c>
      <c r="AU87" s="17" t="s">
        <v>89</v>
      </c>
      <c r="BK87" s="142">
        <f>BK88</f>
        <v>683032.02000000002</v>
      </c>
    </row>
    <row r="88" s="12" customFormat="1" ht="25.92" customHeight="1">
      <c r="A88" s="12"/>
      <c r="B88" s="143"/>
      <c r="C88" s="12"/>
      <c r="D88" s="144" t="s">
        <v>68</v>
      </c>
      <c r="E88" s="145" t="s">
        <v>111</v>
      </c>
      <c r="F88" s="145" t="s">
        <v>112</v>
      </c>
      <c r="G88" s="12"/>
      <c r="H88" s="12"/>
      <c r="I88" s="12"/>
      <c r="J88" s="146">
        <f>BK88</f>
        <v>683032.02000000002</v>
      </c>
      <c r="K88" s="12"/>
      <c r="L88" s="143"/>
      <c r="M88" s="147"/>
      <c r="N88" s="148"/>
      <c r="O88" s="148"/>
      <c r="P88" s="149">
        <f>P89+P132+P145+P150+P171+P180+P213</f>
        <v>327.71362299999998</v>
      </c>
      <c r="Q88" s="148"/>
      <c r="R88" s="149">
        <f>R89+R132+R145+R150+R171+R180+R213</f>
        <v>76.075272010000006</v>
      </c>
      <c r="S88" s="148"/>
      <c r="T88" s="150">
        <f>T89+T132+T145+T150+T171+T180+T213</f>
        <v>56.830999999999996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44" t="s">
        <v>77</v>
      </c>
      <c r="AT88" s="151" t="s">
        <v>68</v>
      </c>
      <c r="AU88" s="151" t="s">
        <v>69</v>
      </c>
      <c r="AY88" s="144" t="s">
        <v>113</v>
      </c>
      <c r="BK88" s="152">
        <f>BK89+BK132+BK145+BK150+BK171+BK180+BK213</f>
        <v>683032.02000000002</v>
      </c>
    </row>
    <row r="89" s="12" customFormat="1" ht="22.8" customHeight="1">
      <c r="A89" s="12"/>
      <c r="B89" s="143"/>
      <c r="C89" s="12"/>
      <c r="D89" s="144" t="s">
        <v>68</v>
      </c>
      <c r="E89" s="153" t="s">
        <v>77</v>
      </c>
      <c r="F89" s="153" t="s">
        <v>114</v>
      </c>
      <c r="G89" s="12"/>
      <c r="H89" s="12"/>
      <c r="I89" s="12"/>
      <c r="J89" s="154">
        <f>BK89</f>
        <v>117882.10000000001</v>
      </c>
      <c r="K89" s="12"/>
      <c r="L89" s="143"/>
      <c r="M89" s="147"/>
      <c r="N89" s="148"/>
      <c r="O89" s="148"/>
      <c r="P89" s="149">
        <f>SUM(P90:P131)</f>
        <v>114.19109999999999</v>
      </c>
      <c r="Q89" s="148"/>
      <c r="R89" s="149">
        <f>SUM(R90:R131)</f>
        <v>0</v>
      </c>
      <c r="S89" s="148"/>
      <c r="T89" s="150">
        <f>SUM(T90:T131)</f>
        <v>56.830999999999996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44" t="s">
        <v>77</v>
      </c>
      <c r="AT89" s="151" t="s">
        <v>68</v>
      </c>
      <c r="AU89" s="151" t="s">
        <v>77</v>
      </c>
      <c r="AY89" s="144" t="s">
        <v>113</v>
      </c>
      <c r="BK89" s="152">
        <f>SUM(BK90:BK131)</f>
        <v>117882.10000000001</v>
      </c>
    </row>
    <row r="90" s="2" customFormat="1" ht="33" customHeight="1">
      <c r="A90" s="30"/>
      <c r="B90" s="155"/>
      <c r="C90" s="156" t="s">
        <v>77</v>
      </c>
      <c r="D90" s="156" t="s">
        <v>115</v>
      </c>
      <c r="E90" s="157" t="s">
        <v>116</v>
      </c>
      <c r="F90" s="158" t="s">
        <v>117</v>
      </c>
      <c r="G90" s="159" t="s">
        <v>118</v>
      </c>
      <c r="H90" s="160">
        <v>218</v>
      </c>
      <c r="I90" s="161">
        <v>15.1</v>
      </c>
      <c r="J90" s="161">
        <f>ROUND(I90*H90,2)</f>
        <v>3291.8000000000002</v>
      </c>
      <c r="K90" s="158" t="s">
        <v>119</v>
      </c>
      <c r="L90" s="31"/>
      <c r="M90" s="162" t="s">
        <v>3</v>
      </c>
      <c r="N90" s="163" t="s">
        <v>40</v>
      </c>
      <c r="O90" s="164">
        <v>0.035000000000000003</v>
      </c>
      <c r="P90" s="164">
        <f>O90*H90</f>
        <v>7.6300000000000008</v>
      </c>
      <c r="Q90" s="164">
        <v>0</v>
      </c>
      <c r="R90" s="164">
        <f>Q90*H90</f>
        <v>0</v>
      </c>
      <c r="S90" s="164">
        <v>0</v>
      </c>
      <c r="T90" s="165">
        <f>S90*H90</f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66" t="s">
        <v>120</v>
      </c>
      <c r="AT90" s="166" t="s">
        <v>115</v>
      </c>
      <c r="AU90" s="166" t="s">
        <v>79</v>
      </c>
      <c r="AY90" s="17" t="s">
        <v>113</v>
      </c>
      <c r="BE90" s="167">
        <f>IF(N90="základní",J90,0)</f>
        <v>3291.8000000000002</v>
      </c>
      <c r="BF90" s="167">
        <f>IF(N90="snížená",J90,0)</f>
        <v>0</v>
      </c>
      <c r="BG90" s="167">
        <f>IF(N90="zákl. přenesená",J90,0)</f>
        <v>0</v>
      </c>
      <c r="BH90" s="167">
        <f>IF(N90="sníž. přenesená",J90,0)</f>
        <v>0</v>
      </c>
      <c r="BI90" s="167">
        <f>IF(N90="nulová",J90,0)</f>
        <v>0</v>
      </c>
      <c r="BJ90" s="17" t="s">
        <v>77</v>
      </c>
      <c r="BK90" s="167">
        <f>ROUND(I90*H90,2)</f>
        <v>3291.8000000000002</v>
      </c>
      <c r="BL90" s="17" t="s">
        <v>120</v>
      </c>
      <c r="BM90" s="166" t="s">
        <v>121</v>
      </c>
    </row>
    <row r="91" s="2" customFormat="1">
      <c r="A91" s="30"/>
      <c r="B91" s="31"/>
      <c r="C91" s="30"/>
      <c r="D91" s="168" t="s">
        <v>122</v>
      </c>
      <c r="E91" s="30"/>
      <c r="F91" s="169" t="s">
        <v>123</v>
      </c>
      <c r="G91" s="30"/>
      <c r="H91" s="30"/>
      <c r="I91" s="30"/>
      <c r="J91" s="30"/>
      <c r="K91" s="30"/>
      <c r="L91" s="31"/>
      <c r="M91" s="170"/>
      <c r="N91" s="171"/>
      <c r="O91" s="63"/>
      <c r="P91" s="63"/>
      <c r="Q91" s="63"/>
      <c r="R91" s="63"/>
      <c r="S91" s="63"/>
      <c r="T91" s="64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7" t="s">
        <v>122</v>
      </c>
      <c r="AU91" s="17" t="s">
        <v>79</v>
      </c>
    </row>
    <row r="92" s="2" customFormat="1">
      <c r="A92" s="30"/>
      <c r="B92" s="31"/>
      <c r="C92" s="30"/>
      <c r="D92" s="172" t="s">
        <v>124</v>
      </c>
      <c r="E92" s="30"/>
      <c r="F92" s="173" t="s">
        <v>125</v>
      </c>
      <c r="G92" s="30"/>
      <c r="H92" s="30"/>
      <c r="I92" s="30"/>
      <c r="J92" s="30"/>
      <c r="K92" s="30"/>
      <c r="L92" s="31"/>
      <c r="M92" s="170"/>
      <c r="N92" s="171"/>
      <c r="O92" s="63"/>
      <c r="P92" s="63"/>
      <c r="Q92" s="63"/>
      <c r="R92" s="63"/>
      <c r="S92" s="63"/>
      <c r="T92" s="64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T92" s="17" t="s">
        <v>124</v>
      </c>
      <c r="AU92" s="17" t="s">
        <v>79</v>
      </c>
    </row>
    <row r="93" s="13" customFormat="1">
      <c r="A93" s="13"/>
      <c r="B93" s="174"/>
      <c r="C93" s="13"/>
      <c r="D93" s="168" t="s">
        <v>126</v>
      </c>
      <c r="E93" s="175" t="s">
        <v>3</v>
      </c>
      <c r="F93" s="176" t="s">
        <v>127</v>
      </c>
      <c r="G93" s="13"/>
      <c r="H93" s="177">
        <v>218</v>
      </c>
      <c r="I93" s="13"/>
      <c r="J93" s="13"/>
      <c r="K93" s="13"/>
      <c r="L93" s="174"/>
      <c r="M93" s="178"/>
      <c r="N93" s="179"/>
      <c r="O93" s="179"/>
      <c r="P93" s="179"/>
      <c r="Q93" s="179"/>
      <c r="R93" s="179"/>
      <c r="S93" s="179"/>
      <c r="T93" s="18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175" t="s">
        <v>126</v>
      </c>
      <c r="AU93" s="175" t="s">
        <v>79</v>
      </c>
      <c r="AV93" s="13" t="s">
        <v>79</v>
      </c>
      <c r="AW93" s="13" t="s">
        <v>31</v>
      </c>
      <c r="AX93" s="13" t="s">
        <v>77</v>
      </c>
      <c r="AY93" s="175" t="s">
        <v>113</v>
      </c>
    </row>
    <row r="94" s="2" customFormat="1" ht="37.8" customHeight="1">
      <c r="A94" s="30"/>
      <c r="B94" s="155"/>
      <c r="C94" s="156" t="s">
        <v>79</v>
      </c>
      <c r="D94" s="156" t="s">
        <v>115</v>
      </c>
      <c r="E94" s="157" t="s">
        <v>128</v>
      </c>
      <c r="F94" s="158" t="s">
        <v>129</v>
      </c>
      <c r="G94" s="159" t="s">
        <v>118</v>
      </c>
      <c r="H94" s="160">
        <v>218</v>
      </c>
      <c r="I94" s="161">
        <v>33</v>
      </c>
      <c r="J94" s="161">
        <f>ROUND(I94*H94,2)</f>
        <v>7194</v>
      </c>
      <c r="K94" s="158" t="s">
        <v>119</v>
      </c>
      <c r="L94" s="31"/>
      <c r="M94" s="162" t="s">
        <v>3</v>
      </c>
      <c r="N94" s="163" t="s">
        <v>40</v>
      </c>
      <c r="O94" s="164">
        <v>0.092999999999999999</v>
      </c>
      <c r="P94" s="164">
        <f>O94*H94</f>
        <v>20.274000000000001</v>
      </c>
      <c r="Q94" s="164">
        <v>0</v>
      </c>
      <c r="R94" s="164">
        <f>Q94*H94</f>
        <v>0</v>
      </c>
      <c r="S94" s="164">
        <v>0</v>
      </c>
      <c r="T94" s="165">
        <f>S94*H94</f>
        <v>0</v>
      </c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R94" s="166" t="s">
        <v>120</v>
      </c>
      <c r="AT94" s="166" t="s">
        <v>115</v>
      </c>
      <c r="AU94" s="166" t="s">
        <v>79</v>
      </c>
      <c r="AY94" s="17" t="s">
        <v>113</v>
      </c>
      <c r="BE94" s="167">
        <f>IF(N94="základní",J94,0)</f>
        <v>7194</v>
      </c>
      <c r="BF94" s="167">
        <f>IF(N94="snížená",J94,0)</f>
        <v>0</v>
      </c>
      <c r="BG94" s="167">
        <f>IF(N94="zákl. přenesená",J94,0)</f>
        <v>0</v>
      </c>
      <c r="BH94" s="167">
        <f>IF(N94="sníž. přenesená",J94,0)</f>
        <v>0</v>
      </c>
      <c r="BI94" s="167">
        <f>IF(N94="nulová",J94,0)</f>
        <v>0</v>
      </c>
      <c r="BJ94" s="17" t="s">
        <v>77</v>
      </c>
      <c r="BK94" s="167">
        <f>ROUND(I94*H94,2)</f>
        <v>7194</v>
      </c>
      <c r="BL94" s="17" t="s">
        <v>120</v>
      </c>
      <c r="BM94" s="166" t="s">
        <v>130</v>
      </c>
    </row>
    <row r="95" s="2" customFormat="1">
      <c r="A95" s="30"/>
      <c r="B95" s="31"/>
      <c r="C95" s="30"/>
      <c r="D95" s="168" t="s">
        <v>122</v>
      </c>
      <c r="E95" s="30"/>
      <c r="F95" s="169" t="s">
        <v>131</v>
      </c>
      <c r="G95" s="30"/>
      <c r="H95" s="30"/>
      <c r="I95" s="30"/>
      <c r="J95" s="30"/>
      <c r="K95" s="30"/>
      <c r="L95" s="31"/>
      <c r="M95" s="170"/>
      <c r="N95" s="171"/>
      <c r="O95" s="63"/>
      <c r="P95" s="63"/>
      <c r="Q95" s="63"/>
      <c r="R95" s="63"/>
      <c r="S95" s="63"/>
      <c r="T95" s="64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T95" s="17" t="s">
        <v>122</v>
      </c>
      <c r="AU95" s="17" t="s">
        <v>79</v>
      </c>
    </row>
    <row r="96" s="2" customFormat="1">
      <c r="A96" s="30"/>
      <c r="B96" s="31"/>
      <c r="C96" s="30"/>
      <c r="D96" s="172" t="s">
        <v>124</v>
      </c>
      <c r="E96" s="30"/>
      <c r="F96" s="173" t="s">
        <v>132</v>
      </c>
      <c r="G96" s="30"/>
      <c r="H96" s="30"/>
      <c r="I96" s="30"/>
      <c r="J96" s="30"/>
      <c r="K96" s="30"/>
      <c r="L96" s="31"/>
      <c r="M96" s="170"/>
      <c r="N96" s="171"/>
      <c r="O96" s="63"/>
      <c r="P96" s="63"/>
      <c r="Q96" s="63"/>
      <c r="R96" s="63"/>
      <c r="S96" s="63"/>
      <c r="T96" s="64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T96" s="17" t="s">
        <v>124</v>
      </c>
      <c r="AU96" s="17" t="s">
        <v>79</v>
      </c>
    </row>
    <row r="97" s="13" customFormat="1">
      <c r="A97" s="13"/>
      <c r="B97" s="174"/>
      <c r="C97" s="13"/>
      <c r="D97" s="168" t="s">
        <v>126</v>
      </c>
      <c r="E97" s="175" t="s">
        <v>3</v>
      </c>
      <c r="F97" s="176" t="s">
        <v>127</v>
      </c>
      <c r="G97" s="13"/>
      <c r="H97" s="177">
        <v>218</v>
      </c>
      <c r="I97" s="13"/>
      <c r="J97" s="13"/>
      <c r="K97" s="13"/>
      <c r="L97" s="174"/>
      <c r="M97" s="178"/>
      <c r="N97" s="179"/>
      <c r="O97" s="179"/>
      <c r="P97" s="179"/>
      <c r="Q97" s="179"/>
      <c r="R97" s="179"/>
      <c r="S97" s="179"/>
      <c r="T97" s="18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75" t="s">
        <v>126</v>
      </c>
      <c r="AU97" s="175" t="s">
        <v>79</v>
      </c>
      <c r="AV97" s="13" t="s">
        <v>79</v>
      </c>
      <c r="AW97" s="13" t="s">
        <v>31</v>
      </c>
      <c r="AX97" s="13" t="s">
        <v>77</v>
      </c>
      <c r="AY97" s="175" t="s">
        <v>113</v>
      </c>
    </row>
    <row r="98" s="2" customFormat="1" ht="24.15" customHeight="1">
      <c r="A98" s="30"/>
      <c r="B98" s="155"/>
      <c r="C98" s="156" t="s">
        <v>133</v>
      </c>
      <c r="D98" s="156" t="s">
        <v>115</v>
      </c>
      <c r="E98" s="157" t="s">
        <v>134</v>
      </c>
      <c r="F98" s="158" t="s">
        <v>135</v>
      </c>
      <c r="G98" s="159" t="s">
        <v>118</v>
      </c>
      <c r="H98" s="160">
        <v>103</v>
      </c>
      <c r="I98" s="161">
        <v>77.599999999999994</v>
      </c>
      <c r="J98" s="161">
        <f>ROUND(I98*H98,2)</f>
        <v>7992.8000000000002</v>
      </c>
      <c r="K98" s="158" t="s">
        <v>119</v>
      </c>
      <c r="L98" s="31"/>
      <c r="M98" s="162" t="s">
        <v>3</v>
      </c>
      <c r="N98" s="163" t="s">
        <v>40</v>
      </c>
      <c r="O98" s="164">
        <v>0.20899999999999999</v>
      </c>
      <c r="P98" s="164">
        <f>O98*H98</f>
        <v>21.526999999999997</v>
      </c>
      <c r="Q98" s="164">
        <v>0</v>
      </c>
      <c r="R98" s="164">
        <f>Q98*H98</f>
        <v>0</v>
      </c>
      <c r="S98" s="164">
        <v>0</v>
      </c>
      <c r="T98" s="165">
        <f>S98*H98</f>
        <v>0</v>
      </c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R98" s="166" t="s">
        <v>120</v>
      </c>
      <c r="AT98" s="166" t="s">
        <v>115</v>
      </c>
      <c r="AU98" s="166" t="s">
        <v>79</v>
      </c>
      <c r="AY98" s="17" t="s">
        <v>113</v>
      </c>
      <c r="BE98" s="167">
        <f>IF(N98="základní",J98,0)</f>
        <v>7992.8000000000002</v>
      </c>
      <c r="BF98" s="167">
        <f>IF(N98="snížená",J98,0)</f>
        <v>0</v>
      </c>
      <c r="BG98" s="167">
        <f>IF(N98="zákl. přenesená",J98,0)</f>
        <v>0</v>
      </c>
      <c r="BH98" s="167">
        <f>IF(N98="sníž. přenesená",J98,0)</f>
        <v>0</v>
      </c>
      <c r="BI98" s="167">
        <f>IF(N98="nulová",J98,0)</f>
        <v>0</v>
      </c>
      <c r="BJ98" s="17" t="s">
        <v>77</v>
      </c>
      <c r="BK98" s="167">
        <f>ROUND(I98*H98,2)</f>
        <v>7992.8000000000002</v>
      </c>
      <c r="BL98" s="17" t="s">
        <v>120</v>
      </c>
      <c r="BM98" s="166" t="s">
        <v>136</v>
      </c>
    </row>
    <row r="99" s="2" customFormat="1">
      <c r="A99" s="30"/>
      <c r="B99" s="31"/>
      <c r="C99" s="30"/>
      <c r="D99" s="168" t="s">
        <v>122</v>
      </c>
      <c r="E99" s="30"/>
      <c r="F99" s="169" t="s">
        <v>137</v>
      </c>
      <c r="G99" s="30"/>
      <c r="H99" s="30"/>
      <c r="I99" s="30"/>
      <c r="J99" s="30"/>
      <c r="K99" s="30"/>
      <c r="L99" s="31"/>
      <c r="M99" s="170"/>
      <c r="N99" s="171"/>
      <c r="O99" s="63"/>
      <c r="P99" s="63"/>
      <c r="Q99" s="63"/>
      <c r="R99" s="63"/>
      <c r="S99" s="63"/>
      <c r="T99" s="64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T99" s="17" t="s">
        <v>122</v>
      </c>
      <c r="AU99" s="17" t="s">
        <v>79</v>
      </c>
    </row>
    <row r="100" s="2" customFormat="1">
      <c r="A100" s="30"/>
      <c r="B100" s="31"/>
      <c r="C100" s="30"/>
      <c r="D100" s="172" t="s">
        <v>124</v>
      </c>
      <c r="E100" s="30"/>
      <c r="F100" s="173" t="s">
        <v>138</v>
      </c>
      <c r="G100" s="30"/>
      <c r="H100" s="30"/>
      <c r="I100" s="30"/>
      <c r="J100" s="30"/>
      <c r="K100" s="30"/>
      <c r="L100" s="31"/>
      <c r="M100" s="170"/>
      <c r="N100" s="171"/>
      <c r="O100" s="63"/>
      <c r="P100" s="63"/>
      <c r="Q100" s="63"/>
      <c r="R100" s="63"/>
      <c r="S100" s="63"/>
      <c r="T100" s="64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T100" s="17" t="s">
        <v>124</v>
      </c>
      <c r="AU100" s="17" t="s">
        <v>79</v>
      </c>
    </row>
    <row r="101" s="13" customFormat="1">
      <c r="A101" s="13"/>
      <c r="B101" s="174"/>
      <c r="C101" s="13"/>
      <c r="D101" s="168" t="s">
        <v>126</v>
      </c>
      <c r="E101" s="175" t="s">
        <v>3</v>
      </c>
      <c r="F101" s="176" t="s">
        <v>139</v>
      </c>
      <c r="G101" s="13"/>
      <c r="H101" s="177">
        <v>103</v>
      </c>
      <c r="I101" s="13"/>
      <c r="J101" s="13"/>
      <c r="K101" s="13"/>
      <c r="L101" s="174"/>
      <c r="M101" s="178"/>
      <c r="N101" s="179"/>
      <c r="O101" s="179"/>
      <c r="P101" s="179"/>
      <c r="Q101" s="179"/>
      <c r="R101" s="179"/>
      <c r="S101" s="179"/>
      <c r="T101" s="18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75" t="s">
        <v>126</v>
      </c>
      <c r="AU101" s="175" t="s">
        <v>79</v>
      </c>
      <c r="AV101" s="13" t="s">
        <v>79</v>
      </c>
      <c r="AW101" s="13" t="s">
        <v>31</v>
      </c>
      <c r="AX101" s="13" t="s">
        <v>77</v>
      </c>
      <c r="AY101" s="175" t="s">
        <v>113</v>
      </c>
    </row>
    <row r="102" s="2" customFormat="1" ht="24.15" customHeight="1">
      <c r="A102" s="30"/>
      <c r="B102" s="155"/>
      <c r="C102" s="156" t="s">
        <v>120</v>
      </c>
      <c r="D102" s="156" t="s">
        <v>115</v>
      </c>
      <c r="E102" s="157" t="s">
        <v>140</v>
      </c>
      <c r="F102" s="158" t="s">
        <v>141</v>
      </c>
      <c r="G102" s="159" t="s">
        <v>118</v>
      </c>
      <c r="H102" s="160">
        <v>92</v>
      </c>
      <c r="I102" s="161">
        <v>79.200000000000003</v>
      </c>
      <c r="J102" s="161">
        <f>ROUND(I102*H102,2)</f>
        <v>7286.3999999999996</v>
      </c>
      <c r="K102" s="158" t="s">
        <v>119</v>
      </c>
      <c r="L102" s="31"/>
      <c r="M102" s="162" t="s">
        <v>3</v>
      </c>
      <c r="N102" s="163" t="s">
        <v>40</v>
      </c>
      <c r="O102" s="164">
        <v>0.078</v>
      </c>
      <c r="P102" s="164">
        <f>O102*H102</f>
        <v>7.1760000000000002</v>
      </c>
      <c r="Q102" s="164">
        <v>0</v>
      </c>
      <c r="R102" s="164">
        <f>Q102*H102</f>
        <v>0</v>
      </c>
      <c r="S102" s="164">
        <v>0.40799999999999997</v>
      </c>
      <c r="T102" s="165">
        <f>S102*H102</f>
        <v>37.535999999999994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66" t="s">
        <v>120</v>
      </c>
      <c r="AT102" s="166" t="s">
        <v>115</v>
      </c>
      <c r="AU102" s="166" t="s">
        <v>79</v>
      </c>
      <c r="AY102" s="17" t="s">
        <v>113</v>
      </c>
      <c r="BE102" s="167">
        <f>IF(N102="základní",J102,0)</f>
        <v>7286.3999999999996</v>
      </c>
      <c r="BF102" s="167">
        <f>IF(N102="snížená",J102,0)</f>
        <v>0</v>
      </c>
      <c r="BG102" s="167">
        <f>IF(N102="zákl. přenesená",J102,0)</f>
        <v>0</v>
      </c>
      <c r="BH102" s="167">
        <f>IF(N102="sníž. přenesená",J102,0)</f>
        <v>0</v>
      </c>
      <c r="BI102" s="167">
        <f>IF(N102="nulová",J102,0)</f>
        <v>0</v>
      </c>
      <c r="BJ102" s="17" t="s">
        <v>77</v>
      </c>
      <c r="BK102" s="167">
        <f>ROUND(I102*H102,2)</f>
        <v>7286.3999999999996</v>
      </c>
      <c r="BL102" s="17" t="s">
        <v>120</v>
      </c>
      <c r="BM102" s="166" t="s">
        <v>142</v>
      </c>
    </row>
    <row r="103" s="2" customFormat="1">
      <c r="A103" s="30"/>
      <c r="B103" s="31"/>
      <c r="C103" s="30"/>
      <c r="D103" s="168" t="s">
        <v>122</v>
      </c>
      <c r="E103" s="30"/>
      <c r="F103" s="169" t="s">
        <v>143</v>
      </c>
      <c r="G103" s="30"/>
      <c r="H103" s="30"/>
      <c r="I103" s="30"/>
      <c r="J103" s="30"/>
      <c r="K103" s="30"/>
      <c r="L103" s="31"/>
      <c r="M103" s="170"/>
      <c r="N103" s="171"/>
      <c r="O103" s="63"/>
      <c r="P103" s="63"/>
      <c r="Q103" s="63"/>
      <c r="R103" s="63"/>
      <c r="S103" s="63"/>
      <c r="T103" s="64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T103" s="17" t="s">
        <v>122</v>
      </c>
      <c r="AU103" s="17" t="s">
        <v>79</v>
      </c>
    </row>
    <row r="104" s="2" customFormat="1">
      <c r="A104" s="30"/>
      <c r="B104" s="31"/>
      <c r="C104" s="30"/>
      <c r="D104" s="172" t="s">
        <v>124</v>
      </c>
      <c r="E104" s="30"/>
      <c r="F104" s="173" t="s">
        <v>144</v>
      </c>
      <c r="G104" s="30"/>
      <c r="H104" s="30"/>
      <c r="I104" s="30"/>
      <c r="J104" s="30"/>
      <c r="K104" s="30"/>
      <c r="L104" s="31"/>
      <c r="M104" s="170"/>
      <c r="N104" s="171"/>
      <c r="O104" s="63"/>
      <c r="P104" s="63"/>
      <c r="Q104" s="63"/>
      <c r="R104" s="63"/>
      <c r="S104" s="63"/>
      <c r="T104" s="64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T104" s="17" t="s">
        <v>124</v>
      </c>
      <c r="AU104" s="17" t="s">
        <v>79</v>
      </c>
    </row>
    <row r="105" s="13" customFormat="1">
      <c r="A105" s="13"/>
      <c r="B105" s="174"/>
      <c r="C105" s="13"/>
      <c r="D105" s="168" t="s">
        <v>126</v>
      </c>
      <c r="E105" s="175" t="s">
        <v>3</v>
      </c>
      <c r="F105" s="176" t="s">
        <v>145</v>
      </c>
      <c r="G105" s="13"/>
      <c r="H105" s="177">
        <v>92</v>
      </c>
      <c r="I105" s="13"/>
      <c r="J105" s="13"/>
      <c r="K105" s="13"/>
      <c r="L105" s="174"/>
      <c r="M105" s="178"/>
      <c r="N105" s="179"/>
      <c r="O105" s="179"/>
      <c r="P105" s="179"/>
      <c r="Q105" s="179"/>
      <c r="R105" s="179"/>
      <c r="S105" s="179"/>
      <c r="T105" s="18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75" t="s">
        <v>126</v>
      </c>
      <c r="AU105" s="175" t="s">
        <v>79</v>
      </c>
      <c r="AV105" s="13" t="s">
        <v>79</v>
      </c>
      <c r="AW105" s="13" t="s">
        <v>31</v>
      </c>
      <c r="AX105" s="13" t="s">
        <v>77</v>
      </c>
      <c r="AY105" s="175" t="s">
        <v>113</v>
      </c>
    </row>
    <row r="106" s="2" customFormat="1" ht="24.15" customHeight="1">
      <c r="A106" s="30"/>
      <c r="B106" s="155"/>
      <c r="C106" s="156" t="s">
        <v>146</v>
      </c>
      <c r="D106" s="156" t="s">
        <v>115</v>
      </c>
      <c r="E106" s="157" t="s">
        <v>147</v>
      </c>
      <c r="F106" s="158" t="s">
        <v>148</v>
      </c>
      <c r="G106" s="159" t="s">
        <v>118</v>
      </c>
      <c r="H106" s="160">
        <v>23</v>
      </c>
      <c r="I106" s="161">
        <v>412</v>
      </c>
      <c r="J106" s="161">
        <f>ROUND(I106*H106,2)</f>
        <v>9476</v>
      </c>
      <c r="K106" s="158" t="s">
        <v>119</v>
      </c>
      <c r="L106" s="31"/>
      <c r="M106" s="162" t="s">
        <v>3</v>
      </c>
      <c r="N106" s="163" t="s">
        <v>40</v>
      </c>
      <c r="O106" s="164">
        <v>0.53400000000000003</v>
      </c>
      <c r="P106" s="164">
        <f>O106*H106</f>
        <v>12.282</v>
      </c>
      <c r="Q106" s="164">
        <v>0</v>
      </c>
      <c r="R106" s="164">
        <f>Q106*H106</f>
        <v>0</v>
      </c>
      <c r="S106" s="164">
        <v>0.625</v>
      </c>
      <c r="T106" s="165">
        <f>S106*H106</f>
        <v>14.375</v>
      </c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R106" s="166" t="s">
        <v>120</v>
      </c>
      <c r="AT106" s="166" t="s">
        <v>115</v>
      </c>
      <c r="AU106" s="166" t="s">
        <v>79</v>
      </c>
      <c r="AY106" s="17" t="s">
        <v>113</v>
      </c>
      <c r="BE106" s="167">
        <f>IF(N106="základní",J106,0)</f>
        <v>9476</v>
      </c>
      <c r="BF106" s="167">
        <f>IF(N106="snížená",J106,0)</f>
        <v>0</v>
      </c>
      <c r="BG106" s="167">
        <f>IF(N106="zákl. přenesená",J106,0)</f>
        <v>0</v>
      </c>
      <c r="BH106" s="167">
        <f>IF(N106="sníž. přenesená",J106,0)</f>
        <v>0</v>
      </c>
      <c r="BI106" s="167">
        <f>IF(N106="nulová",J106,0)</f>
        <v>0</v>
      </c>
      <c r="BJ106" s="17" t="s">
        <v>77</v>
      </c>
      <c r="BK106" s="167">
        <f>ROUND(I106*H106,2)</f>
        <v>9476</v>
      </c>
      <c r="BL106" s="17" t="s">
        <v>120</v>
      </c>
      <c r="BM106" s="166" t="s">
        <v>149</v>
      </c>
    </row>
    <row r="107" s="2" customFormat="1">
      <c r="A107" s="30"/>
      <c r="B107" s="31"/>
      <c r="C107" s="30"/>
      <c r="D107" s="168" t="s">
        <v>122</v>
      </c>
      <c r="E107" s="30"/>
      <c r="F107" s="169" t="s">
        <v>150</v>
      </c>
      <c r="G107" s="30"/>
      <c r="H107" s="30"/>
      <c r="I107" s="30"/>
      <c r="J107" s="30"/>
      <c r="K107" s="30"/>
      <c r="L107" s="31"/>
      <c r="M107" s="170"/>
      <c r="N107" s="171"/>
      <c r="O107" s="63"/>
      <c r="P107" s="63"/>
      <c r="Q107" s="63"/>
      <c r="R107" s="63"/>
      <c r="S107" s="63"/>
      <c r="T107" s="64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T107" s="17" t="s">
        <v>122</v>
      </c>
      <c r="AU107" s="17" t="s">
        <v>79</v>
      </c>
    </row>
    <row r="108" s="2" customFormat="1">
      <c r="A108" s="30"/>
      <c r="B108" s="31"/>
      <c r="C108" s="30"/>
      <c r="D108" s="172" t="s">
        <v>124</v>
      </c>
      <c r="E108" s="30"/>
      <c r="F108" s="173" t="s">
        <v>151</v>
      </c>
      <c r="G108" s="30"/>
      <c r="H108" s="30"/>
      <c r="I108" s="30"/>
      <c r="J108" s="30"/>
      <c r="K108" s="30"/>
      <c r="L108" s="31"/>
      <c r="M108" s="170"/>
      <c r="N108" s="171"/>
      <c r="O108" s="63"/>
      <c r="P108" s="63"/>
      <c r="Q108" s="63"/>
      <c r="R108" s="63"/>
      <c r="S108" s="63"/>
      <c r="T108" s="64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T108" s="17" t="s">
        <v>124</v>
      </c>
      <c r="AU108" s="17" t="s">
        <v>79</v>
      </c>
    </row>
    <row r="109" s="13" customFormat="1">
      <c r="A109" s="13"/>
      <c r="B109" s="174"/>
      <c r="C109" s="13"/>
      <c r="D109" s="168" t="s">
        <v>126</v>
      </c>
      <c r="E109" s="175" t="s">
        <v>3</v>
      </c>
      <c r="F109" s="176" t="s">
        <v>152</v>
      </c>
      <c r="G109" s="13"/>
      <c r="H109" s="177">
        <v>23</v>
      </c>
      <c r="I109" s="13"/>
      <c r="J109" s="13"/>
      <c r="K109" s="13"/>
      <c r="L109" s="174"/>
      <c r="M109" s="178"/>
      <c r="N109" s="179"/>
      <c r="O109" s="179"/>
      <c r="P109" s="179"/>
      <c r="Q109" s="179"/>
      <c r="R109" s="179"/>
      <c r="S109" s="179"/>
      <c r="T109" s="18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75" t="s">
        <v>126</v>
      </c>
      <c r="AU109" s="175" t="s">
        <v>79</v>
      </c>
      <c r="AV109" s="13" t="s">
        <v>79</v>
      </c>
      <c r="AW109" s="13" t="s">
        <v>31</v>
      </c>
      <c r="AX109" s="13" t="s">
        <v>77</v>
      </c>
      <c r="AY109" s="175" t="s">
        <v>113</v>
      </c>
    </row>
    <row r="110" s="2" customFormat="1" ht="16.5" customHeight="1">
      <c r="A110" s="30"/>
      <c r="B110" s="155"/>
      <c r="C110" s="156" t="s">
        <v>153</v>
      </c>
      <c r="D110" s="156" t="s">
        <v>115</v>
      </c>
      <c r="E110" s="157" t="s">
        <v>154</v>
      </c>
      <c r="F110" s="158" t="s">
        <v>155</v>
      </c>
      <c r="G110" s="159" t="s">
        <v>156</v>
      </c>
      <c r="H110" s="160">
        <v>24</v>
      </c>
      <c r="I110" s="161">
        <v>71.799999999999997</v>
      </c>
      <c r="J110" s="161">
        <f>ROUND(I110*H110,2)</f>
        <v>1723.2000000000001</v>
      </c>
      <c r="K110" s="158" t="s">
        <v>119</v>
      </c>
      <c r="L110" s="31"/>
      <c r="M110" s="162" t="s">
        <v>3</v>
      </c>
      <c r="N110" s="163" t="s">
        <v>40</v>
      </c>
      <c r="O110" s="164">
        <v>0.13300000000000001</v>
      </c>
      <c r="P110" s="164">
        <f>O110*H110</f>
        <v>3.1920000000000002</v>
      </c>
      <c r="Q110" s="164">
        <v>0</v>
      </c>
      <c r="R110" s="164">
        <f>Q110*H110</f>
        <v>0</v>
      </c>
      <c r="S110" s="164">
        <v>0.20499999999999999</v>
      </c>
      <c r="T110" s="165">
        <f>S110*H110</f>
        <v>4.9199999999999999</v>
      </c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R110" s="166" t="s">
        <v>120</v>
      </c>
      <c r="AT110" s="166" t="s">
        <v>115</v>
      </c>
      <c r="AU110" s="166" t="s">
        <v>79</v>
      </c>
      <c r="AY110" s="17" t="s">
        <v>113</v>
      </c>
      <c r="BE110" s="167">
        <f>IF(N110="základní",J110,0)</f>
        <v>1723.2000000000001</v>
      </c>
      <c r="BF110" s="167">
        <f>IF(N110="snížená",J110,0)</f>
        <v>0</v>
      </c>
      <c r="BG110" s="167">
        <f>IF(N110="zákl. přenesená",J110,0)</f>
        <v>0</v>
      </c>
      <c r="BH110" s="167">
        <f>IF(N110="sníž. přenesená",J110,0)</f>
        <v>0</v>
      </c>
      <c r="BI110" s="167">
        <f>IF(N110="nulová",J110,0)</f>
        <v>0</v>
      </c>
      <c r="BJ110" s="17" t="s">
        <v>77</v>
      </c>
      <c r="BK110" s="167">
        <f>ROUND(I110*H110,2)</f>
        <v>1723.2000000000001</v>
      </c>
      <c r="BL110" s="17" t="s">
        <v>120</v>
      </c>
      <c r="BM110" s="166" t="s">
        <v>157</v>
      </c>
    </row>
    <row r="111" s="2" customFormat="1">
      <c r="A111" s="30"/>
      <c r="B111" s="31"/>
      <c r="C111" s="30"/>
      <c r="D111" s="168" t="s">
        <v>122</v>
      </c>
      <c r="E111" s="30"/>
      <c r="F111" s="169" t="s">
        <v>158</v>
      </c>
      <c r="G111" s="30"/>
      <c r="H111" s="30"/>
      <c r="I111" s="30"/>
      <c r="J111" s="30"/>
      <c r="K111" s="30"/>
      <c r="L111" s="31"/>
      <c r="M111" s="170"/>
      <c r="N111" s="171"/>
      <c r="O111" s="63"/>
      <c r="P111" s="63"/>
      <c r="Q111" s="63"/>
      <c r="R111" s="63"/>
      <c r="S111" s="63"/>
      <c r="T111" s="64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T111" s="17" t="s">
        <v>122</v>
      </c>
      <c r="AU111" s="17" t="s">
        <v>79</v>
      </c>
    </row>
    <row r="112" s="2" customFormat="1">
      <c r="A112" s="30"/>
      <c r="B112" s="31"/>
      <c r="C112" s="30"/>
      <c r="D112" s="172" t="s">
        <v>124</v>
      </c>
      <c r="E112" s="30"/>
      <c r="F112" s="173" t="s">
        <v>159</v>
      </c>
      <c r="G112" s="30"/>
      <c r="H112" s="30"/>
      <c r="I112" s="30"/>
      <c r="J112" s="30"/>
      <c r="K112" s="30"/>
      <c r="L112" s="31"/>
      <c r="M112" s="170"/>
      <c r="N112" s="171"/>
      <c r="O112" s="63"/>
      <c r="P112" s="63"/>
      <c r="Q112" s="63"/>
      <c r="R112" s="63"/>
      <c r="S112" s="63"/>
      <c r="T112" s="64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T112" s="17" t="s">
        <v>124</v>
      </c>
      <c r="AU112" s="17" t="s">
        <v>79</v>
      </c>
    </row>
    <row r="113" s="13" customFormat="1">
      <c r="A113" s="13"/>
      <c r="B113" s="174"/>
      <c r="C113" s="13"/>
      <c r="D113" s="168" t="s">
        <v>126</v>
      </c>
      <c r="E113" s="175" t="s">
        <v>3</v>
      </c>
      <c r="F113" s="176" t="s">
        <v>160</v>
      </c>
      <c r="G113" s="13"/>
      <c r="H113" s="177">
        <v>24</v>
      </c>
      <c r="I113" s="13"/>
      <c r="J113" s="13"/>
      <c r="K113" s="13"/>
      <c r="L113" s="174"/>
      <c r="M113" s="178"/>
      <c r="N113" s="179"/>
      <c r="O113" s="179"/>
      <c r="P113" s="179"/>
      <c r="Q113" s="179"/>
      <c r="R113" s="179"/>
      <c r="S113" s="179"/>
      <c r="T113" s="18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75" t="s">
        <v>126</v>
      </c>
      <c r="AU113" s="175" t="s">
        <v>79</v>
      </c>
      <c r="AV113" s="13" t="s">
        <v>79</v>
      </c>
      <c r="AW113" s="13" t="s">
        <v>31</v>
      </c>
      <c r="AX113" s="13" t="s">
        <v>77</v>
      </c>
      <c r="AY113" s="175" t="s">
        <v>113</v>
      </c>
    </row>
    <row r="114" s="2" customFormat="1" ht="33" customHeight="1">
      <c r="A114" s="30"/>
      <c r="B114" s="155"/>
      <c r="C114" s="156" t="s">
        <v>161</v>
      </c>
      <c r="D114" s="156" t="s">
        <v>115</v>
      </c>
      <c r="E114" s="157" t="s">
        <v>162</v>
      </c>
      <c r="F114" s="158" t="s">
        <v>163</v>
      </c>
      <c r="G114" s="159" t="s">
        <v>164</v>
      </c>
      <c r="H114" s="160">
        <v>101</v>
      </c>
      <c r="I114" s="161">
        <v>157</v>
      </c>
      <c r="J114" s="161">
        <f>ROUND(I114*H114,2)</f>
        <v>15857</v>
      </c>
      <c r="K114" s="158" t="s">
        <v>119</v>
      </c>
      <c r="L114" s="31"/>
      <c r="M114" s="162" t="s">
        <v>3</v>
      </c>
      <c r="N114" s="163" t="s">
        <v>40</v>
      </c>
      <c r="O114" s="164">
        <v>0.21199999999999999</v>
      </c>
      <c r="P114" s="164">
        <f>O114*H114</f>
        <v>21.411999999999999</v>
      </c>
      <c r="Q114" s="164">
        <v>0</v>
      </c>
      <c r="R114" s="164">
        <f>Q114*H114</f>
        <v>0</v>
      </c>
      <c r="S114" s="164">
        <v>0</v>
      </c>
      <c r="T114" s="165">
        <f>S114*H114</f>
        <v>0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R114" s="166" t="s">
        <v>120</v>
      </c>
      <c r="AT114" s="166" t="s">
        <v>115</v>
      </c>
      <c r="AU114" s="166" t="s">
        <v>79</v>
      </c>
      <c r="AY114" s="17" t="s">
        <v>113</v>
      </c>
      <c r="BE114" s="167">
        <f>IF(N114="základní",J114,0)</f>
        <v>15857</v>
      </c>
      <c r="BF114" s="167">
        <f>IF(N114="snížená",J114,0)</f>
        <v>0</v>
      </c>
      <c r="BG114" s="167">
        <f>IF(N114="zákl. přenesená",J114,0)</f>
        <v>0</v>
      </c>
      <c r="BH114" s="167">
        <f>IF(N114="sníž. přenesená",J114,0)</f>
        <v>0</v>
      </c>
      <c r="BI114" s="167">
        <f>IF(N114="nulová",J114,0)</f>
        <v>0</v>
      </c>
      <c r="BJ114" s="17" t="s">
        <v>77</v>
      </c>
      <c r="BK114" s="167">
        <f>ROUND(I114*H114,2)</f>
        <v>15857</v>
      </c>
      <c r="BL114" s="17" t="s">
        <v>120</v>
      </c>
      <c r="BM114" s="166" t="s">
        <v>165</v>
      </c>
    </row>
    <row r="115" s="2" customFormat="1">
      <c r="A115" s="30"/>
      <c r="B115" s="31"/>
      <c r="C115" s="30"/>
      <c r="D115" s="168" t="s">
        <v>122</v>
      </c>
      <c r="E115" s="30"/>
      <c r="F115" s="169" t="s">
        <v>166</v>
      </c>
      <c r="G115" s="30"/>
      <c r="H115" s="30"/>
      <c r="I115" s="30"/>
      <c r="J115" s="30"/>
      <c r="K115" s="30"/>
      <c r="L115" s="31"/>
      <c r="M115" s="170"/>
      <c r="N115" s="171"/>
      <c r="O115" s="63"/>
      <c r="P115" s="63"/>
      <c r="Q115" s="63"/>
      <c r="R115" s="63"/>
      <c r="S115" s="63"/>
      <c r="T115" s="64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T115" s="17" t="s">
        <v>122</v>
      </c>
      <c r="AU115" s="17" t="s">
        <v>79</v>
      </c>
    </row>
    <row r="116" s="2" customFormat="1">
      <c r="A116" s="30"/>
      <c r="B116" s="31"/>
      <c r="C116" s="30"/>
      <c r="D116" s="172" t="s">
        <v>124</v>
      </c>
      <c r="E116" s="30"/>
      <c r="F116" s="173" t="s">
        <v>167</v>
      </c>
      <c r="G116" s="30"/>
      <c r="H116" s="30"/>
      <c r="I116" s="30"/>
      <c r="J116" s="30"/>
      <c r="K116" s="30"/>
      <c r="L116" s="31"/>
      <c r="M116" s="170"/>
      <c r="N116" s="171"/>
      <c r="O116" s="63"/>
      <c r="P116" s="63"/>
      <c r="Q116" s="63"/>
      <c r="R116" s="63"/>
      <c r="S116" s="63"/>
      <c r="T116" s="64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7" t="s">
        <v>124</v>
      </c>
      <c r="AU116" s="17" t="s">
        <v>79</v>
      </c>
    </row>
    <row r="117" s="13" customFormat="1">
      <c r="A117" s="13"/>
      <c r="B117" s="174"/>
      <c r="C117" s="13"/>
      <c r="D117" s="168" t="s">
        <v>126</v>
      </c>
      <c r="E117" s="175" t="s">
        <v>3</v>
      </c>
      <c r="F117" s="176" t="s">
        <v>168</v>
      </c>
      <c r="G117" s="13"/>
      <c r="H117" s="177">
        <v>101</v>
      </c>
      <c r="I117" s="13"/>
      <c r="J117" s="13"/>
      <c r="K117" s="13"/>
      <c r="L117" s="174"/>
      <c r="M117" s="178"/>
      <c r="N117" s="179"/>
      <c r="O117" s="179"/>
      <c r="P117" s="179"/>
      <c r="Q117" s="179"/>
      <c r="R117" s="179"/>
      <c r="S117" s="179"/>
      <c r="T117" s="18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75" t="s">
        <v>126</v>
      </c>
      <c r="AU117" s="175" t="s">
        <v>79</v>
      </c>
      <c r="AV117" s="13" t="s">
        <v>79</v>
      </c>
      <c r="AW117" s="13" t="s">
        <v>31</v>
      </c>
      <c r="AX117" s="13" t="s">
        <v>77</v>
      </c>
      <c r="AY117" s="175" t="s">
        <v>113</v>
      </c>
    </row>
    <row r="118" s="2" customFormat="1" ht="37.8" customHeight="1">
      <c r="A118" s="30"/>
      <c r="B118" s="155"/>
      <c r="C118" s="156" t="s">
        <v>169</v>
      </c>
      <c r="D118" s="156" t="s">
        <v>115</v>
      </c>
      <c r="E118" s="157" t="s">
        <v>170</v>
      </c>
      <c r="F118" s="158" t="s">
        <v>171</v>
      </c>
      <c r="G118" s="159" t="s">
        <v>164</v>
      </c>
      <c r="H118" s="160">
        <v>111.3</v>
      </c>
      <c r="I118" s="161">
        <v>304</v>
      </c>
      <c r="J118" s="161">
        <f>ROUND(I118*H118,2)</f>
        <v>33835.199999999997</v>
      </c>
      <c r="K118" s="158" t="s">
        <v>119</v>
      </c>
      <c r="L118" s="31"/>
      <c r="M118" s="162" t="s">
        <v>3</v>
      </c>
      <c r="N118" s="163" t="s">
        <v>40</v>
      </c>
      <c r="O118" s="164">
        <v>0.086999999999999994</v>
      </c>
      <c r="P118" s="164">
        <f>O118*H118</f>
        <v>9.6830999999999996</v>
      </c>
      <c r="Q118" s="164">
        <v>0</v>
      </c>
      <c r="R118" s="164">
        <f>Q118*H118</f>
        <v>0</v>
      </c>
      <c r="S118" s="164">
        <v>0</v>
      </c>
      <c r="T118" s="165">
        <f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66" t="s">
        <v>120</v>
      </c>
      <c r="AT118" s="166" t="s">
        <v>115</v>
      </c>
      <c r="AU118" s="166" t="s">
        <v>79</v>
      </c>
      <c r="AY118" s="17" t="s">
        <v>113</v>
      </c>
      <c r="BE118" s="167">
        <f>IF(N118="základní",J118,0)</f>
        <v>33835.199999999997</v>
      </c>
      <c r="BF118" s="167">
        <f>IF(N118="snížená",J118,0)</f>
        <v>0</v>
      </c>
      <c r="BG118" s="167">
        <f>IF(N118="zákl. přenesená",J118,0)</f>
        <v>0</v>
      </c>
      <c r="BH118" s="167">
        <f>IF(N118="sníž. přenesená",J118,0)</f>
        <v>0</v>
      </c>
      <c r="BI118" s="167">
        <f>IF(N118="nulová",J118,0)</f>
        <v>0</v>
      </c>
      <c r="BJ118" s="17" t="s">
        <v>77</v>
      </c>
      <c r="BK118" s="167">
        <f>ROUND(I118*H118,2)</f>
        <v>33835.199999999997</v>
      </c>
      <c r="BL118" s="17" t="s">
        <v>120</v>
      </c>
      <c r="BM118" s="166" t="s">
        <v>172</v>
      </c>
    </row>
    <row r="119" s="2" customFormat="1">
      <c r="A119" s="30"/>
      <c r="B119" s="31"/>
      <c r="C119" s="30"/>
      <c r="D119" s="168" t="s">
        <v>122</v>
      </c>
      <c r="E119" s="30"/>
      <c r="F119" s="169" t="s">
        <v>173</v>
      </c>
      <c r="G119" s="30"/>
      <c r="H119" s="30"/>
      <c r="I119" s="30"/>
      <c r="J119" s="30"/>
      <c r="K119" s="30"/>
      <c r="L119" s="31"/>
      <c r="M119" s="170"/>
      <c r="N119" s="171"/>
      <c r="O119" s="63"/>
      <c r="P119" s="63"/>
      <c r="Q119" s="63"/>
      <c r="R119" s="63"/>
      <c r="S119" s="63"/>
      <c r="T119" s="64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7" t="s">
        <v>122</v>
      </c>
      <c r="AU119" s="17" t="s">
        <v>79</v>
      </c>
    </row>
    <row r="120" s="2" customFormat="1">
      <c r="A120" s="30"/>
      <c r="B120" s="31"/>
      <c r="C120" s="30"/>
      <c r="D120" s="172" t="s">
        <v>124</v>
      </c>
      <c r="E120" s="30"/>
      <c r="F120" s="173" t="s">
        <v>174</v>
      </c>
      <c r="G120" s="30"/>
      <c r="H120" s="30"/>
      <c r="I120" s="30"/>
      <c r="J120" s="30"/>
      <c r="K120" s="30"/>
      <c r="L120" s="31"/>
      <c r="M120" s="170"/>
      <c r="N120" s="171"/>
      <c r="O120" s="63"/>
      <c r="P120" s="63"/>
      <c r="Q120" s="63"/>
      <c r="R120" s="63"/>
      <c r="S120" s="63"/>
      <c r="T120" s="64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7" t="s">
        <v>124</v>
      </c>
      <c r="AU120" s="17" t="s">
        <v>79</v>
      </c>
    </row>
    <row r="121" s="13" customFormat="1">
      <c r="A121" s="13"/>
      <c r="B121" s="174"/>
      <c r="C121" s="13"/>
      <c r="D121" s="168" t="s">
        <v>126</v>
      </c>
      <c r="E121" s="175" t="s">
        <v>3</v>
      </c>
      <c r="F121" s="176" t="s">
        <v>175</v>
      </c>
      <c r="G121" s="13"/>
      <c r="H121" s="177">
        <v>10.300000000000001</v>
      </c>
      <c r="I121" s="13"/>
      <c r="J121" s="13"/>
      <c r="K121" s="13"/>
      <c r="L121" s="174"/>
      <c r="M121" s="178"/>
      <c r="N121" s="179"/>
      <c r="O121" s="179"/>
      <c r="P121" s="179"/>
      <c r="Q121" s="179"/>
      <c r="R121" s="179"/>
      <c r="S121" s="179"/>
      <c r="T121" s="18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75" t="s">
        <v>126</v>
      </c>
      <c r="AU121" s="175" t="s">
        <v>79</v>
      </c>
      <c r="AV121" s="13" t="s">
        <v>79</v>
      </c>
      <c r="AW121" s="13" t="s">
        <v>31</v>
      </c>
      <c r="AX121" s="13" t="s">
        <v>69</v>
      </c>
      <c r="AY121" s="175" t="s">
        <v>113</v>
      </c>
    </row>
    <row r="122" s="13" customFormat="1">
      <c r="A122" s="13"/>
      <c r="B122" s="174"/>
      <c r="C122" s="13"/>
      <c r="D122" s="168" t="s">
        <v>126</v>
      </c>
      <c r="E122" s="175" t="s">
        <v>3</v>
      </c>
      <c r="F122" s="176" t="s">
        <v>176</v>
      </c>
      <c r="G122" s="13"/>
      <c r="H122" s="177">
        <v>101</v>
      </c>
      <c r="I122" s="13"/>
      <c r="J122" s="13"/>
      <c r="K122" s="13"/>
      <c r="L122" s="174"/>
      <c r="M122" s="178"/>
      <c r="N122" s="179"/>
      <c r="O122" s="179"/>
      <c r="P122" s="179"/>
      <c r="Q122" s="179"/>
      <c r="R122" s="179"/>
      <c r="S122" s="179"/>
      <c r="T122" s="18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75" t="s">
        <v>126</v>
      </c>
      <c r="AU122" s="175" t="s">
        <v>79</v>
      </c>
      <c r="AV122" s="13" t="s">
        <v>79</v>
      </c>
      <c r="AW122" s="13" t="s">
        <v>31</v>
      </c>
      <c r="AX122" s="13" t="s">
        <v>69</v>
      </c>
      <c r="AY122" s="175" t="s">
        <v>113</v>
      </c>
    </row>
    <row r="123" s="14" customFormat="1">
      <c r="A123" s="14"/>
      <c r="B123" s="181"/>
      <c r="C123" s="14"/>
      <c r="D123" s="168" t="s">
        <v>126</v>
      </c>
      <c r="E123" s="182" t="s">
        <v>3</v>
      </c>
      <c r="F123" s="183" t="s">
        <v>177</v>
      </c>
      <c r="G123" s="14"/>
      <c r="H123" s="184">
        <v>111.3</v>
      </c>
      <c r="I123" s="14"/>
      <c r="J123" s="14"/>
      <c r="K123" s="14"/>
      <c r="L123" s="181"/>
      <c r="M123" s="185"/>
      <c r="N123" s="186"/>
      <c r="O123" s="186"/>
      <c r="P123" s="186"/>
      <c r="Q123" s="186"/>
      <c r="R123" s="186"/>
      <c r="S123" s="186"/>
      <c r="T123" s="18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82" t="s">
        <v>126</v>
      </c>
      <c r="AU123" s="182" t="s">
        <v>79</v>
      </c>
      <c r="AV123" s="14" t="s">
        <v>120</v>
      </c>
      <c r="AW123" s="14" t="s">
        <v>31</v>
      </c>
      <c r="AX123" s="14" t="s">
        <v>77</v>
      </c>
      <c r="AY123" s="182" t="s">
        <v>113</v>
      </c>
    </row>
    <row r="124" s="2" customFormat="1" ht="37.8" customHeight="1">
      <c r="A124" s="30"/>
      <c r="B124" s="155"/>
      <c r="C124" s="156" t="s">
        <v>178</v>
      </c>
      <c r="D124" s="156" t="s">
        <v>115</v>
      </c>
      <c r="E124" s="157" t="s">
        <v>179</v>
      </c>
      <c r="F124" s="158" t="s">
        <v>180</v>
      </c>
      <c r="G124" s="159" t="s">
        <v>164</v>
      </c>
      <c r="H124" s="160">
        <v>1113</v>
      </c>
      <c r="I124" s="161">
        <v>23.100000000000001</v>
      </c>
      <c r="J124" s="161">
        <f>ROUND(I124*H124,2)</f>
        <v>25710.299999999999</v>
      </c>
      <c r="K124" s="158" t="s">
        <v>119</v>
      </c>
      <c r="L124" s="31"/>
      <c r="M124" s="162" t="s">
        <v>3</v>
      </c>
      <c r="N124" s="163" t="s">
        <v>40</v>
      </c>
      <c r="O124" s="164">
        <v>0.0050000000000000001</v>
      </c>
      <c r="P124" s="164">
        <f>O124*H124</f>
        <v>5.5650000000000004</v>
      </c>
      <c r="Q124" s="164">
        <v>0</v>
      </c>
      <c r="R124" s="164">
        <f>Q124*H124</f>
        <v>0</v>
      </c>
      <c r="S124" s="164">
        <v>0</v>
      </c>
      <c r="T124" s="165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6" t="s">
        <v>120</v>
      </c>
      <c r="AT124" s="166" t="s">
        <v>115</v>
      </c>
      <c r="AU124" s="166" t="s">
        <v>79</v>
      </c>
      <c r="AY124" s="17" t="s">
        <v>113</v>
      </c>
      <c r="BE124" s="167">
        <f>IF(N124="základní",J124,0)</f>
        <v>25710.299999999999</v>
      </c>
      <c r="BF124" s="167">
        <f>IF(N124="snížená",J124,0)</f>
        <v>0</v>
      </c>
      <c r="BG124" s="167">
        <f>IF(N124="zákl. přenesená",J124,0)</f>
        <v>0</v>
      </c>
      <c r="BH124" s="167">
        <f>IF(N124="sníž. přenesená",J124,0)</f>
        <v>0</v>
      </c>
      <c r="BI124" s="167">
        <f>IF(N124="nulová",J124,0)</f>
        <v>0</v>
      </c>
      <c r="BJ124" s="17" t="s">
        <v>77</v>
      </c>
      <c r="BK124" s="167">
        <f>ROUND(I124*H124,2)</f>
        <v>25710.299999999999</v>
      </c>
      <c r="BL124" s="17" t="s">
        <v>120</v>
      </c>
      <c r="BM124" s="166" t="s">
        <v>181</v>
      </c>
    </row>
    <row r="125" s="2" customFormat="1">
      <c r="A125" s="30"/>
      <c r="B125" s="31"/>
      <c r="C125" s="30"/>
      <c r="D125" s="168" t="s">
        <v>122</v>
      </c>
      <c r="E125" s="30"/>
      <c r="F125" s="169" t="s">
        <v>182</v>
      </c>
      <c r="G125" s="30"/>
      <c r="H125" s="30"/>
      <c r="I125" s="30"/>
      <c r="J125" s="30"/>
      <c r="K125" s="30"/>
      <c r="L125" s="31"/>
      <c r="M125" s="170"/>
      <c r="N125" s="171"/>
      <c r="O125" s="63"/>
      <c r="P125" s="63"/>
      <c r="Q125" s="63"/>
      <c r="R125" s="63"/>
      <c r="S125" s="63"/>
      <c r="T125" s="64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7" t="s">
        <v>122</v>
      </c>
      <c r="AU125" s="17" t="s">
        <v>79</v>
      </c>
    </row>
    <row r="126" s="2" customFormat="1">
      <c r="A126" s="30"/>
      <c r="B126" s="31"/>
      <c r="C126" s="30"/>
      <c r="D126" s="172" t="s">
        <v>124</v>
      </c>
      <c r="E126" s="30"/>
      <c r="F126" s="173" t="s">
        <v>183</v>
      </c>
      <c r="G126" s="30"/>
      <c r="H126" s="30"/>
      <c r="I126" s="30"/>
      <c r="J126" s="30"/>
      <c r="K126" s="30"/>
      <c r="L126" s="31"/>
      <c r="M126" s="170"/>
      <c r="N126" s="171"/>
      <c r="O126" s="63"/>
      <c r="P126" s="63"/>
      <c r="Q126" s="63"/>
      <c r="R126" s="63"/>
      <c r="S126" s="63"/>
      <c r="T126" s="64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7" t="s">
        <v>124</v>
      </c>
      <c r="AU126" s="17" t="s">
        <v>79</v>
      </c>
    </row>
    <row r="127" s="13" customFormat="1">
      <c r="A127" s="13"/>
      <c r="B127" s="174"/>
      <c r="C127" s="13"/>
      <c r="D127" s="168" t="s">
        <v>126</v>
      </c>
      <c r="E127" s="175" t="s">
        <v>3</v>
      </c>
      <c r="F127" s="176" t="s">
        <v>184</v>
      </c>
      <c r="G127" s="13"/>
      <c r="H127" s="177">
        <v>1113</v>
      </c>
      <c r="I127" s="13"/>
      <c r="J127" s="13"/>
      <c r="K127" s="13"/>
      <c r="L127" s="174"/>
      <c r="M127" s="178"/>
      <c r="N127" s="179"/>
      <c r="O127" s="179"/>
      <c r="P127" s="179"/>
      <c r="Q127" s="179"/>
      <c r="R127" s="179"/>
      <c r="S127" s="179"/>
      <c r="T127" s="18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75" t="s">
        <v>126</v>
      </c>
      <c r="AU127" s="175" t="s">
        <v>79</v>
      </c>
      <c r="AV127" s="13" t="s">
        <v>79</v>
      </c>
      <c r="AW127" s="13" t="s">
        <v>31</v>
      </c>
      <c r="AX127" s="13" t="s">
        <v>77</v>
      </c>
      <c r="AY127" s="175" t="s">
        <v>113</v>
      </c>
    </row>
    <row r="128" s="2" customFormat="1" ht="24.15" customHeight="1">
      <c r="A128" s="30"/>
      <c r="B128" s="155"/>
      <c r="C128" s="156" t="s">
        <v>185</v>
      </c>
      <c r="D128" s="156" t="s">
        <v>115</v>
      </c>
      <c r="E128" s="157" t="s">
        <v>186</v>
      </c>
      <c r="F128" s="158" t="s">
        <v>187</v>
      </c>
      <c r="G128" s="159" t="s">
        <v>118</v>
      </c>
      <c r="H128" s="160">
        <v>218</v>
      </c>
      <c r="I128" s="161">
        <v>25.300000000000001</v>
      </c>
      <c r="J128" s="161">
        <f>ROUND(I128*H128,2)</f>
        <v>5515.3999999999996</v>
      </c>
      <c r="K128" s="158" t="s">
        <v>119</v>
      </c>
      <c r="L128" s="31"/>
      <c r="M128" s="162" t="s">
        <v>3</v>
      </c>
      <c r="N128" s="163" t="s">
        <v>40</v>
      </c>
      <c r="O128" s="164">
        <v>0.025000000000000001</v>
      </c>
      <c r="P128" s="164">
        <f>O128*H128</f>
        <v>5.4500000000000002</v>
      </c>
      <c r="Q128" s="164">
        <v>0</v>
      </c>
      <c r="R128" s="164">
        <f>Q128*H128</f>
        <v>0</v>
      </c>
      <c r="S128" s="164">
        <v>0</v>
      </c>
      <c r="T128" s="165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6" t="s">
        <v>120</v>
      </c>
      <c r="AT128" s="166" t="s">
        <v>115</v>
      </c>
      <c r="AU128" s="166" t="s">
        <v>79</v>
      </c>
      <c r="AY128" s="17" t="s">
        <v>113</v>
      </c>
      <c r="BE128" s="167">
        <f>IF(N128="základní",J128,0)</f>
        <v>5515.3999999999996</v>
      </c>
      <c r="BF128" s="167">
        <f>IF(N128="snížená",J128,0)</f>
        <v>0</v>
      </c>
      <c r="BG128" s="167">
        <f>IF(N128="zákl. přenesená",J128,0)</f>
        <v>0</v>
      </c>
      <c r="BH128" s="167">
        <f>IF(N128="sníž. přenesená",J128,0)</f>
        <v>0</v>
      </c>
      <c r="BI128" s="167">
        <f>IF(N128="nulová",J128,0)</f>
        <v>0</v>
      </c>
      <c r="BJ128" s="17" t="s">
        <v>77</v>
      </c>
      <c r="BK128" s="167">
        <f>ROUND(I128*H128,2)</f>
        <v>5515.3999999999996</v>
      </c>
      <c r="BL128" s="17" t="s">
        <v>120</v>
      </c>
      <c r="BM128" s="166" t="s">
        <v>188</v>
      </c>
    </row>
    <row r="129" s="2" customFormat="1">
      <c r="A129" s="30"/>
      <c r="B129" s="31"/>
      <c r="C129" s="30"/>
      <c r="D129" s="168" t="s">
        <v>122</v>
      </c>
      <c r="E129" s="30"/>
      <c r="F129" s="169" t="s">
        <v>189</v>
      </c>
      <c r="G129" s="30"/>
      <c r="H129" s="30"/>
      <c r="I129" s="30"/>
      <c r="J129" s="30"/>
      <c r="K129" s="30"/>
      <c r="L129" s="31"/>
      <c r="M129" s="170"/>
      <c r="N129" s="171"/>
      <c r="O129" s="63"/>
      <c r="P129" s="63"/>
      <c r="Q129" s="63"/>
      <c r="R129" s="63"/>
      <c r="S129" s="63"/>
      <c r="T129" s="64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7" t="s">
        <v>122</v>
      </c>
      <c r="AU129" s="17" t="s">
        <v>79</v>
      </c>
    </row>
    <row r="130" s="2" customFormat="1">
      <c r="A130" s="30"/>
      <c r="B130" s="31"/>
      <c r="C130" s="30"/>
      <c r="D130" s="172" t="s">
        <v>124</v>
      </c>
      <c r="E130" s="30"/>
      <c r="F130" s="173" t="s">
        <v>190</v>
      </c>
      <c r="G130" s="30"/>
      <c r="H130" s="30"/>
      <c r="I130" s="30"/>
      <c r="J130" s="30"/>
      <c r="K130" s="30"/>
      <c r="L130" s="31"/>
      <c r="M130" s="170"/>
      <c r="N130" s="171"/>
      <c r="O130" s="63"/>
      <c r="P130" s="63"/>
      <c r="Q130" s="63"/>
      <c r="R130" s="63"/>
      <c r="S130" s="63"/>
      <c r="T130" s="64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7" t="s">
        <v>124</v>
      </c>
      <c r="AU130" s="17" t="s">
        <v>79</v>
      </c>
    </row>
    <row r="131" s="13" customFormat="1">
      <c r="A131" s="13"/>
      <c r="B131" s="174"/>
      <c r="C131" s="13"/>
      <c r="D131" s="168" t="s">
        <v>126</v>
      </c>
      <c r="E131" s="175" t="s">
        <v>3</v>
      </c>
      <c r="F131" s="176" t="s">
        <v>191</v>
      </c>
      <c r="G131" s="13"/>
      <c r="H131" s="177">
        <v>218</v>
      </c>
      <c r="I131" s="13"/>
      <c r="J131" s="13"/>
      <c r="K131" s="13"/>
      <c r="L131" s="174"/>
      <c r="M131" s="178"/>
      <c r="N131" s="179"/>
      <c r="O131" s="179"/>
      <c r="P131" s="179"/>
      <c r="Q131" s="179"/>
      <c r="R131" s="179"/>
      <c r="S131" s="179"/>
      <c r="T131" s="18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5" t="s">
        <v>126</v>
      </c>
      <c r="AU131" s="175" t="s">
        <v>79</v>
      </c>
      <c r="AV131" s="13" t="s">
        <v>79</v>
      </c>
      <c r="AW131" s="13" t="s">
        <v>31</v>
      </c>
      <c r="AX131" s="13" t="s">
        <v>77</v>
      </c>
      <c r="AY131" s="175" t="s">
        <v>113</v>
      </c>
    </row>
    <row r="132" s="12" customFormat="1" ht="22.8" customHeight="1">
      <c r="A132" s="12"/>
      <c r="B132" s="143"/>
      <c r="C132" s="12"/>
      <c r="D132" s="144" t="s">
        <v>68</v>
      </c>
      <c r="E132" s="153" t="s">
        <v>79</v>
      </c>
      <c r="F132" s="153" t="s">
        <v>192</v>
      </c>
      <c r="G132" s="12"/>
      <c r="H132" s="12"/>
      <c r="I132" s="12"/>
      <c r="J132" s="154">
        <f>BK132</f>
        <v>46791.330000000002</v>
      </c>
      <c r="K132" s="12"/>
      <c r="L132" s="143"/>
      <c r="M132" s="147"/>
      <c r="N132" s="148"/>
      <c r="O132" s="148"/>
      <c r="P132" s="149">
        <f>SUM(P133:P144)</f>
        <v>24.360000000000003</v>
      </c>
      <c r="Q132" s="148"/>
      <c r="R132" s="149">
        <f>SUM(R133:R144)</f>
        <v>0.33881201</v>
      </c>
      <c r="S132" s="148"/>
      <c r="T132" s="150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44" t="s">
        <v>77</v>
      </c>
      <c r="AT132" s="151" t="s">
        <v>68</v>
      </c>
      <c r="AU132" s="151" t="s">
        <v>77</v>
      </c>
      <c r="AY132" s="144" t="s">
        <v>113</v>
      </c>
      <c r="BK132" s="152">
        <f>SUM(BK133:BK144)</f>
        <v>46791.330000000002</v>
      </c>
    </row>
    <row r="133" s="2" customFormat="1" ht="24.15" customHeight="1">
      <c r="A133" s="30"/>
      <c r="B133" s="155"/>
      <c r="C133" s="156" t="s">
        <v>193</v>
      </c>
      <c r="D133" s="156" t="s">
        <v>115</v>
      </c>
      <c r="E133" s="157" t="s">
        <v>194</v>
      </c>
      <c r="F133" s="158" t="s">
        <v>195</v>
      </c>
      <c r="G133" s="159" t="s">
        <v>118</v>
      </c>
      <c r="H133" s="160">
        <v>420</v>
      </c>
      <c r="I133" s="161">
        <v>23</v>
      </c>
      <c r="J133" s="161">
        <f>ROUND(I133*H133,2)</f>
        <v>9660</v>
      </c>
      <c r="K133" s="158" t="s">
        <v>119</v>
      </c>
      <c r="L133" s="31"/>
      <c r="M133" s="162" t="s">
        <v>3</v>
      </c>
      <c r="N133" s="163" t="s">
        <v>40</v>
      </c>
      <c r="O133" s="164">
        <v>0.058000000000000003</v>
      </c>
      <c r="P133" s="164">
        <f>O133*H133</f>
        <v>24.360000000000003</v>
      </c>
      <c r="Q133" s="164">
        <v>0.00010000000000000001</v>
      </c>
      <c r="R133" s="164">
        <f>Q133*H133</f>
        <v>0.042000000000000003</v>
      </c>
      <c r="S133" s="164">
        <v>0</v>
      </c>
      <c r="T133" s="165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6" t="s">
        <v>120</v>
      </c>
      <c r="AT133" s="166" t="s">
        <v>115</v>
      </c>
      <c r="AU133" s="166" t="s">
        <v>79</v>
      </c>
      <c r="AY133" s="17" t="s">
        <v>113</v>
      </c>
      <c r="BE133" s="167">
        <f>IF(N133="základní",J133,0)</f>
        <v>9660</v>
      </c>
      <c r="BF133" s="167">
        <f>IF(N133="snížená",J133,0)</f>
        <v>0</v>
      </c>
      <c r="BG133" s="167">
        <f>IF(N133="zákl. přenesená",J133,0)</f>
        <v>0</v>
      </c>
      <c r="BH133" s="167">
        <f>IF(N133="sníž. přenesená",J133,0)</f>
        <v>0</v>
      </c>
      <c r="BI133" s="167">
        <f>IF(N133="nulová",J133,0)</f>
        <v>0</v>
      </c>
      <c r="BJ133" s="17" t="s">
        <v>77</v>
      </c>
      <c r="BK133" s="167">
        <f>ROUND(I133*H133,2)</f>
        <v>9660</v>
      </c>
      <c r="BL133" s="17" t="s">
        <v>120</v>
      </c>
      <c r="BM133" s="166" t="s">
        <v>196</v>
      </c>
    </row>
    <row r="134" s="2" customFormat="1">
      <c r="A134" s="30"/>
      <c r="B134" s="31"/>
      <c r="C134" s="30"/>
      <c r="D134" s="168" t="s">
        <v>122</v>
      </c>
      <c r="E134" s="30"/>
      <c r="F134" s="169" t="s">
        <v>197</v>
      </c>
      <c r="G134" s="30"/>
      <c r="H134" s="30"/>
      <c r="I134" s="30"/>
      <c r="J134" s="30"/>
      <c r="K134" s="30"/>
      <c r="L134" s="31"/>
      <c r="M134" s="170"/>
      <c r="N134" s="171"/>
      <c r="O134" s="63"/>
      <c r="P134" s="63"/>
      <c r="Q134" s="63"/>
      <c r="R134" s="63"/>
      <c r="S134" s="63"/>
      <c r="T134" s="64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7" t="s">
        <v>122</v>
      </c>
      <c r="AU134" s="17" t="s">
        <v>79</v>
      </c>
    </row>
    <row r="135" s="2" customFormat="1">
      <c r="A135" s="30"/>
      <c r="B135" s="31"/>
      <c r="C135" s="30"/>
      <c r="D135" s="172" t="s">
        <v>124</v>
      </c>
      <c r="E135" s="30"/>
      <c r="F135" s="173" t="s">
        <v>198</v>
      </c>
      <c r="G135" s="30"/>
      <c r="H135" s="30"/>
      <c r="I135" s="30"/>
      <c r="J135" s="30"/>
      <c r="K135" s="30"/>
      <c r="L135" s="31"/>
      <c r="M135" s="170"/>
      <c r="N135" s="171"/>
      <c r="O135" s="63"/>
      <c r="P135" s="63"/>
      <c r="Q135" s="63"/>
      <c r="R135" s="63"/>
      <c r="S135" s="63"/>
      <c r="T135" s="64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7" t="s">
        <v>124</v>
      </c>
      <c r="AU135" s="17" t="s">
        <v>79</v>
      </c>
    </row>
    <row r="136" s="13" customFormat="1">
      <c r="A136" s="13"/>
      <c r="B136" s="174"/>
      <c r="C136" s="13"/>
      <c r="D136" s="168" t="s">
        <v>126</v>
      </c>
      <c r="E136" s="175" t="s">
        <v>3</v>
      </c>
      <c r="F136" s="176" t="s">
        <v>199</v>
      </c>
      <c r="G136" s="13"/>
      <c r="H136" s="177">
        <v>420</v>
      </c>
      <c r="I136" s="13"/>
      <c r="J136" s="13"/>
      <c r="K136" s="13"/>
      <c r="L136" s="174"/>
      <c r="M136" s="178"/>
      <c r="N136" s="179"/>
      <c r="O136" s="179"/>
      <c r="P136" s="179"/>
      <c r="Q136" s="179"/>
      <c r="R136" s="179"/>
      <c r="S136" s="179"/>
      <c r="T136" s="18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5" t="s">
        <v>126</v>
      </c>
      <c r="AU136" s="175" t="s">
        <v>79</v>
      </c>
      <c r="AV136" s="13" t="s">
        <v>79</v>
      </c>
      <c r="AW136" s="13" t="s">
        <v>31</v>
      </c>
      <c r="AX136" s="13" t="s">
        <v>77</v>
      </c>
      <c r="AY136" s="175" t="s">
        <v>113</v>
      </c>
    </row>
    <row r="137" s="2" customFormat="1" ht="16.5" customHeight="1">
      <c r="A137" s="30"/>
      <c r="B137" s="155"/>
      <c r="C137" s="188" t="s">
        <v>9</v>
      </c>
      <c r="D137" s="188" t="s">
        <v>200</v>
      </c>
      <c r="E137" s="189" t="s">
        <v>201</v>
      </c>
      <c r="F137" s="190" t="s">
        <v>202</v>
      </c>
      <c r="G137" s="191" t="s">
        <v>118</v>
      </c>
      <c r="H137" s="192">
        <v>258.221</v>
      </c>
      <c r="I137" s="193">
        <v>118</v>
      </c>
      <c r="J137" s="193">
        <f>ROUND(I137*H137,2)</f>
        <v>30470.080000000002</v>
      </c>
      <c r="K137" s="190" t="s">
        <v>119</v>
      </c>
      <c r="L137" s="194"/>
      <c r="M137" s="195" t="s">
        <v>3</v>
      </c>
      <c r="N137" s="196" t="s">
        <v>40</v>
      </c>
      <c r="O137" s="164">
        <v>0</v>
      </c>
      <c r="P137" s="164">
        <f>O137*H137</f>
        <v>0</v>
      </c>
      <c r="Q137" s="164">
        <v>0.00088999999999999995</v>
      </c>
      <c r="R137" s="164">
        <f>Q137*H137</f>
        <v>0.22981668999999999</v>
      </c>
      <c r="S137" s="164">
        <v>0</v>
      </c>
      <c r="T137" s="165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6" t="s">
        <v>169</v>
      </c>
      <c r="AT137" s="166" t="s">
        <v>200</v>
      </c>
      <c r="AU137" s="166" t="s">
        <v>79</v>
      </c>
      <c r="AY137" s="17" t="s">
        <v>113</v>
      </c>
      <c r="BE137" s="167">
        <f>IF(N137="základní",J137,0)</f>
        <v>30470.080000000002</v>
      </c>
      <c r="BF137" s="167">
        <f>IF(N137="snížená",J137,0)</f>
        <v>0</v>
      </c>
      <c r="BG137" s="167">
        <f>IF(N137="zákl. přenesená",J137,0)</f>
        <v>0</v>
      </c>
      <c r="BH137" s="167">
        <f>IF(N137="sníž. přenesená",J137,0)</f>
        <v>0</v>
      </c>
      <c r="BI137" s="167">
        <f>IF(N137="nulová",J137,0)</f>
        <v>0</v>
      </c>
      <c r="BJ137" s="17" t="s">
        <v>77</v>
      </c>
      <c r="BK137" s="167">
        <f>ROUND(I137*H137,2)</f>
        <v>30470.080000000002</v>
      </c>
      <c r="BL137" s="17" t="s">
        <v>120</v>
      </c>
      <c r="BM137" s="166" t="s">
        <v>203</v>
      </c>
    </row>
    <row r="138" s="2" customFormat="1">
      <c r="A138" s="30"/>
      <c r="B138" s="31"/>
      <c r="C138" s="30"/>
      <c r="D138" s="168" t="s">
        <v>122</v>
      </c>
      <c r="E138" s="30"/>
      <c r="F138" s="169" t="s">
        <v>202</v>
      </c>
      <c r="G138" s="30"/>
      <c r="H138" s="30"/>
      <c r="I138" s="30"/>
      <c r="J138" s="30"/>
      <c r="K138" s="30"/>
      <c r="L138" s="31"/>
      <c r="M138" s="170"/>
      <c r="N138" s="171"/>
      <c r="O138" s="63"/>
      <c r="P138" s="63"/>
      <c r="Q138" s="63"/>
      <c r="R138" s="63"/>
      <c r="S138" s="63"/>
      <c r="T138" s="64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7" t="s">
        <v>122</v>
      </c>
      <c r="AU138" s="17" t="s">
        <v>79</v>
      </c>
    </row>
    <row r="139" s="13" customFormat="1">
      <c r="A139" s="13"/>
      <c r="B139" s="174"/>
      <c r="C139" s="13"/>
      <c r="D139" s="168" t="s">
        <v>126</v>
      </c>
      <c r="E139" s="175" t="s">
        <v>3</v>
      </c>
      <c r="F139" s="176" t="s">
        <v>204</v>
      </c>
      <c r="G139" s="13"/>
      <c r="H139" s="177">
        <v>218</v>
      </c>
      <c r="I139" s="13"/>
      <c r="J139" s="13"/>
      <c r="K139" s="13"/>
      <c r="L139" s="174"/>
      <c r="M139" s="178"/>
      <c r="N139" s="179"/>
      <c r="O139" s="179"/>
      <c r="P139" s="179"/>
      <c r="Q139" s="179"/>
      <c r="R139" s="179"/>
      <c r="S139" s="179"/>
      <c r="T139" s="18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5" t="s">
        <v>126</v>
      </c>
      <c r="AU139" s="175" t="s">
        <v>79</v>
      </c>
      <c r="AV139" s="13" t="s">
        <v>79</v>
      </c>
      <c r="AW139" s="13" t="s">
        <v>31</v>
      </c>
      <c r="AX139" s="13" t="s">
        <v>77</v>
      </c>
      <c r="AY139" s="175" t="s">
        <v>113</v>
      </c>
    </row>
    <row r="140" s="13" customFormat="1">
      <c r="A140" s="13"/>
      <c r="B140" s="174"/>
      <c r="C140" s="13"/>
      <c r="D140" s="168" t="s">
        <v>126</v>
      </c>
      <c r="E140" s="13"/>
      <c r="F140" s="176" t="s">
        <v>205</v>
      </c>
      <c r="G140" s="13"/>
      <c r="H140" s="177">
        <v>258.221</v>
      </c>
      <c r="I140" s="13"/>
      <c r="J140" s="13"/>
      <c r="K140" s="13"/>
      <c r="L140" s="174"/>
      <c r="M140" s="178"/>
      <c r="N140" s="179"/>
      <c r="O140" s="179"/>
      <c r="P140" s="179"/>
      <c r="Q140" s="179"/>
      <c r="R140" s="179"/>
      <c r="S140" s="179"/>
      <c r="T140" s="18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5" t="s">
        <v>126</v>
      </c>
      <c r="AU140" s="175" t="s">
        <v>79</v>
      </c>
      <c r="AV140" s="13" t="s">
        <v>79</v>
      </c>
      <c r="AW140" s="13" t="s">
        <v>4</v>
      </c>
      <c r="AX140" s="13" t="s">
        <v>77</v>
      </c>
      <c r="AY140" s="175" t="s">
        <v>113</v>
      </c>
    </row>
    <row r="141" s="2" customFormat="1" ht="24.15" customHeight="1">
      <c r="A141" s="30"/>
      <c r="B141" s="155"/>
      <c r="C141" s="188" t="s">
        <v>206</v>
      </c>
      <c r="D141" s="188" t="s">
        <v>200</v>
      </c>
      <c r="E141" s="189" t="s">
        <v>207</v>
      </c>
      <c r="F141" s="190" t="s">
        <v>208</v>
      </c>
      <c r="G141" s="191" t="s">
        <v>118</v>
      </c>
      <c r="H141" s="192">
        <v>239.26900000000001</v>
      </c>
      <c r="I141" s="193">
        <v>27.84</v>
      </c>
      <c r="J141" s="193">
        <f>ROUND(I141*H141,2)</f>
        <v>6661.25</v>
      </c>
      <c r="K141" s="190" t="s">
        <v>3</v>
      </c>
      <c r="L141" s="194"/>
      <c r="M141" s="195" t="s">
        <v>3</v>
      </c>
      <c r="N141" s="196" t="s">
        <v>40</v>
      </c>
      <c r="O141" s="164">
        <v>0</v>
      </c>
      <c r="P141" s="164">
        <f>O141*H141</f>
        <v>0</v>
      </c>
      <c r="Q141" s="164">
        <v>0.00027999999999999998</v>
      </c>
      <c r="R141" s="164">
        <f>Q141*H141</f>
        <v>0.066995319999999997</v>
      </c>
      <c r="S141" s="164">
        <v>0</v>
      </c>
      <c r="T141" s="165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6" t="s">
        <v>169</v>
      </c>
      <c r="AT141" s="166" t="s">
        <v>200</v>
      </c>
      <c r="AU141" s="166" t="s">
        <v>79</v>
      </c>
      <c r="AY141" s="17" t="s">
        <v>113</v>
      </c>
      <c r="BE141" s="167">
        <f>IF(N141="základní",J141,0)</f>
        <v>6661.25</v>
      </c>
      <c r="BF141" s="167">
        <f>IF(N141="snížená",J141,0)</f>
        <v>0</v>
      </c>
      <c r="BG141" s="167">
        <f>IF(N141="zákl. přenesená",J141,0)</f>
        <v>0</v>
      </c>
      <c r="BH141" s="167">
        <f>IF(N141="sníž. přenesená",J141,0)</f>
        <v>0</v>
      </c>
      <c r="BI141" s="167">
        <f>IF(N141="nulová",J141,0)</f>
        <v>0</v>
      </c>
      <c r="BJ141" s="17" t="s">
        <v>77</v>
      </c>
      <c r="BK141" s="167">
        <f>ROUND(I141*H141,2)</f>
        <v>6661.25</v>
      </c>
      <c r="BL141" s="17" t="s">
        <v>120</v>
      </c>
      <c r="BM141" s="166" t="s">
        <v>209</v>
      </c>
    </row>
    <row r="142" s="2" customFormat="1">
      <c r="A142" s="30"/>
      <c r="B142" s="31"/>
      <c r="C142" s="30"/>
      <c r="D142" s="168" t="s">
        <v>122</v>
      </c>
      <c r="E142" s="30"/>
      <c r="F142" s="169" t="s">
        <v>208</v>
      </c>
      <c r="G142" s="30"/>
      <c r="H142" s="30"/>
      <c r="I142" s="30"/>
      <c r="J142" s="30"/>
      <c r="K142" s="30"/>
      <c r="L142" s="31"/>
      <c r="M142" s="170"/>
      <c r="N142" s="171"/>
      <c r="O142" s="63"/>
      <c r="P142" s="63"/>
      <c r="Q142" s="63"/>
      <c r="R142" s="63"/>
      <c r="S142" s="63"/>
      <c r="T142" s="64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7" t="s">
        <v>122</v>
      </c>
      <c r="AU142" s="17" t="s">
        <v>79</v>
      </c>
    </row>
    <row r="143" s="13" customFormat="1">
      <c r="A143" s="13"/>
      <c r="B143" s="174"/>
      <c r="C143" s="13"/>
      <c r="D143" s="168" t="s">
        <v>126</v>
      </c>
      <c r="E143" s="175" t="s">
        <v>3</v>
      </c>
      <c r="F143" s="176" t="s">
        <v>210</v>
      </c>
      <c r="G143" s="13"/>
      <c r="H143" s="177">
        <v>202</v>
      </c>
      <c r="I143" s="13"/>
      <c r="J143" s="13"/>
      <c r="K143" s="13"/>
      <c r="L143" s="174"/>
      <c r="M143" s="178"/>
      <c r="N143" s="179"/>
      <c r="O143" s="179"/>
      <c r="P143" s="179"/>
      <c r="Q143" s="179"/>
      <c r="R143" s="179"/>
      <c r="S143" s="179"/>
      <c r="T143" s="18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75" t="s">
        <v>126</v>
      </c>
      <c r="AU143" s="175" t="s">
        <v>79</v>
      </c>
      <c r="AV143" s="13" t="s">
        <v>79</v>
      </c>
      <c r="AW143" s="13" t="s">
        <v>31</v>
      </c>
      <c r="AX143" s="13" t="s">
        <v>77</v>
      </c>
      <c r="AY143" s="175" t="s">
        <v>113</v>
      </c>
    </row>
    <row r="144" s="13" customFormat="1">
      <c r="A144" s="13"/>
      <c r="B144" s="174"/>
      <c r="C144" s="13"/>
      <c r="D144" s="168" t="s">
        <v>126</v>
      </c>
      <c r="E144" s="13"/>
      <c r="F144" s="176" t="s">
        <v>211</v>
      </c>
      <c r="G144" s="13"/>
      <c r="H144" s="177">
        <v>239.26900000000001</v>
      </c>
      <c r="I144" s="13"/>
      <c r="J144" s="13"/>
      <c r="K144" s="13"/>
      <c r="L144" s="174"/>
      <c r="M144" s="178"/>
      <c r="N144" s="179"/>
      <c r="O144" s="179"/>
      <c r="P144" s="179"/>
      <c r="Q144" s="179"/>
      <c r="R144" s="179"/>
      <c r="S144" s="179"/>
      <c r="T144" s="18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75" t="s">
        <v>126</v>
      </c>
      <c r="AU144" s="175" t="s">
        <v>79</v>
      </c>
      <c r="AV144" s="13" t="s">
        <v>79</v>
      </c>
      <c r="AW144" s="13" t="s">
        <v>4</v>
      </c>
      <c r="AX144" s="13" t="s">
        <v>77</v>
      </c>
      <c r="AY144" s="175" t="s">
        <v>113</v>
      </c>
    </row>
    <row r="145" s="12" customFormat="1" ht="22.8" customHeight="1">
      <c r="A145" s="12"/>
      <c r="B145" s="143"/>
      <c r="C145" s="12"/>
      <c r="D145" s="144" t="s">
        <v>68</v>
      </c>
      <c r="E145" s="153" t="s">
        <v>120</v>
      </c>
      <c r="F145" s="153" t="s">
        <v>212</v>
      </c>
      <c r="G145" s="12"/>
      <c r="H145" s="12"/>
      <c r="I145" s="12"/>
      <c r="J145" s="154">
        <f>BK145</f>
        <v>4960</v>
      </c>
      <c r="K145" s="12"/>
      <c r="L145" s="143"/>
      <c r="M145" s="147"/>
      <c r="N145" s="148"/>
      <c r="O145" s="148"/>
      <c r="P145" s="149">
        <f>SUM(P146:P149)</f>
        <v>1.6799999999999999</v>
      </c>
      <c r="Q145" s="148"/>
      <c r="R145" s="149">
        <f>SUM(R146:R149)</f>
        <v>0</v>
      </c>
      <c r="S145" s="148"/>
      <c r="T145" s="150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44" t="s">
        <v>77</v>
      </c>
      <c r="AT145" s="151" t="s">
        <v>68</v>
      </c>
      <c r="AU145" s="151" t="s">
        <v>77</v>
      </c>
      <c r="AY145" s="144" t="s">
        <v>113</v>
      </c>
      <c r="BK145" s="152">
        <f>SUM(BK146:BK149)</f>
        <v>4960</v>
      </c>
    </row>
    <row r="146" s="2" customFormat="1" ht="33" customHeight="1">
      <c r="A146" s="30"/>
      <c r="B146" s="155"/>
      <c r="C146" s="156" t="s">
        <v>213</v>
      </c>
      <c r="D146" s="156" t="s">
        <v>115</v>
      </c>
      <c r="E146" s="157" t="s">
        <v>214</v>
      </c>
      <c r="F146" s="158" t="s">
        <v>215</v>
      </c>
      <c r="G146" s="159" t="s">
        <v>118</v>
      </c>
      <c r="H146" s="160">
        <v>16</v>
      </c>
      <c r="I146" s="161">
        <v>310</v>
      </c>
      <c r="J146" s="161">
        <f>ROUND(I146*H146,2)</f>
        <v>4960</v>
      </c>
      <c r="K146" s="158" t="s">
        <v>119</v>
      </c>
      <c r="L146" s="31"/>
      <c r="M146" s="162" t="s">
        <v>3</v>
      </c>
      <c r="N146" s="163" t="s">
        <v>40</v>
      </c>
      <c r="O146" s="164">
        <v>0.105</v>
      </c>
      <c r="P146" s="164">
        <f>O146*H146</f>
        <v>1.6799999999999999</v>
      </c>
      <c r="Q146" s="164">
        <v>0</v>
      </c>
      <c r="R146" s="164">
        <f>Q146*H146</f>
        <v>0</v>
      </c>
      <c r="S146" s="164">
        <v>0</v>
      </c>
      <c r="T146" s="165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6" t="s">
        <v>120</v>
      </c>
      <c r="AT146" s="166" t="s">
        <v>115</v>
      </c>
      <c r="AU146" s="166" t="s">
        <v>79</v>
      </c>
      <c r="AY146" s="17" t="s">
        <v>113</v>
      </c>
      <c r="BE146" s="167">
        <f>IF(N146="základní",J146,0)</f>
        <v>4960</v>
      </c>
      <c r="BF146" s="167">
        <f>IF(N146="snížená",J146,0)</f>
        <v>0</v>
      </c>
      <c r="BG146" s="167">
        <f>IF(N146="zákl. přenesená",J146,0)</f>
        <v>0</v>
      </c>
      <c r="BH146" s="167">
        <f>IF(N146="sníž. přenesená",J146,0)</f>
        <v>0</v>
      </c>
      <c r="BI146" s="167">
        <f>IF(N146="nulová",J146,0)</f>
        <v>0</v>
      </c>
      <c r="BJ146" s="17" t="s">
        <v>77</v>
      </c>
      <c r="BK146" s="167">
        <f>ROUND(I146*H146,2)</f>
        <v>4960</v>
      </c>
      <c r="BL146" s="17" t="s">
        <v>120</v>
      </c>
      <c r="BM146" s="166" t="s">
        <v>216</v>
      </c>
    </row>
    <row r="147" s="2" customFormat="1">
      <c r="A147" s="30"/>
      <c r="B147" s="31"/>
      <c r="C147" s="30"/>
      <c r="D147" s="168" t="s">
        <v>122</v>
      </c>
      <c r="E147" s="30"/>
      <c r="F147" s="169" t="s">
        <v>217</v>
      </c>
      <c r="G147" s="30"/>
      <c r="H147" s="30"/>
      <c r="I147" s="30"/>
      <c r="J147" s="30"/>
      <c r="K147" s="30"/>
      <c r="L147" s="31"/>
      <c r="M147" s="170"/>
      <c r="N147" s="171"/>
      <c r="O147" s="63"/>
      <c r="P147" s="63"/>
      <c r="Q147" s="63"/>
      <c r="R147" s="63"/>
      <c r="S147" s="63"/>
      <c r="T147" s="64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7" t="s">
        <v>122</v>
      </c>
      <c r="AU147" s="17" t="s">
        <v>79</v>
      </c>
    </row>
    <row r="148" s="2" customFormat="1">
      <c r="A148" s="30"/>
      <c r="B148" s="31"/>
      <c r="C148" s="30"/>
      <c r="D148" s="172" t="s">
        <v>124</v>
      </c>
      <c r="E148" s="30"/>
      <c r="F148" s="173" t="s">
        <v>218</v>
      </c>
      <c r="G148" s="30"/>
      <c r="H148" s="30"/>
      <c r="I148" s="30"/>
      <c r="J148" s="30"/>
      <c r="K148" s="30"/>
      <c r="L148" s="31"/>
      <c r="M148" s="170"/>
      <c r="N148" s="171"/>
      <c r="O148" s="63"/>
      <c r="P148" s="63"/>
      <c r="Q148" s="63"/>
      <c r="R148" s="63"/>
      <c r="S148" s="63"/>
      <c r="T148" s="64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7" t="s">
        <v>124</v>
      </c>
      <c r="AU148" s="17" t="s">
        <v>79</v>
      </c>
    </row>
    <row r="149" s="13" customFormat="1">
      <c r="A149" s="13"/>
      <c r="B149" s="174"/>
      <c r="C149" s="13"/>
      <c r="D149" s="168" t="s">
        <v>126</v>
      </c>
      <c r="E149" s="175" t="s">
        <v>3</v>
      </c>
      <c r="F149" s="176" t="s">
        <v>219</v>
      </c>
      <c r="G149" s="13"/>
      <c r="H149" s="177">
        <v>16</v>
      </c>
      <c r="I149" s="13"/>
      <c r="J149" s="13"/>
      <c r="K149" s="13"/>
      <c r="L149" s="174"/>
      <c r="M149" s="178"/>
      <c r="N149" s="179"/>
      <c r="O149" s="179"/>
      <c r="P149" s="179"/>
      <c r="Q149" s="179"/>
      <c r="R149" s="179"/>
      <c r="S149" s="179"/>
      <c r="T149" s="18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75" t="s">
        <v>126</v>
      </c>
      <c r="AU149" s="175" t="s">
        <v>79</v>
      </c>
      <c r="AV149" s="13" t="s">
        <v>79</v>
      </c>
      <c r="AW149" s="13" t="s">
        <v>31</v>
      </c>
      <c r="AX149" s="13" t="s">
        <v>77</v>
      </c>
      <c r="AY149" s="175" t="s">
        <v>113</v>
      </c>
    </row>
    <row r="150" s="12" customFormat="1" ht="22.8" customHeight="1">
      <c r="A150" s="12"/>
      <c r="B150" s="143"/>
      <c r="C150" s="12"/>
      <c r="D150" s="144" t="s">
        <v>68</v>
      </c>
      <c r="E150" s="153" t="s">
        <v>146</v>
      </c>
      <c r="F150" s="153" t="s">
        <v>220</v>
      </c>
      <c r="G150" s="12"/>
      <c r="H150" s="12"/>
      <c r="I150" s="12"/>
      <c r="J150" s="154">
        <f>BK150</f>
        <v>393490.53999999998</v>
      </c>
      <c r="K150" s="12"/>
      <c r="L150" s="143"/>
      <c r="M150" s="147"/>
      <c r="N150" s="148"/>
      <c r="O150" s="148"/>
      <c r="P150" s="149">
        <f>SUM(P151:P170)</f>
        <v>146.53399999999999</v>
      </c>
      <c r="Q150" s="148"/>
      <c r="R150" s="149">
        <f>SUM(R151:R170)</f>
        <v>71.013500000000008</v>
      </c>
      <c r="S150" s="148"/>
      <c r="T150" s="150">
        <f>SUM(T151:T170)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44" t="s">
        <v>77</v>
      </c>
      <c r="AT150" s="151" t="s">
        <v>68</v>
      </c>
      <c r="AU150" s="151" t="s">
        <v>77</v>
      </c>
      <c r="AY150" s="144" t="s">
        <v>113</v>
      </c>
      <c r="BK150" s="152">
        <f>SUM(BK151:BK170)</f>
        <v>393490.53999999998</v>
      </c>
    </row>
    <row r="151" s="2" customFormat="1" ht="24.15" customHeight="1">
      <c r="A151" s="30"/>
      <c r="B151" s="155"/>
      <c r="C151" s="156" t="s">
        <v>221</v>
      </c>
      <c r="D151" s="156" t="s">
        <v>115</v>
      </c>
      <c r="E151" s="157" t="s">
        <v>222</v>
      </c>
      <c r="F151" s="158" t="s">
        <v>223</v>
      </c>
      <c r="G151" s="159" t="s">
        <v>118</v>
      </c>
      <c r="H151" s="160">
        <v>202</v>
      </c>
      <c r="I151" s="161">
        <v>231.84999999999999</v>
      </c>
      <c r="J151" s="161">
        <f>ROUND(I151*H151,2)</f>
        <v>46833.699999999997</v>
      </c>
      <c r="K151" s="158" t="s">
        <v>119</v>
      </c>
      <c r="L151" s="31"/>
      <c r="M151" s="162" t="s">
        <v>3</v>
      </c>
      <c r="N151" s="163" t="s">
        <v>40</v>
      </c>
      <c r="O151" s="164">
        <v>0.031</v>
      </c>
      <c r="P151" s="164">
        <f>O151*H151</f>
        <v>6.2619999999999996</v>
      </c>
      <c r="Q151" s="164">
        <v>0</v>
      </c>
      <c r="R151" s="164">
        <f>Q151*H151</f>
        <v>0</v>
      </c>
      <c r="S151" s="164">
        <v>0</v>
      </c>
      <c r="T151" s="165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6" t="s">
        <v>120</v>
      </c>
      <c r="AT151" s="166" t="s">
        <v>115</v>
      </c>
      <c r="AU151" s="166" t="s">
        <v>79</v>
      </c>
      <c r="AY151" s="17" t="s">
        <v>113</v>
      </c>
      <c r="BE151" s="167">
        <f>IF(N151="základní",J151,0)</f>
        <v>46833.699999999997</v>
      </c>
      <c r="BF151" s="167">
        <f>IF(N151="snížená",J151,0)</f>
        <v>0</v>
      </c>
      <c r="BG151" s="167">
        <f>IF(N151="zákl. přenesená",J151,0)</f>
        <v>0</v>
      </c>
      <c r="BH151" s="167">
        <f>IF(N151="sníž. přenesená",J151,0)</f>
        <v>0</v>
      </c>
      <c r="BI151" s="167">
        <f>IF(N151="nulová",J151,0)</f>
        <v>0</v>
      </c>
      <c r="BJ151" s="17" t="s">
        <v>77</v>
      </c>
      <c r="BK151" s="167">
        <f>ROUND(I151*H151,2)</f>
        <v>46833.699999999997</v>
      </c>
      <c r="BL151" s="17" t="s">
        <v>120</v>
      </c>
      <c r="BM151" s="166" t="s">
        <v>224</v>
      </c>
    </row>
    <row r="152" s="2" customFormat="1">
      <c r="A152" s="30"/>
      <c r="B152" s="31"/>
      <c r="C152" s="30"/>
      <c r="D152" s="168" t="s">
        <v>122</v>
      </c>
      <c r="E152" s="30"/>
      <c r="F152" s="169" t="s">
        <v>225</v>
      </c>
      <c r="G152" s="30"/>
      <c r="H152" s="30"/>
      <c r="I152" s="30"/>
      <c r="J152" s="30"/>
      <c r="K152" s="30"/>
      <c r="L152" s="31"/>
      <c r="M152" s="170"/>
      <c r="N152" s="171"/>
      <c r="O152" s="63"/>
      <c r="P152" s="63"/>
      <c r="Q152" s="63"/>
      <c r="R152" s="63"/>
      <c r="S152" s="63"/>
      <c r="T152" s="64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7" t="s">
        <v>122</v>
      </c>
      <c r="AU152" s="17" t="s">
        <v>79</v>
      </c>
    </row>
    <row r="153" s="2" customFormat="1">
      <c r="A153" s="30"/>
      <c r="B153" s="31"/>
      <c r="C153" s="30"/>
      <c r="D153" s="172" t="s">
        <v>124</v>
      </c>
      <c r="E153" s="30"/>
      <c r="F153" s="173" t="s">
        <v>226</v>
      </c>
      <c r="G153" s="30"/>
      <c r="H153" s="30"/>
      <c r="I153" s="30"/>
      <c r="J153" s="30"/>
      <c r="K153" s="30"/>
      <c r="L153" s="31"/>
      <c r="M153" s="170"/>
      <c r="N153" s="171"/>
      <c r="O153" s="63"/>
      <c r="P153" s="63"/>
      <c r="Q153" s="63"/>
      <c r="R153" s="63"/>
      <c r="S153" s="63"/>
      <c r="T153" s="64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7" t="s">
        <v>124</v>
      </c>
      <c r="AU153" s="17" t="s">
        <v>79</v>
      </c>
    </row>
    <row r="154" s="13" customFormat="1">
      <c r="A154" s="13"/>
      <c r="B154" s="174"/>
      <c r="C154" s="13"/>
      <c r="D154" s="168" t="s">
        <v>126</v>
      </c>
      <c r="E154" s="175" t="s">
        <v>3</v>
      </c>
      <c r="F154" s="176" t="s">
        <v>227</v>
      </c>
      <c r="G154" s="13"/>
      <c r="H154" s="177">
        <v>202</v>
      </c>
      <c r="I154" s="13"/>
      <c r="J154" s="13"/>
      <c r="K154" s="13"/>
      <c r="L154" s="174"/>
      <c r="M154" s="178"/>
      <c r="N154" s="179"/>
      <c r="O154" s="179"/>
      <c r="P154" s="179"/>
      <c r="Q154" s="179"/>
      <c r="R154" s="179"/>
      <c r="S154" s="179"/>
      <c r="T154" s="18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75" t="s">
        <v>126</v>
      </c>
      <c r="AU154" s="175" t="s">
        <v>79</v>
      </c>
      <c r="AV154" s="13" t="s">
        <v>79</v>
      </c>
      <c r="AW154" s="13" t="s">
        <v>31</v>
      </c>
      <c r="AX154" s="13" t="s">
        <v>77</v>
      </c>
      <c r="AY154" s="175" t="s">
        <v>113</v>
      </c>
    </row>
    <row r="155" s="2" customFormat="1" ht="24.15" customHeight="1">
      <c r="A155" s="30"/>
      <c r="B155" s="155"/>
      <c r="C155" s="156" t="s">
        <v>228</v>
      </c>
      <c r="D155" s="156" t="s">
        <v>115</v>
      </c>
      <c r="E155" s="157" t="s">
        <v>229</v>
      </c>
      <c r="F155" s="158" t="s">
        <v>223</v>
      </c>
      <c r="G155" s="159" t="s">
        <v>118</v>
      </c>
      <c r="H155" s="160">
        <v>404</v>
      </c>
      <c r="I155" s="161">
        <v>364.68000000000001</v>
      </c>
      <c r="J155" s="161">
        <f>ROUND(I155*H155,2)</f>
        <v>147330.72</v>
      </c>
      <c r="K155" s="158" t="s">
        <v>119</v>
      </c>
      <c r="L155" s="31"/>
      <c r="M155" s="162" t="s">
        <v>3</v>
      </c>
      <c r="N155" s="163" t="s">
        <v>40</v>
      </c>
      <c r="O155" s="164">
        <v>0.031</v>
      </c>
      <c r="P155" s="164">
        <f>O155*H155</f>
        <v>12.523999999999999</v>
      </c>
      <c r="Q155" s="164">
        <v>0</v>
      </c>
      <c r="R155" s="164">
        <f>Q155*H155</f>
        <v>0</v>
      </c>
      <c r="S155" s="164">
        <v>0</v>
      </c>
      <c r="T155" s="165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6" t="s">
        <v>120</v>
      </c>
      <c r="AT155" s="166" t="s">
        <v>115</v>
      </c>
      <c r="AU155" s="166" t="s">
        <v>79</v>
      </c>
      <c r="AY155" s="17" t="s">
        <v>113</v>
      </c>
      <c r="BE155" s="167">
        <f>IF(N155="základní",J155,0)</f>
        <v>147330.72</v>
      </c>
      <c r="BF155" s="167">
        <f>IF(N155="snížená",J155,0)</f>
        <v>0</v>
      </c>
      <c r="BG155" s="167">
        <f>IF(N155="zákl. přenesená",J155,0)</f>
        <v>0</v>
      </c>
      <c r="BH155" s="167">
        <f>IF(N155="sníž. přenesená",J155,0)</f>
        <v>0</v>
      </c>
      <c r="BI155" s="167">
        <f>IF(N155="nulová",J155,0)</f>
        <v>0</v>
      </c>
      <c r="BJ155" s="17" t="s">
        <v>77</v>
      </c>
      <c r="BK155" s="167">
        <f>ROUND(I155*H155,2)</f>
        <v>147330.72</v>
      </c>
      <c r="BL155" s="17" t="s">
        <v>120</v>
      </c>
      <c r="BM155" s="166" t="s">
        <v>230</v>
      </c>
    </row>
    <row r="156" s="2" customFormat="1">
      <c r="A156" s="30"/>
      <c r="B156" s="31"/>
      <c r="C156" s="30"/>
      <c r="D156" s="168" t="s">
        <v>122</v>
      </c>
      <c r="E156" s="30"/>
      <c r="F156" s="169" t="s">
        <v>225</v>
      </c>
      <c r="G156" s="30"/>
      <c r="H156" s="30"/>
      <c r="I156" s="30"/>
      <c r="J156" s="30"/>
      <c r="K156" s="30"/>
      <c r="L156" s="31"/>
      <c r="M156" s="170"/>
      <c r="N156" s="171"/>
      <c r="O156" s="63"/>
      <c r="P156" s="63"/>
      <c r="Q156" s="63"/>
      <c r="R156" s="63"/>
      <c r="S156" s="63"/>
      <c r="T156" s="64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7" t="s">
        <v>122</v>
      </c>
      <c r="AU156" s="17" t="s">
        <v>79</v>
      </c>
    </row>
    <row r="157" s="2" customFormat="1">
      <c r="A157" s="30"/>
      <c r="B157" s="31"/>
      <c r="C157" s="30"/>
      <c r="D157" s="172" t="s">
        <v>124</v>
      </c>
      <c r="E157" s="30"/>
      <c r="F157" s="173" t="s">
        <v>231</v>
      </c>
      <c r="G157" s="30"/>
      <c r="H157" s="30"/>
      <c r="I157" s="30"/>
      <c r="J157" s="30"/>
      <c r="K157" s="30"/>
      <c r="L157" s="31"/>
      <c r="M157" s="170"/>
      <c r="N157" s="171"/>
      <c r="O157" s="63"/>
      <c r="P157" s="63"/>
      <c r="Q157" s="63"/>
      <c r="R157" s="63"/>
      <c r="S157" s="63"/>
      <c r="T157" s="64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7" t="s">
        <v>124</v>
      </c>
      <c r="AU157" s="17" t="s">
        <v>79</v>
      </c>
    </row>
    <row r="158" s="13" customFormat="1">
      <c r="A158" s="13"/>
      <c r="B158" s="174"/>
      <c r="C158" s="13"/>
      <c r="D158" s="168" t="s">
        <v>126</v>
      </c>
      <c r="E158" s="175" t="s">
        <v>3</v>
      </c>
      <c r="F158" s="176" t="s">
        <v>232</v>
      </c>
      <c r="G158" s="13"/>
      <c r="H158" s="177">
        <v>404</v>
      </c>
      <c r="I158" s="13"/>
      <c r="J158" s="13"/>
      <c r="K158" s="13"/>
      <c r="L158" s="174"/>
      <c r="M158" s="178"/>
      <c r="N158" s="179"/>
      <c r="O158" s="179"/>
      <c r="P158" s="179"/>
      <c r="Q158" s="179"/>
      <c r="R158" s="179"/>
      <c r="S158" s="179"/>
      <c r="T158" s="18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75" t="s">
        <v>126</v>
      </c>
      <c r="AU158" s="175" t="s">
        <v>79</v>
      </c>
      <c r="AV158" s="13" t="s">
        <v>79</v>
      </c>
      <c r="AW158" s="13" t="s">
        <v>31</v>
      </c>
      <c r="AX158" s="13" t="s">
        <v>77</v>
      </c>
      <c r="AY158" s="175" t="s">
        <v>113</v>
      </c>
    </row>
    <row r="159" s="2" customFormat="1" ht="33" customHeight="1">
      <c r="A159" s="30"/>
      <c r="B159" s="155"/>
      <c r="C159" s="156" t="s">
        <v>233</v>
      </c>
      <c r="D159" s="156" t="s">
        <v>115</v>
      </c>
      <c r="E159" s="157" t="s">
        <v>234</v>
      </c>
      <c r="F159" s="158" t="s">
        <v>235</v>
      </c>
      <c r="G159" s="159" t="s">
        <v>118</v>
      </c>
      <c r="H159" s="160">
        <v>218</v>
      </c>
      <c r="I159" s="161">
        <v>61.799999999999997</v>
      </c>
      <c r="J159" s="161">
        <f>ROUND(I159*H159,2)</f>
        <v>13472.4</v>
      </c>
      <c r="K159" s="158" t="s">
        <v>119</v>
      </c>
      <c r="L159" s="31"/>
      <c r="M159" s="162" t="s">
        <v>3</v>
      </c>
      <c r="N159" s="163" t="s">
        <v>40</v>
      </c>
      <c r="O159" s="164">
        <v>0.021000000000000001</v>
      </c>
      <c r="P159" s="164">
        <f>O159*H159</f>
        <v>4.5780000000000003</v>
      </c>
      <c r="Q159" s="164">
        <v>0.059089999999999997</v>
      </c>
      <c r="R159" s="164">
        <f>Q159*H159</f>
        <v>12.88162</v>
      </c>
      <c r="S159" s="164">
        <v>0</v>
      </c>
      <c r="T159" s="165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6" t="s">
        <v>120</v>
      </c>
      <c r="AT159" s="166" t="s">
        <v>115</v>
      </c>
      <c r="AU159" s="166" t="s">
        <v>79</v>
      </c>
      <c r="AY159" s="17" t="s">
        <v>113</v>
      </c>
      <c r="BE159" s="167">
        <f>IF(N159="základní",J159,0)</f>
        <v>13472.4</v>
      </c>
      <c r="BF159" s="167">
        <f>IF(N159="snížená",J159,0)</f>
        <v>0</v>
      </c>
      <c r="BG159" s="167">
        <f>IF(N159="zákl. přenesená",J159,0)</f>
        <v>0</v>
      </c>
      <c r="BH159" s="167">
        <f>IF(N159="sníž. přenesená",J159,0)</f>
        <v>0</v>
      </c>
      <c r="BI159" s="167">
        <f>IF(N159="nulová",J159,0)</f>
        <v>0</v>
      </c>
      <c r="BJ159" s="17" t="s">
        <v>77</v>
      </c>
      <c r="BK159" s="167">
        <f>ROUND(I159*H159,2)</f>
        <v>13472.4</v>
      </c>
      <c r="BL159" s="17" t="s">
        <v>120</v>
      </c>
      <c r="BM159" s="166" t="s">
        <v>236</v>
      </c>
    </row>
    <row r="160" s="2" customFormat="1">
      <c r="A160" s="30"/>
      <c r="B160" s="31"/>
      <c r="C160" s="30"/>
      <c r="D160" s="168" t="s">
        <v>122</v>
      </c>
      <c r="E160" s="30"/>
      <c r="F160" s="169" t="s">
        <v>237</v>
      </c>
      <c r="G160" s="30"/>
      <c r="H160" s="30"/>
      <c r="I160" s="30"/>
      <c r="J160" s="30"/>
      <c r="K160" s="30"/>
      <c r="L160" s="31"/>
      <c r="M160" s="170"/>
      <c r="N160" s="171"/>
      <c r="O160" s="63"/>
      <c r="P160" s="63"/>
      <c r="Q160" s="63"/>
      <c r="R160" s="63"/>
      <c r="S160" s="63"/>
      <c r="T160" s="64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7" t="s">
        <v>122</v>
      </c>
      <c r="AU160" s="17" t="s">
        <v>79</v>
      </c>
    </row>
    <row r="161" s="2" customFormat="1">
      <c r="A161" s="30"/>
      <c r="B161" s="31"/>
      <c r="C161" s="30"/>
      <c r="D161" s="172" t="s">
        <v>124</v>
      </c>
      <c r="E161" s="30"/>
      <c r="F161" s="173" t="s">
        <v>238</v>
      </c>
      <c r="G161" s="30"/>
      <c r="H161" s="30"/>
      <c r="I161" s="30"/>
      <c r="J161" s="30"/>
      <c r="K161" s="30"/>
      <c r="L161" s="31"/>
      <c r="M161" s="170"/>
      <c r="N161" s="171"/>
      <c r="O161" s="63"/>
      <c r="P161" s="63"/>
      <c r="Q161" s="63"/>
      <c r="R161" s="63"/>
      <c r="S161" s="63"/>
      <c r="T161" s="64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7" t="s">
        <v>124</v>
      </c>
      <c r="AU161" s="17" t="s">
        <v>79</v>
      </c>
    </row>
    <row r="162" s="13" customFormat="1">
      <c r="A162" s="13"/>
      <c r="B162" s="174"/>
      <c r="C162" s="13"/>
      <c r="D162" s="168" t="s">
        <v>126</v>
      </c>
      <c r="E162" s="175" t="s">
        <v>3</v>
      </c>
      <c r="F162" s="176" t="s">
        <v>239</v>
      </c>
      <c r="G162" s="13"/>
      <c r="H162" s="177">
        <v>218</v>
      </c>
      <c r="I162" s="13"/>
      <c r="J162" s="13"/>
      <c r="K162" s="13"/>
      <c r="L162" s="174"/>
      <c r="M162" s="178"/>
      <c r="N162" s="179"/>
      <c r="O162" s="179"/>
      <c r="P162" s="179"/>
      <c r="Q162" s="179"/>
      <c r="R162" s="179"/>
      <c r="S162" s="179"/>
      <c r="T162" s="18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75" t="s">
        <v>126</v>
      </c>
      <c r="AU162" s="175" t="s">
        <v>79</v>
      </c>
      <c r="AV162" s="13" t="s">
        <v>79</v>
      </c>
      <c r="AW162" s="13" t="s">
        <v>31</v>
      </c>
      <c r="AX162" s="13" t="s">
        <v>77</v>
      </c>
      <c r="AY162" s="175" t="s">
        <v>113</v>
      </c>
    </row>
    <row r="163" s="2" customFormat="1" ht="33" customHeight="1">
      <c r="A163" s="30"/>
      <c r="B163" s="155"/>
      <c r="C163" s="156" t="s">
        <v>240</v>
      </c>
      <c r="D163" s="156" t="s">
        <v>115</v>
      </c>
      <c r="E163" s="157" t="s">
        <v>241</v>
      </c>
      <c r="F163" s="158" t="s">
        <v>242</v>
      </c>
      <c r="G163" s="159" t="s">
        <v>118</v>
      </c>
      <c r="H163" s="160">
        <v>218</v>
      </c>
      <c r="I163" s="161">
        <v>366</v>
      </c>
      <c r="J163" s="161">
        <f>ROUND(I163*H163,2)</f>
        <v>79788</v>
      </c>
      <c r="K163" s="158" t="s">
        <v>119</v>
      </c>
      <c r="L163" s="31"/>
      <c r="M163" s="162" t="s">
        <v>3</v>
      </c>
      <c r="N163" s="163" t="s">
        <v>40</v>
      </c>
      <c r="O163" s="164">
        <v>0.56499999999999995</v>
      </c>
      <c r="P163" s="164">
        <f>O163*H163</f>
        <v>123.16999999999999</v>
      </c>
      <c r="Q163" s="164">
        <v>0.11162</v>
      </c>
      <c r="R163" s="164">
        <f>Q163*H163</f>
        <v>24.333159999999999</v>
      </c>
      <c r="S163" s="164">
        <v>0</v>
      </c>
      <c r="T163" s="165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6" t="s">
        <v>120</v>
      </c>
      <c r="AT163" s="166" t="s">
        <v>115</v>
      </c>
      <c r="AU163" s="166" t="s">
        <v>79</v>
      </c>
      <c r="AY163" s="17" t="s">
        <v>113</v>
      </c>
      <c r="BE163" s="167">
        <f>IF(N163="základní",J163,0)</f>
        <v>79788</v>
      </c>
      <c r="BF163" s="167">
        <f>IF(N163="snížená",J163,0)</f>
        <v>0</v>
      </c>
      <c r="BG163" s="167">
        <f>IF(N163="zákl. přenesená",J163,0)</f>
        <v>0</v>
      </c>
      <c r="BH163" s="167">
        <f>IF(N163="sníž. přenesená",J163,0)</f>
        <v>0</v>
      </c>
      <c r="BI163" s="167">
        <f>IF(N163="nulová",J163,0)</f>
        <v>0</v>
      </c>
      <c r="BJ163" s="17" t="s">
        <v>77</v>
      </c>
      <c r="BK163" s="167">
        <f>ROUND(I163*H163,2)</f>
        <v>79788</v>
      </c>
      <c r="BL163" s="17" t="s">
        <v>120</v>
      </c>
      <c r="BM163" s="166" t="s">
        <v>243</v>
      </c>
    </row>
    <row r="164" s="2" customFormat="1">
      <c r="A164" s="30"/>
      <c r="B164" s="31"/>
      <c r="C164" s="30"/>
      <c r="D164" s="168" t="s">
        <v>122</v>
      </c>
      <c r="E164" s="30"/>
      <c r="F164" s="169" t="s">
        <v>244</v>
      </c>
      <c r="G164" s="30"/>
      <c r="H164" s="30"/>
      <c r="I164" s="30"/>
      <c r="J164" s="30"/>
      <c r="K164" s="30"/>
      <c r="L164" s="31"/>
      <c r="M164" s="170"/>
      <c r="N164" s="171"/>
      <c r="O164" s="63"/>
      <c r="P164" s="63"/>
      <c r="Q164" s="63"/>
      <c r="R164" s="63"/>
      <c r="S164" s="63"/>
      <c r="T164" s="64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7" t="s">
        <v>122</v>
      </c>
      <c r="AU164" s="17" t="s">
        <v>79</v>
      </c>
    </row>
    <row r="165" s="2" customFormat="1">
      <c r="A165" s="30"/>
      <c r="B165" s="31"/>
      <c r="C165" s="30"/>
      <c r="D165" s="172" t="s">
        <v>124</v>
      </c>
      <c r="E165" s="30"/>
      <c r="F165" s="173" t="s">
        <v>245</v>
      </c>
      <c r="G165" s="30"/>
      <c r="H165" s="30"/>
      <c r="I165" s="30"/>
      <c r="J165" s="30"/>
      <c r="K165" s="30"/>
      <c r="L165" s="31"/>
      <c r="M165" s="170"/>
      <c r="N165" s="171"/>
      <c r="O165" s="63"/>
      <c r="P165" s="63"/>
      <c r="Q165" s="63"/>
      <c r="R165" s="63"/>
      <c r="S165" s="63"/>
      <c r="T165" s="64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7" t="s">
        <v>124</v>
      </c>
      <c r="AU165" s="17" t="s">
        <v>79</v>
      </c>
    </row>
    <row r="166" s="13" customFormat="1">
      <c r="A166" s="13"/>
      <c r="B166" s="174"/>
      <c r="C166" s="13"/>
      <c r="D166" s="168" t="s">
        <v>126</v>
      </c>
      <c r="E166" s="175" t="s">
        <v>3</v>
      </c>
      <c r="F166" s="176" t="s">
        <v>246</v>
      </c>
      <c r="G166" s="13"/>
      <c r="H166" s="177">
        <v>218</v>
      </c>
      <c r="I166" s="13"/>
      <c r="J166" s="13"/>
      <c r="K166" s="13"/>
      <c r="L166" s="174"/>
      <c r="M166" s="178"/>
      <c r="N166" s="179"/>
      <c r="O166" s="179"/>
      <c r="P166" s="179"/>
      <c r="Q166" s="179"/>
      <c r="R166" s="179"/>
      <c r="S166" s="179"/>
      <c r="T166" s="18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75" t="s">
        <v>126</v>
      </c>
      <c r="AU166" s="175" t="s">
        <v>79</v>
      </c>
      <c r="AV166" s="13" t="s">
        <v>79</v>
      </c>
      <c r="AW166" s="13" t="s">
        <v>31</v>
      </c>
      <c r="AX166" s="13" t="s">
        <v>77</v>
      </c>
      <c r="AY166" s="175" t="s">
        <v>113</v>
      </c>
    </row>
    <row r="167" s="2" customFormat="1" ht="24.15" customHeight="1">
      <c r="A167" s="30"/>
      <c r="B167" s="155"/>
      <c r="C167" s="188" t="s">
        <v>247</v>
      </c>
      <c r="D167" s="188" t="s">
        <v>200</v>
      </c>
      <c r="E167" s="189" t="s">
        <v>248</v>
      </c>
      <c r="F167" s="190" t="s">
        <v>249</v>
      </c>
      <c r="G167" s="191" t="s">
        <v>118</v>
      </c>
      <c r="H167" s="192">
        <v>222.36000000000001</v>
      </c>
      <c r="I167" s="193">
        <v>477</v>
      </c>
      <c r="J167" s="193">
        <f>ROUND(I167*H167,2)</f>
        <v>106065.72</v>
      </c>
      <c r="K167" s="190" t="s">
        <v>119</v>
      </c>
      <c r="L167" s="194"/>
      <c r="M167" s="195" t="s">
        <v>3</v>
      </c>
      <c r="N167" s="196" t="s">
        <v>40</v>
      </c>
      <c r="O167" s="164">
        <v>0</v>
      </c>
      <c r="P167" s="164">
        <f>O167*H167</f>
        <v>0</v>
      </c>
      <c r="Q167" s="164">
        <v>0.152</v>
      </c>
      <c r="R167" s="164">
        <f>Q167*H167</f>
        <v>33.798720000000003</v>
      </c>
      <c r="S167" s="164">
        <v>0</v>
      </c>
      <c r="T167" s="165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6" t="s">
        <v>169</v>
      </c>
      <c r="AT167" s="166" t="s">
        <v>200</v>
      </c>
      <c r="AU167" s="166" t="s">
        <v>79</v>
      </c>
      <c r="AY167" s="17" t="s">
        <v>113</v>
      </c>
      <c r="BE167" s="167">
        <f>IF(N167="základní",J167,0)</f>
        <v>106065.72</v>
      </c>
      <c r="BF167" s="167">
        <f>IF(N167="snížená",J167,0)</f>
        <v>0</v>
      </c>
      <c r="BG167" s="167">
        <f>IF(N167="zákl. přenesená",J167,0)</f>
        <v>0</v>
      </c>
      <c r="BH167" s="167">
        <f>IF(N167="sníž. přenesená",J167,0)</f>
        <v>0</v>
      </c>
      <c r="BI167" s="167">
        <f>IF(N167="nulová",J167,0)</f>
        <v>0</v>
      </c>
      <c r="BJ167" s="17" t="s">
        <v>77</v>
      </c>
      <c r="BK167" s="167">
        <f>ROUND(I167*H167,2)</f>
        <v>106065.72</v>
      </c>
      <c r="BL167" s="17" t="s">
        <v>120</v>
      </c>
      <c r="BM167" s="166" t="s">
        <v>250</v>
      </c>
    </row>
    <row r="168" s="2" customFormat="1">
      <c r="A168" s="30"/>
      <c r="B168" s="31"/>
      <c r="C168" s="30"/>
      <c r="D168" s="168" t="s">
        <v>122</v>
      </c>
      <c r="E168" s="30"/>
      <c r="F168" s="169" t="s">
        <v>249</v>
      </c>
      <c r="G168" s="30"/>
      <c r="H168" s="30"/>
      <c r="I168" s="30"/>
      <c r="J168" s="30"/>
      <c r="K168" s="30"/>
      <c r="L168" s="31"/>
      <c r="M168" s="170"/>
      <c r="N168" s="171"/>
      <c r="O168" s="63"/>
      <c r="P168" s="63"/>
      <c r="Q168" s="63"/>
      <c r="R168" s="63"/>
      <c r="S168" s="63"/>
      <c r="T168" s="64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T168" s="17" t="s">
        <v>122</v>
      </c>
      <c r="AU168" s="17" t="s">
        <v>79</v>
      </c>
    </row>
    <row r="169" s="13" customFormat="1">
      <c r="A169" s="13"/>
      <c r="B169" s="174"/>
      <c r="C169" s="13"/>
      <c r="D169" s="168" t="s">
        <v>126</v>
      </c>
      <c r="E169" s="175" t="s">
        <v>3</v>
      </c>
      <c r="F169" s="176" t="s">
        <v>251</v>
      </c>
      <c r="G169" s="13"/>
      <c r="H169" s="177">
        <v>218</v>
      </c>
      <c r="I169" s="13"/>
      <c r="J169" s="13"/>
      <c r="K169" s="13"/>
      <c r="L169" s="174"/>
      <c r="M169" s="178"/>
      <c r="N169" s="179"/>
      <c r="O169" s="179"/>
      <c r="P169" s="179"/>
      <c r="Q169" s="179"/>
      <c r="R169" s="179"/>
      <c r="S169" s="179"/>
      <c r="T169" s="18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75" t="s">
        <v>126</v>
      </c>
      <c r="AU169" s="175" t="s">
        <v>79</v>
      </c>
      <c r="AV169" s="13" t="s">
        <v>79</v>
      </c>
      <c r="AW169" s="13" t="s">
        <v>31</v>
      </c>
      <c r="AX169" s="13" t="s">
        <v>77</v>
      </c>
      <c r="AY169" s="175" t="s">
        <v>113</v>
      </c>
    </row>
    <row r="170" s="13" customFormat="1">
      <c r="A170" s="13"/>
      <c r="B170" s="174"/>
      <c r="C170" s="13"/>
      <c r="D170" s="168" t="s">
        <v>126</v>
      </c>
      <c r="E170" s="13"/>
      <c r="F170" s="176" t="s">
        <v>252</v>
      </c>
      <c r="G170" s="13"/>
      <c r="H170" s="177">
        <v>222.36000000000001</v>
      </c>
      <c r="I170" s="13"/>
      <c r="J170" s="13"/>
      <c r="K170" s="13"/>
      <c r="L170" s="174"/>
      <c r="M170" s="178"/>
      <c r="N170" s="179"/>
      <c r="O170" s="179"/>
      <c r="P170" s="179"/>
      <c r="Q170" s="179"/>
      <c r="R170" s="179"/>
      <c r="S170" s="179"/>
      <c r="T170" s="18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75" t="s">
        <v>126</v>
      </c>
      <c r="AU170" s="175" t="s">
        <v>79</v>
      </c>
      <c r="AV170" s="13" t="s">
        <v>79</v>
      </c>
      <c r="AW170" s="13" t="s">
        <v>4</v>
      </c>
      <c r="AX170" s="13" t="s">
        <v>77</v>
      </c>
      <c r="AY170" s="175" t="s">
        <v>113</v>
      </c>
    </row>
    <row r="171" s="12" customFormat="1" ht="22.8" customHeight="1">
      <c r="A171" s="12"/>
      <c r="B171" s="143"/>
      <c r="C171" s="12"/>
      <c r="D171" s="144" t="s">
        <v>68</v>
      </c>
      <c r="E171" s="153" t="s">
        <v>178</v>
      </c>
      <c r="F171" s="153" t="s">
        <v>253</v>
      </c>
      <c r="G171" s="12"/>
      <c r="H171" s="12"/>
      <c r="I171" s="12"/>
      <c r="J171" s="154">
        <f>BK171</f>
        <v>11894.880000000001</v>
      </c>
      <c r="K171" s="12"/>
      <c r="L171" s="143"/>
      <c r="M171" s="147"/>
      <c r="N171" s="148"/>
      <c r="O171" s="148"/>
      <c r="P171" s="149">
        <f>SUM(P172:P179)</f>
        <v>5.1840000000000002</v>
      </c>
      <c r="Q171" s="148"/>
      <c r="R171" s="149">
        <f>SUM(R172:R179)</f>
        <v>4.7229600000000005</v>
      </c>
      <c r="S171" s="148"/>
      <c r="T171" s="150">
        <f>SUM(T172:T179)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44" t="s">
        <v>77</v>
      </c>
      <c r="AT171" s="151" t="s">
        <v>68</v>
      </c>
      <c r="AU171" s="151" t="s">
        <v>77</v>
      </c>
      <c r="AY171" s="144" t="s">
        <v>113</v>
      </c>
      <c r="BK171" s="152">
        <f>SUM(BK172:BK179)</f>
        <v>11894.880000000001</v>
      </c>
    </row>
    <row r="172" s="2" customFormat="1" ht="33" customHeight="1">
      <c r="A172" s="30"/>
      <c r="B172" s="155"/>
      <c r="C172" s="156" t="s">
        <v>254</v>
      </c>
      <c r="D172" s="156" t="s">
        <v>115</v>
      </c>
      <c r="E172" s="157" t="s">
        <v>255</v>
      </c>
      <c r="F172" s="158" t="s">
        <v>256</v>
      </c>
      <c r="G172" s="159" t="s">
        <v>156</v>
      </c>
      <c r="H172" s="160">
        <v>24</v>
      </c>
      <c r="I172" s="161">
        <v>260</v>
      </c>
      <c r="J172" s="161">
        <f>ROUND(I172*H172,2)</f>
        <v>6240</v>
      </c>
      <c r="K172" s="158" t="s">
        <v>119</v>
      </c>
      <c r="L172" s="31"/>
      <c r="M172" s="162" t="s">
        <v>3</v>
      </c>
      <c r="N172" s="163" t="s">
        <v>40</v>
      </c>
      <c r="O172" s="164">
        <v>0.216</v>
      </c>
      <c r="P172" s="164">
        <f>O172*H172</f>
        <v>5.1840000000000002</v>
      </c>
      <c r="Q172" s="164">
        <v>0.11519</v>
      </c>
      <c r="R172" s="164">
        <f>Q172*H172</f>
        <v>2.7645599999999999</v>
      </c>
      <c r="S172" s="164">
        <v>0</v>
      </c>
      <c r="T172" s="165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6" t="s">
        <v>120</v>
      </c>
      <c r="AT172" s="166" t="s">
        <v>115</v>
      </c>
      <c r="AU172" s="166" t="s">
        <v>79</v>
      </c>
      <c r="AY172" s="17" t="s">
        <v>113</v>
      </c>
      <c r="BE172" s="167">
        <f>IF(N172="základní",J172,0)</f>
        <v>6240</v>
      </c>
      <c r="BF172" s="167">
        <f>IF(N172="snížená",J172,0)</f>
        <v>0</v>
      </c>
      <c r="BG172" s="167">
        <f>IF(N172="zákl. přenesená",J172,0)</f>
        <v>0</v>
      </c>
      <c r="BH172" s="167">
        <f>IF(N172="sníž. přenesená",J172,0)</f>
        <v>0</v>
      </c>
      <c r="BI172" s="167">
        <f>IF(N172="nulová",J172,0)</f>
        <v>0</v>
      </c>
      <c r="BJ172" s="17" t="s">
        <v>77</v>
      </c>
      <c r="BK172" s="167">
        <f>ROUND(I172*H172,2)</f>
        <v>6240</v>
      </c>
      <c r="BL172" s="17" t="s">
        <v>120</v>
      </c>
      <c r="BM172" s="166" t="s">
        <v>257</v>
      </c>
    </row>
    <row r="173" s="2" customFormat="1">
      <c r="A173" s="30"/>
      <c r="B173" s="31"/>
      <c r="C173" s="30"/>
      <c r="D173" s="168" t="s">
        <v>122</v>
      </c>
      <c r="E173" s="30"/>
      <c r="F173" s="169" t="s">
        <v>258</v>
      </c>
      <c r="G173" s="30"/>
      <c r="H173" s="30"/>
      <c r="I173" s="30"/>
      <c r="J173" s="30"/>
      <c r="K173" s="30"/>
      <c r="L173" s="31"/>
      <c r="M173" s="170"/>
      <c r="N173" s="171"/>
      <c r="O173" s="63"/>
      <c r="P173" s="63"/>
      <c r="Q173" s="63"/>
      <c r="R173" s="63"/>
      <c r="S173" s="63"/>
      <c r="T173" s="64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7" t="s">
        <v>122</v>
      </c>
      <c r="AU173" s="17" t="s">
        <v>79</v>
      </c>
    </row>
    <row r="174" s="2" customFormat="1">
      <c r="A174" s="30"/>
      <c r="B174" s="31"/>
      <c r="C174" s="30"/>
      <c r="D174" s="172" t="s">
        <v>124</v>
      </c>
      <c r="E174" s="30"/>
      <c r="F174" s="173" t="s">
        <v>259</v>
      </c>
      <c r="G174" s="30"/>
      <c r="H174" s="30"/>
      <c r="I174" s="30"/>
      <c r="J174" s="30"/>
      <c r="K174" s="30"/>
      <c r="L174" s="31"/>
      <c r="M174" s="170"/>
      <c r="N174" s="171"/>
      <c r="O174" s="63"/>
      <c r="P174" s="63"/>
      <c r="Q174" s="63"/>
      <c r="R174" s="63"/>
      <c r="S174" s="63"/>
      <c r="T174" s="64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7" t="s">
        <v>124</v>
      </c>
      <c r="AU174" s="17" t="s">
        <v>79</v>
      </c>
    </row>
    <row r="175" s="13" customFormat="1">
      <c r="A175" s="13"/>
      <c r="B175" s="174"/>
      <c r="C175" s="13"/>
      <c r="D175" s="168" t="s">
        <v>126</v>
      </c>
      <c r="E175" s="175" t="s">
        <v>3</v>
      </c>
      <c r="F175" s="176" t="s">
        <v>260</v>
      </c>
      <c r="G175" s="13"/>
      <c r="H175" s="177">
        <v>24</v>
      </c>
      <c r="I175" s="13"/>
      <c r="J175" s="13"/>
      <c r="K175" s="13"/>
      <c r="L175" s="174"/>
      <c r="M175" s="178"/>
      <c r="N175" s="179"/>
      <c r="O175" s="179"/>
      <c r="P175" s="179"/>
      <c r="Q175" s="179"/>
      <c r="R175" s="179"/>
      <c r="S175" s="179"/>
      <c r="T175" s="18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5" t="s">
        <v>126</v>
      </c>
      <c r="AU175" s="175" t="s">
        <v>79</v>
      </c>
      <c r="AV175" s="13" t="s">
        <v>79</v>
      </c>
      <c r="AW175" s="13" t="s">
        <v>31</v>
      </c>
      <c r="AX175" s="13" t="s">
        <v>77</v>
      </c>
      <c r="AY175" s="175" t="s">
        <v>113</v>
      </c>
    </row>
    <row r="176" s="2" customFormat="1" ht="16.5" customHeight="1">
      <c r="A176" s="30"/>
      <c r="B176" s="155"/>
      <c r="C176" s="188" t="s">
        <v>8</v>
      </c>
      <c r="D176" s="188" t="s">
        <v>200</v>
      </c>
      <c r="E176" s="189" t="s">
        <v>261</v>
      </c>
      <c r="F176" s="190" t="s">
        <v>262</v>
      </c>
      <c r="G176" s="191" t="s">
        <v>156</v>
      </c>
      <c r="H176" s="192">
        <v>24.48</v>
      </c>
      <c r="I176" s="193">
        <v>231</v>
      </c>
      <c r="J176" s="193">
        <f>ROUND(I176*H176,2)</f>
        <v>5654.8800000000001</v>
      </c>
      <c r="K176" s="190" t="s">
        <v>119</v>
      </c>
      <c r="L176" s="194"/>
      <c r="M176" s="195" t="s">
        <v>3</v>
      </c>
      <c r="N176" s="196" t="s">
        <v>40</v>
      </c>
      <c r="O176" s="164">
        <v>0</v>
      </c>
      <c r="P176" s="164">
        <f>O176*H176</f>
        <v>0</v>
      </c>
      <c r="Q176" s="164">
        <v>0.080000000000000002</v>
      </c>
      <c r="R176" s="164">
        <f>Q176*H176</f>
        <v>1.9584000000000001</v>
      </c>
      <c r="S176" s="164">
        <v>0</v>
      </c>
      <c r="T176" s="165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6" t="s">
        <v>169</v>
      </c>
      <c r="AT176" s="166" t="s">
        <v>200</v>
      </c>
      <c r="AU176" s="166" t="s">
        <v>79</v>
      </c>
      <c r="AY176" s="17" t="s">
        <v>113</v>
      </c>
      <c r="BE176" s="167">
        <f>IF(N176="základní",J176,0)</f>
        <v>5654.8800000000001</v>
      </c>
      <c r="BF176" s="167">
        <f>IF(N176="snížená",J176,0)</f>
        <v>0</v>
      </c>
      <c r="BG176" s="167">
        <f>IF(N176="zákl. přenesená",J176,0)</f>
        <v>0</v>
      </c>
      <c r="BH176" s="167">
        <f>IF(N176="sníž. přenesená",J176,0)</f>
        <v>0</v>
      </c>
      <c r="BI176" s="167">
        <f>IF(N176="nulová",J176,0)</f>
        <v>0</v>
      </c>
      <c r="BJ176" s="17" t="s">
        <v>77</v>
      </c>
      <c r="BK176" s="167">
        <f>ROUND(I176*H176,2)</f>
        <v>5654.8800000000001</v>
      </c>
      <c r="BL176" s="17" t="s">
        <v>120</v>
      </c>
      <c r="BM176" s="166" t="s">
        <v>263</v>
      </c>
    </row>
    <row r="177" s="2" customFormat="1">
      <c r="A177" s="30"/>
      <c r="B177" s="31"/>
      <c r="C177" s="30"/>
      <c r="D177" s="168" t="s">
        <v>122</v>
      </c>
      <c r="E177" s="30"/>
      <c r="F177" s="169" t="s">
        <v>262</v>
      </c>
      <c r="G177" s="30"/>
      <c r="H177" s="30"/>
      <c r="I177" s="30"/>
      <c r="J177" s="30"/>
      <c r="K177" s="30"/>
      <c r="L177" s="31"/>
      <c r="M177" s="170"/>
      <c r="N177" s="171"/>
      <c r="O177" s="63"/>
      <c r="P177" s="63"/>
      <c r="Q177" s="63"/>
      <c r="R177" s="63"/>
      <c r="S177" s="63"/>
      <c r="T177" s="64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7" t="s">
        <v>122</v>
      </c>
      <c r="AU177" s="17" t="s">
        <v>79</v>
      </c>
    </row>
    <row r="178" s="13" customFormat="1">
      <c r="A178" s="13"/>
      <c r="B178" s="174"/>
      <c r="C178" s="13"/>
      <c r="D178" s="168" t="s">
        <v>126</v>
      </c>
      <c r="E178" s="175" t="s">
        <v>3</v>
      </c>
      <c r="F178" s="176" t="s">
        <v>264</v>
      </c>
      <c r="G178" s="13"/>
      <c r="H178" s="177">
        <v>24</v>
      </c>
      <c r="I178" s="13"/>
      <c r="J178" s="13"/>
      <c r="K178" s="13"/>
      <c r="L178" s="174"/>
      <c r="M178" s="178"/>
      <c r="N178" s="179"/>
      <c r="O178" s="179"/>
      <c r="P178" s="179"/>
      <c r="Q178" s="179"/>
      <c r="R178" s="179"/>
      <c r="S178" s="179"/>
      <c r="T178" s="18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75" t="s">
        <v>126</v>
      </c>
      <c r="AU178" s="175" t="s">
        <v>79</v>
      </c>
      <c r="AV178" s="13" t="s">
        <v>79</v>
      </c>
      <c r="AW178" s="13" t="s">
        <v>31</v>
      </c>
      <c r="AX178" s="13" t="s">
        <v>77</v>
      </c>
      <c r="AY178" s="175" t="s">
        <v>113</v>
      </c>
    </row>
    <row r="179" s="13" customFormat="1">
      <c r="A179" s="13"/>
      <c r="B179" s="174"/>
      <c r="C179" s="13"/>
      <c r="D179" s="168" t="s">
        <v>126</v>
      </c>
      <c r="E179" s="13"/>
      <c r="F179" s="176" t="s">
        <v>265</v>
      </c>
      <c r="G179" s="13"/>
      <c r="H179" s="177">
        <v>24.48</v>
      </c>
      <c r="I179" s="13"/>
      <c r="J179" s="13"/>
      <c r="K179" s="13"/>
      <c r="L179" s="174"/>
      <c r="M179" s="178"/>
      <c r="N179" s="179"/>
      <c r="O179" s="179"/>
      <c r="P179" s="179"/>
      <c r="Q179" s="179"/>
      <c r="R179" s="179"/>
      <c r="S179" s="179"/>
      <c r="T179" s="18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5" t="s">
        <v>126</v>
      </c>
      <c r="AU179" s="175" t="s">
        <v>79</v>
      </c>
      <c r="AV179" s="13" t="s">
        <v>79</v>
      </c>
      <c r="AW179" s="13" t="s">
        <v>4</v>
      </c>
      <c r="AX179" s="13" t="s">
        <v>77</v>
      </c>
      <c r="AY179" s="175" t="s">
        <v>113</v>
      </c>
    </row>
    <row r="180" s="12" customFormat="1" ht="22.8" customHeight="1">
      <c r="A180" s="12"/>
      <c r="B180" s="143"/>
      <c r="C180" s="12"/>
      <c r="D180" s="144" t="s">
        <v>68</v>
      </c>
      <c r="E180" s="153" t="s">
        <v>266</v>
      </c>
      <c r="F180" s="153" t="s">
        <v>267</v>
      </c>
      <c r="G180" s="12"/>
      <c r="H180" s="12"/>
      <c r="I180" s="12"/>
      <c r="J180" s="154">
        <f>BK180</f>
        <v>89983.390000000014</v>
      </c>
      <c r="K180" s="12"/>
      <c r="L180" s="143"/>
      <c r="M180" s="147"/>
      <c r="N180" s="148"/>
      <c r="O180" s="148"/>
      <c r="P180" s="149">
        <f>SUM(P181:P212)</f>
        <v>5.5627480000000009</v>
      </c>
      <c r="Q180" s="148"/>
      <c r="R180" s="149">
        <f>SUM(R181:R212)</f>
        <v>0</v>
      </c>
      <c r="S180" s="148"/>
      <c r="T180" s="150">
        <f>SUM(T181:T212)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44" t="s">
        <v>77</v>
      </c>
      <c r="AT180" s="151" t="s">
        <v>68</v>
      </c>
      <c r="AU180" s="151" t="s">
        <v>77</v>
      </c>
      <c r="AY180" s="144" t="s">
        <v>113</v>
      </c>
      <c r="BK180" s="152">
        <f>SUM(BK181:BK212)</f>
        <v>89983.390000000014</v>
      </c>
    </row>
    <row r="181" s="2" customFormat="1" ht="21.75" customHeight="1">
      <c r="A181" s="30"/>
      <c r="B181" s="155"/>
      <c r="C181" s="156" t="s">
        <v>268</v>
      </c>
      <c r="D181" s="156" t="s">
        <v>115</v>
      </c>
      <c r="E181" s="157" t="s">
        <v>269</v>
      </c>
      <c r="F181" s="158" t="s">
        <v>270</v>
      </c>
      <c r="G181" s="159" t="s">
        <v>271</v>
      </c>
      <c r="H181" s="160">
        <v>14.375</v>
      </c>
      <c r="I181" s="161">
        <v>50.899999999999999</v>
      </c>
      <c r="J181" s="161">
        <f>ROUND(I181*H181,2)</f>
        <v>731.69000000000005</v>
      </c>
      <c r="K181" s="158" t="s">
        <v>119</v>
      </c>
      <c r="L181" s="31"/>
      <c r="M181" s="162" t="s">
        <v>3</v>
      </c>
      <c r="N181" s="163" t="s">
        <v>40</v>
      </c>
      <c r="O181" s="164">
        <v>0.029999999999999999</v>
      </c>
      <c r="P181" s="164">
        <f>O181*H181</f>
        <v>0.43124999999999997</v>
      </c>
      <c r="Q181" s="164">
        <v>0</v>
      </c>
      <c r="R181" s="164">
        <f>Q181*H181</f>
        <v>0</v>
      </c>
      <c r="S181" s="164">
        <v>0</v>
      </c>
      <c r="T181" s="165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6" t="s">
        <v>120</v>
      </c>
      <c r="AT181" s="166" t="s">
        <v>115</v>
      </c>
      <c r="AU181" s="166" t="s">
        <v>79</v>
      </c>
      <c r="AY181" s="17" t="s">
        <v>113</v>
      </c>
      <c r="BE181" s="167">
        <f>IF(N181="základní",J181,0)</f>
        <v>731.69000000000005</v>
      </c>
      <c r="BF181" s="167">
        <f>IF(N181="snížená",J181,0)</f>
        <v>0</v>
      </c>
      <c r="BG181" s="167">
        <f>IF(N181="zákl. přenesená",J181,0)</f>
        <v>0</v>
      </c>
      <c r="BH181" s="167">
        <f>IF(N181="sníž. přenesená",J181,0)</f>
        <v>0</v>
      </c>
      <c r="BI181" s="167">
        <f>IF(N181="nulová",J181,0)</f>
        <v>0</v>
      </c>
      <c r="BJ181" s="17" t="s">
        <v>77</v>
      </c>
      <c r="BK181" s="167">
        <f>ROUND(I181*H181,2)</f>
        <v>731.69000000000005</v>
      </c>
      <c r="BL181" s="17" t="s">
        <v>120</v>
      </c>
      <c r="BM181" s="166" t="s">
        <v>272</v>
      </c>
    </row>
    <row r="182" s="2" customFormat="1">
      <c r="A182" s="30"/>
      <c r="B182" s="31"/>
      <c r="C182" s="30"/>
      <c r="D182" s="168" t="s">
        <v>122</v>
      </c>
      <c r="E182" s="30"/>
      <c r="F182" s="169" t="s">
        <v>273</v>
      </c>
      <c r="G182" s="30"/>
      <c r="H182" s="30"/>
      <c r="I182" s="30"/>
      <c r="J182" s="30"/>
      <c r="K182" s="30"/>
      <c r="L182" s="31"/>
      <c r="M182" s="170"/>
      <c r="N182" s="171"/>
      <c r="O182" s="63"/>
      <c r="P182" s="63"/>
      <c r="Q182" s="63"/>
      <c r="R182" s="63"/>
      <c r="S182" s="63"/>
      <c r="T182" s="64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7" t="s">
        <v>122</v>
      </c>
      <c r="AU182" s="17" t="s">
        <v>79</v>
      </c>
    </row>
    <row r="183" s="2" customFormat="1">
      <c r="A183" s="30"/>
      <c r="B183" s="31"/>
      <c r="C183" s="30"/>
      <c r="D183" s="172" t="s">
        <v>124</v>
      </c>
      <c r="E183" s="30"/>
      <c r="F183" s="173" t="s">
        <v>274</v>
      </c>
      <c r="G183" s="30"/>
      <c r="H183" s="30"/>
      <c r="I183" s="30"/>
      <c r="J183" s="30"/>
      <c r="K183" s="30"/>
      <c r="L183" s="31"/>
      <c r="M183" s="170"/>
      <c r="N183" s="171"/>
      <c r="O183" s="63"/>
      <c r="P183" s="63"/>
      <c r="Q183" s="63"/>
      <c r="R183" s="63"/>
      <c r="S183" s="63"/>
      <c r="T183" s="64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7" t="s">
        <v>124</v>
      </c>
      <c r="AU183" s="17" t="s">
        <v>79</v>
      </c>
    </row>
    <row r="184" s="13" customFormat="1">
      <c r="A184" s="13"/>
      <c r="B184" s="174"/>
      <c r="C184" s="13"/>
      <c r="D184" s="168" t="s">
        <v>126</v>
      </c>
      <c r="E184" s="175" t="s">
        <v>3</v>
      </c>
      <c r="F184" s="176" t="s">
        <v>275</v>
      </c>
      <c r="G184" s="13"/>
      <c r="H184" s="177">
        <v>14.375</v>
      </c>
      <c r="I184" s="13"/>
      <c r="J184" s="13"/>
      <c r="K184" s="13"/>
      <c r="L184" s="174"/>
      <c r="M184" s="178"/>
      <c r="N184" s="179"/>
      <c r="O184" s="179"/>
      <c r="P184" s="179"/>
      <c r="Q184" s="179"/>
      <c r="R184" s="179"/>
      <c r="S184" s="179"/>
      <c r="T184" s="18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75" t="s">
        <v>126</v>
      </c>
      <c r="AU184" s="175" t="s">
        <v>79</v>
      </c>
      <c r="AV184" s="13" t="s">
        <v>79</v>
      </c>
      <c r="AW184" s="13" t="s">
        <v>31</v>
      </c>
      <c r="AX184" s="13" t="s">
        <v>77</v>
      </c>
      <c r="AY184" s="175" t="s">
        <v>113</v>
      </c>
    </row>
    <row r="185" s="2" customFormat="1" ht="24.15" customHeight="1">
      <c r="A185" s="30"/>
      <c r="B185" s="155"/>
      <c r="C185" s="156" t="s">
        <v>276</v>
      </c>
      <c r="D185" s="156" t="s">
        <v>115</v>
      </c>
      <c r="E185" s="157" t="s">
        <v>277</v>
      </c>
      <c r="F185" s="158" t="s">
        <v>278</v>
      </c>
      <c r="G185" s="159" t="s">
        <v>271</v>
      </c>
      <c r="H185" s="160">
        <v>273.125</v>
      </c>
      <c r="I185" s="161">
        <v>11.4</v>
      </c>
      <c r="J185" s="161">
        <f>ROUND(I185*H185,2)</f>
        <v>3113.6300000000001</v>
      </c>
      <c r="K185" s="158" t="s">
        <v>119</v>
      </c>
      <c r="L185" s="31"/>
      <c r="M185" s="162" t="s">
        <v>3</v>
      </c>
      <c r="N185" s="163" t="s">
        <v>40</v>
      </c>
      <c r="O185" s="164">
        <v>0.002</v>
      </c>
      <c r="P185" s="164">
        <f>O185*H185</f>
        <v>0.54625000000000001</v>
      </c>
      <c r="Q185" s="164">
        <v>0</v>
      </c>
      <c r="R185" s="164">
        <f>Q185*H185</f>
        <v>0</v>
      </c>
      <c r="S185" s="164">
        <v>0</v>
      </c>
      <c r="T185" s="165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66" t="s">
        <v>120</v>
      </c>
      <c r="AT185" s="166" t="s">
        <v>115</v>
      </c>
      <c r="AU185" s="166" t="s">
        <v>79</v>
      </c>
      <c r="AY185" s="17" t="s">
        <v>113</v>
      </c>
      <c r="BE185" s="167">
        <f>IF(N185="základní",J185,0)</f>
        <v>3113.6300000000001</v>
      </c>
      <c r="BF185" s="167">
        <f>IF(N185="snížená",J185,0)</f>
        <v>0</v>
      </c>
      <c r="BG185" s="167">
        <f>IF(N185="zákl. přenesená",J185,0)</f>
        <v>0</v>
      </c>
      <c r="BH185" s="167">
        <f>IF(N185="sníž. přenesená",J185,0)</f>
        <v>0</v>
      </c>
      <c r="BI185" s="167">
        <f>IF(N185="nulová",J185,0)</f>
        <v>0</v>
      </c>
      <c r="BJ185" s="17" t="s">
        <v>77</v>
      </c>
      <c r="BK185" s="167">
        <f>ROUND(I185*H185,2)</f>
        <v>3113.6300000000001</v>
      </c>
      <c r="BL185" s="17" t="s">
        <v>120</v>
      </c>
      <c r="BM185" s="166" t="s">
        <v>279</v>
      </c>
    </row>
    <row r="186" s="2" customFormat="1">
      <c r="A186" s="30"/>
      <c r="B186" s="31"/>
      <c r="C186" s="30"/>
      <c r="D186" s="168" t="s">
        <v>122</v>
      </c>
      <c r="E186" s="30"/>
      <c r="F186" s="169" t="s">
        <v>280</v>
      </c>
      <c r="G186" s="30"/>
      <c r="H186" s="30"/>
      <c r="I186" s="30"/>
      <c r="J186" s="30"/>
      <c r="K186" s="30"/>
      <c r="L186" s="31"/>
      <c r="M186" s="170"/>
      <c r="N186" s="171"/>
      <c r="O186" s="63"/>
      <c r="P186" s="63"/>
      <c r="Q186" s="63"/>
      <c r="R186" s="63"/>
      <c r="S186" s="63"/>
      <c r="T186" s="64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7" t="s">
        <v>122</v>
      </c>
      <c r="AU186" s="17" t="s">
        <v>79</v>
      </c>
    </row>
    <row r="187" s="2" customFormat="1">
      <c r="A187" s="30"/>
      <c r="B187" s="31"/>
      <c r="C187" s="30"/>
      <c r="D187" s="172" t="s">
        <v>124</v>
      </c>
      <c r="E187" s="30"/>
      <c r="F187" s="173" t="s">
        <v>281</v>
      </c>
      <c r="G187" s="30"/>
      <c r="H187" s="30"/>
      <c r="I187" s="30"/>
      <c r="J187" s="30"/>
      <c r="K187" s="30"/>
      <c r="L187" s="31"/>
      <c r="M187" s="170"/>
      <c r="N187" s="171"/>
      <c r="O187" s="63"/>
      <c r="P187" s="63"/>
      <c r="Q187" s="63"/>
      <c r="R187" s="63"/>
      <c r="S187" s="63"/>
      <c r="T187" s="64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7" t="s">
        <v>124</v>
      </c>
      <c r="AU187" s="17" t="s">
        <v>79</v>
      </c>
    </row>
    <row r="188" s="13" customFormat="1">
      <c r="A188" s="13"/>
      <c r="B188" s="174"/>
      <c r="C188" s="13"/>
      <c r="D188" s="168" t="s">
        <v>126</v>
      </c>
      <c r="E188" s="175" t="s">
        <v>3</v>
      </c>
      <c r="F188" s="176" t="s">
        <v>282</v>
      </c>
      <c r="G188" s="13"/>
      <c r="H188" s="177">
        <v>273.125</v>
      </c>
      <c r="I188" s="13"/>
      <c r="J188" s="13"/>
      <c r="K188" s="13"/>
      <c r="L188" s="174"/>
      <c r="M188" s="178"/>
      <c r="N188" s="179"/>
      <c r="O188" s="179"/>
      <c r="P188" s="179"/>
      <c r="Q188" s="179"/>
      <c r="R188" s="179"/>
      <c r="S188" s="179"/>
      <c r="T188" s="18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75" t="s">
        <v>126</v>
      </c>
      <c r="AU188" s="175" t="s">
        <v>79</v>
      </c>
      <c r="AV188" s="13" t="s">
        <v>79</v>
      </c>
      <c r="AW188" s="13" t="s">
        <v>31</v>
      </c>
      <c r="AX188" s="13" t="s">
        <v>77</v>
      </c>
      <c r="AY188" s="175" t="s">
        <v>113</v>
      </c>
    </row>
    <row r="189" s="2" customFormat="1" ht="21.75" customHeight="1">
      <c r="A189" s="30"/>
      <c r="B189" s="155"/>
      <c r="C189" s="156" t="s">
        <v>283</v>
      </c>
      <c r="D189" s="156" t="s">
        <v>115</v>
      </c>
      <c r="E189" s="157" t="s">
        <v>284</v>
      </c>
      <c r="F189" s="158" t="s">
        <v>285</v>
      </c>
      <c r="G189" s="159" t="s">
        <v>271</v>
      </c>
      <c r="H189" s="160">
        <v>42.456000000000003</v>
      </c>
      <c r="I189" s="161">
        <v>57.200000000000003</v>
      </c>
      <c r="J189" s="161">
        <f>ROUND(I189*H189,2)</f>
        <v>2428.48</v>
      </c>
      <c r="K189" s="158" t="s">
        <v>119</v>
      </c>
      <c r="L189" s="31"/>
      <c r="M189" s="162" t="s">
        <v>3</v>
      </c>
      <c r="N189" s="163" t="s">
        <v>40</v>
      </c>
      <c r="O189" s="164">
        <v>0.032000000000000001</v>
      </c>
      <c r="P189" s="164">
        <f>O189*H189</f>
        <v>1.358592</v>
      </c>
      <c r="Q189" s="164">
        <v>0</v>
      </c>
      <c r="R189" s="164">
        <f>Q189*H189</f>
        <v>0</v>
      </c>
      <c r="S189" s="164">
        <v>0</v>
      </c>
      <c r="T189" s="165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66" t="s">
        <v>120</v>
      </c>
      <c r="AT189" s="166" t="s">
        <v>115</v>
      </c>
      <c r="AU189" s="166" t="s">
        <v>79</v>
      </c>
      <c r="AY189" s="17" t="s">
        <v>113</v>
      </c>
      <c r="BE189" s="167">
        <f>IF(N189="základní",J189,0)</f>
        <v>2428.48</v>
      </c>
      <c r="BF189" s="167">
        <f>IF(N189="snížená",J189,0)</f>
        <v>0</v>
      </c>
      <c r="BG189" s="167">
        <f>IF(N189="zákl. přenesená",J189,0)</f>
        <v>0</v>
      </c>
      <c r="BH189" s="167">
        <f>IF(N189="sníž. přenesená",J189,0)</f>
        <v>0</v>
      </c>
      <c r="BI189" s="167">
        <f>IF(N189="nulová",J189,0)</f>
        <v>0</v>
      </c>
      <c r="BJ189" s="17" t="s">
        <v>77</v>
      </c>
      <c r="BK189" s="167">
        <f>ROUND(I189*H189,2)</f>
        <v>2428.48</v>
      </c>
      <c r="BL189" s="17" t="s">
        <v>120</v>
      </c>
      <c r="BM189" s="166" t="s">
        <v>286</v>
      </c>
    </row>
    <row r="190" s="2" customFormat="1">
      <c r="A190" s="30"/>
      <c r="B190" s="31"/>
      <c r="C190" s="30"/>
      <c r="D190" s="168" t="s">
        <v>122</v>
      </c>
      <c r="E190" s="30"/>
      <c r="F190" s="169" t="s">
        <v>287</v>
      </c>
      <c r="G190" s="30"/>
      <c r="H190" s="30"/>
      <c r="I190" s="30"/>
      <c r="J190" s="30"/>
      <c r="K190" s="30"/>
      <c r="L190" s="31"/>
      <c r="M190" s="170"/>
      <c r="N190" s="171"/>
      <c r="O190" s="63"/>
      <c r="P190" s="63"/>
      <c r="Q190" s="63"/>
      <c r="R190" s="63"/>
      <c r="S190" s="63"/>
      <c r="T190" s="64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7" t="s">
        <v>122</v>
      </c>
      <c r="AU190" s="17" t="s">
        <v>79</v>
      </c>
    </row>
    <row r="191" s="2" customFormat="1">
      <c r="A191" s="30"/>
      <c r="B191" s="31"/>
      <c r="C191" s="30"/>
      <c r="D191" s="172" t="s">
        <v>124</v>
      </c>
      <c r="E191" s="30"/>
      <c r="F191" s="173" t="s">
        <v>288</v>
      </c>
      <c r="G191" s="30"/>
      <c r="H191" s="30"/>
      <c r="I191" s="30"/>
      <c r="J191" s="30"/>
      <c r="K191" s="30"/>
      <c r="L191" s="31"/>
      <c r="M191" s="170"/>
      <c r="N191" s="171"/>
      <c r="O191" s="63"/>
      <c r="P191" s="63"/>
      <c r="Q191" s="63"/>
      <c r="R191" s="63"/>
      <c r="S191" s="63"/>
      <c r="T191" s="64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7" t="s">
        <v>124</v>
      </c>
      <c r="AU191" s="17" t="s">
        <v>79</v>
      </c>
    </row>
    <row r="192" s="13" customFormat="1">
      <c r="A192" s="13"/>
      <c r="B192" s="174"/>
      <c r="C192" s="13"/>
      <c r="D192" s="168" t="s">
        <v>126</v>
      </c>
      <c r="E192" s="175" t="s">
        <v>3</v>
      </c>
      <c r="F192" s="176" t="s">
        <v>289</v>
      </c>
      <c r="G192" s="13"/>
      <c r="H192" s="177">
        <v>4.9199999999999999</v>
      </c>
      <c r="I192" s="13"/>
      <c r="J192" s="13"/>
      <c r="K192" s="13"/>
      <c r="L192" s="174"/>
      <c r="M192" s="178"/>
      <c r="N192" s="179"/>
      <c r="O192" s="179"/>
      <c r="P192" s="179"/>
      <c r="Q192" s="179"/>
      <c r="R192" s="179"/>
      <c r="S192" s="179"/>
      <c r="T192" s="18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75" t="s">
        <v>126</v>
      </c>
      <c r="AU192" s="175" t="s">
        <v>79</v>
      </c>
      <c r="AV192" s="13" t="s">
        <v>79</v>
      </c>
      <c r="AW192" s="13" t="s">
        <v>31</v>
      </c>
      <c r="AX192" s="13" t="s">
        <v>69</v>
      </c>
      <c r="AY192" s="175" t="s">
        <v>113</v>
      </c>
    </row>
    <row r="193" s="13" customFormat="1">
      <c r="A193" s="13"/>
      <c r="B193" s="174"/>
      <c r="C193" s="13"/>
      <c r="D193" s="168" t="s">
        <v>126</v>
      </c>
      <c r="E193" s="175" t="s">
        <v>3</v>
      </c>
      <c r="F193" s="176" t="s">
        <v>290</v>
      </c>
      <c r="G193" s="13"/>
      <c r="H193" s="177">
        <v>37.536000000000001</v>
      </c>
      <c r="I193" s="13"/>
      <c r="J193" s="13"/>
      <c r="K193" s="13"/>
      <c r="L193" s="174"/>
      <c r="M193" s="178"/>
      <c r="N193" s="179"/>
      <c r="O193" s="179"/>
      <c r="P193" s="179"/>
      <c r="Q193" s="179"/>
      <c r="R193" s="179"/>
      <c r="S193" s="179"/>
      <c r="T193" s="18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75" t="s">
        <v>126</v>
      </c>
      <c r="AU193" s="175" t="s">
        <v>79</v>
      </c>
      <c r="AV193" s="13" t="s">
        <v>79</v>
      </c>
      <c r="AW193" s="13" t="s">
        <v>31</v>
      </c>
      <c r="AX193" s="13" t="s">
        <v>69</v>
      </c>
      <c r="AY193" s="175" t="s">
        <v>113</v>
      </c>
    </row>
    <row r="194" s="14" customFormat="1">
      <c r="A194" s="14"/>
      <c r="B194" s="181"/>
      <c r="C194" s="14"/>
      <c r="D194" s="168" t="s">
        <v>126</v>
      </c>
      <c r="E194" s="182" t="s">
        <v>3</v>
      </c>
      <c r="F194" s="183" t="s">
        <v>177</v>
      </c>
      <c r="G194" s="14"/>
      <c r="H194" s="184">
        <v>42.456000000000003</v>
      </c>
      <c r="I194" s="14"/>
      <c r="J194" s="14"/>
      <c r="K194" s="14"/>
      <c r="L194" s="181"/>
      <c r="M194" s="185"/>
      <c r="N194" s="186"/>
      <c r="O194" s="186"/>
      <c r="P194" s="186"/>
      <c r="Q194" s="186"/>
      <c r="R194" s="186"/>
      <c r="S194" s="186"/>
      <c r="T194" s="18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82" t="s">
        <v>126</v>
      </c>
      <c r="AU194" s="182" t="s">
        <v>79</v>
      </c>
      <c r="AV194" s="14" t="s">
        <v>120</v>
      </c>
      <c r="AW194" s="14" t="s">
        <v>31</v>
      </c>
      <c r="AX194" s="14" t="s">
        <v>77</v>
      </c>
      <c r="AY194" s="182" t="s">
        <v>113</v>
      </c>
    </row>
    <row r="195" s="2" customFormat="1" ht="24.15" customHeight="1">
      <c r="A195" s="30"/>
      <c r="B195" s="155"/>
      <c r="C195" s="156" t="s">
        <v>291</v>
      </c>
      <c r="D195" s="156" t="s">
        <v>115</v>
      </c>
      <c r="E195" s="157" t="s">
        <v>292</v>
      </c>
      <c r="F195" s="158" t="s">
        <v>293</v>
      </c>
      <c r="G195" s="159" t="s">
        <v>271</v>
      </c>
      <c r="H195" s="160">
        <v>806.66399999999999</v>
      </c>
      <c r="I195" s="161">
        <v>19.399999999999999</v>
      </c>
      <c r="J195" s="161">
        <f>ROUND(I195*H195,2)</f>
        <v>15649.280000000001</v>
      </c>
      <c r="K195" s="158" t="s">
        <v>119</v>
      </c>
      <c r="L195" s="31"/>
      <c r="M195" s="162" t="s">
        <v>3</v>
      </c>
      <c r="N195" s="163" t="s">
        <v>40</v>
      </c>
      <c r="O195" s="164">
        <v>0.0040000000000000001</v>
      </c>
      <c r="P195" s="164">
        <f>O195*H195</f>
        <v>3.2266560000000002</v>
      </c>
      <c r="Q195" s="164">
        <v>0</v>
      </c>
      <c r="R195" s="164">
        <f>Q195*H195</f>
        <v>0</v>
      </c>
      <c r="S195" s="164">
        <v>0</v>
      </c>
      <c r="T195" s="165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66" t="s">
        <v>120</v>
      </c>
      <c r="AT195" s="166" t="s">
        <v>115</v>
      </c>
      <c r="AU195" s="166" t="s">
        <v>79</v>
      </c>
      <c r="AY195" s="17" t="s">
        <v>113</v>
      </c>
      <c r="BE195" s="167">
        <f>IF(N195="základní",J195,0)</f>
        <v>15649.280000000001</v>
      </c>
      <c r="BF195" s="167">
        <f>IF(N195="snížená",J195,0)</f>
        <v>0</v>
      </c>
      <c r="BG195" s="167">
        <f>IF(N195="zákl. přenesená",J195,0)</f>
        <v>0</v>
      </c>
      <c r="BH195" s="167">
        <f>IF(N195="sníž. přenesená",J195,0)</f>
        <v>0</v>
      </c>
      <c r="BI195" s="167">
        <f>IF(N195="nulová",J195,0)</f>
        <v>0</v>
      </c>
      <c r="BJ195" s="17" t="s">
        <v>77</v>
      </c>
      <c r="BK195" s="167">
        <f>ROUND(I195*H195,2)</f>
        <v>15649.280000000001</v>
      </c>
      <c r="BL195" s="17" t="s">
        <v>120</v>
      </c>
      <c r="BM195" s="166" t="s">
        <v>294</v>
      </c>
    </row>
    <row r="196" s="2" customFormat="1">
      <c r="A196" s="30"/>
      <c r="B196" s="31"/>
      <c r="C196" s="30"/>
      <c r="D196" s="168" t="s">
        <v>122</v>
      </c>
      <c r="E196" s="30"/>
      <c r="F196" s="169" t="s">
        <v>295</v>
      </c>
      <c r="G196" s="30"/>
      <c r="H196" s="30"/>
      <c r="I196" s="30"/>
      <c r="J196" s="30"/>
      <c r="K196" s="30"/>
      <c r="L196" s="31"/>
      <c r="M196" s="170"/>
      <c r="N196" s="171"/>
      <c r="O196" s="63"/>
      <c r="P196" s="63"/>
      <c r="Q196" s="63"/>
      <c r="R196" s="63"/>
      <c r="S196" s="63"/>
      <c r="T196" s="64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7" t="s">
        <v>122</v>
      </c>
      <c r="AU196" s="17" t="s">
        <v>79</v>
      </c>
    </row>
    <row r="197" s="2" customFormat="1">
      <c r="A197" s="30"/>
      <c r="B197" s="31"/>
      <c r="C197" s="30"/>
      <c r="D197" s="172" t="s">
        <v>124</v>
      </c>
      <c r="E197" s="30"/>
      <c r="F197" s="173" t="s">
        <v>296</v>
      </c>
      <c r="G197" s="30"/>
      <c r="H197" s="30"/>
      <c r="I197" s="30"/>
      <c r="J197" s="30"/>
      <c r="K197" s="30"/>
      <c r="L197" s="31"/>
      <c r="M197" s="170"/>
      <c r="N197" s="171"/>
      <c r="O197" s="63"/>
      <c r="P197" s="63"/>
      <c r="Q197" s="63"/>
      <c r="R197" s="63"/>
      <c r="S197" s="63"/>
      <c r="T197" s="64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7" t="s">
        <v>124</v>
      </c>
      <c r="AU197" s="17" t="s">
        <v>79</v>
      </c>
    </row>
    <row r="198" s="13" customFormat="1">
      <c r="A198" s="13"/>
      <c r="B198" s="174"/>
      <c r="C198" s="13"/>
      <c r="D198" s="168" t="s">
        <v>126</v>
      </c>
      <c r="E198" s="175" t="s">
        <v>3</v>
      </c>
      <c r="F198" s="176" t="s">
        <v>297</v>
      </c>
      <c r="G198" s="13"/>
      <c r="H198" s="177">
        <v>806.66399999999999</v>
      </c>
      <c r="I198" s="13"/>
      <c r="J198" s="13"/>
      <c r="K198" s="13"/>
      <c r="L198" s="174"/>
      <c r="M198" s="178"/>
      <c r="N198" s="179"/>
      <c r="O198" s="179"/>
      <c r="P198" s="179"/>
      <c r="Q198" s="179"/>
      <c r="R198" s="179"/>
      <c r="S198" s="179"/>
      <c r="T198" s="18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75" t="s">
        <v>126</v>
      </c>
      <c r="AU198" s="175" t="s">
        <v>79</v>
      </c>
      <c r="AV198" s="13" t="s">
        <v>79</v>
      </c>
      <c r="AW198" s="13" t="s">
        <v>31</v>
      </c>
      <c r="AX198" s="13" t="s">
        <v>77</v>
      </c>
      <c r="AY198" s="175" t="s">
        <v>113</v>
      </c>
    </row>
    <row r="199" s="2" customFormat="1" ht="37.8" customHeight="1">
      <c r="A199" s="30"/>
      <c r="B199" s="155"/>
      <c r="C199" s="156" t="s">
        <v>298</v>
      </c>
      <c r="D199" s="156" t="s">
        <v>115</v>
      </c>
      <c r="E199" s="157" t="s">
        <v>299</v>
      </c>
      <c r="F199" s="158" t="s">
        <v>300</v>
      </c>
      <c r="G199" s="159" t="s">
        <v>271</v>
      </c>
      <c r="H199" s="160">
        <v>19.295000000000002</v>
      </c>
      <c r="I199" s="161">
        <v>143</v>
      </c>
      <c r="J199" s="161">
        <f>ROUND(I199*H199,2)</f>
        <v>2759.1900000000001</v>
      </c>
      <c r="K199" s="158" t="s">
        <v>119</v>
      </c>
      <c r="L199" s="31"/>
      <c r="M199" s="162" t="s">
        <v>3</v>
      </c>
      <c r="N199" s="163" t="s">
        <v>40</v>
      </c>
      <c r="O199" s="164">
        <v>0</v>
      </c>
      <c r="P199" s="164">
        <f>O199*H199</f>
        <v>0</v>
      </c>
      <c r="Q199" s="164">
        <v>0</v>
      </c>
      <c r="R199" s="164">
        <f>Q199*H199</f>
        <v>0</v>
      </c>
      <c r="S199" s="164">
        <v>0</v>
      </c>
      <c r="T199" s="165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66" t="s">
        <v>301</v>
      </c>
      <c r="AT199" s="166" t="s">
        <v>115</v>
      </c>
      <c r="AU199" s="166" t="s">
        <v>79</v>
      </c>
      <c r="AY199" s="17" t="s">
        <v>113</v>
      </c>
      <c r="BE199" s="167">
        <f>IF(N199="základní",J199,0)</f>
        <v>2759.1900000000001</v>
      </c>
      <c r="BF199" s="167">
        <f>IF(N199="snížená",J199,0)</f>
        <v>0</v>
      </c>
      <c r="BG199" s="167">
        <f>IF(N199="zákl. přenesená",J199,0)</f>
        <v>0</v>
      </c>
      <c r="BH199" s="167">
        <f>IF(N199="sníž. přenesená",J199,0)</f>
        <v>0</v>
      </c>
      <c r="BI199" s="167">
        <f>IF(N199="nulová",J199,0)</f>
        <v>0</v>
      </c>
      <c r="BJ199" s="17" t="s">
        <v>77</v>
      </c>
      <c r="BK199" s="167">
        <f>ROUND(I199*H199,2)</f>
        <v>2759.1900000000001</v>
      </c>
      <c r="BL199" s="17" t="s">
        <v>301</v>
      </c>
      <c r="BM199" s="166" t="s">
        <v>302</v>
      </c>
    </row>
    <row r="200" s="2" customFormat="1">
      <c r="A200" s="30"/>
      <c r="B200" s="31"/>
      <c r="C200" s="30"/>
      <c r="D200" s="168" t="s">
        <v>122</v>
      </c>
      <c r="E200" s="30"/>
      <c r="F200" s="169" t="s">
        <v>303</v>
      </c>
      <c r="G200" s="30"/>
      <c r="H200" s="30"/>
      <c r="I200" s="30"/>
      <c r="J200" s="30"/>
      <c r="K200" s="30"/>
      <c r="L200" s="31"/>
      <c r="M200" s="170"/>
      <c r="N200" s="171"/>
      <c r="O200" s="63"/>
      <c r="P200" s="63"/>
      <c r="Q200" s="63"/>
      <c r="R200" s="63"/>
      <c r="S200" s="63"/>
      <c r="T200" s="64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7" t="s">
        <v>122</v>
      </c>
      <c r="AU200" s="17" t="s">
        <v>79</v>
      </c>
    </row>
    <row r="201" s="2" customFormat="1">
      <c r="A201" s="30"/>
      <c r="B201" s="31"/>
      <c r="C201" s="30"/>
      <c r="D201" s="172" t="s">
        <v>124</v>
      </c>
      <c r="E201" s="30"/>
      <c r="F201" s="173" t="s">
        <v>304</v>
      </c>
      <c r="G201" s="30"/>
      <c r="H201" s="30"/>
      <c r="I201" s="30"/>
      <c r="J201" s="30"/>
      <c r="K201" s="30"/>
      <c r="L201" s="31"/>
      <c r="M201" s="170"/>
      <c r="N201" s="171"/>
      <c r="O201" s="63"/>
      <c r="P201" s="63"/>
      <c r="Q201" s="63"/>
      <c r="R201" s="63"/>
      <c r="S201" s="63"/>
      <c r="T201" s="64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7" t="s">
        <v>124</v>
      </c>
      <c r="AU201" s="17" t="s">
        <v>79</v>
      </c>
    </row>
    <row r="202" s="13" customFormat="1">
      <c r="A202" s="13"/>
      <c r="B202" s="174"/>
      <c r="C202" s="13"/>
      <c r="D202" s="168" t="s">
        <v>126</v>
      </c>
      <c r="E202" s="175" t="s">
        <v>3</v>
      </c>
      <c r="F202" s="176" t="s">
        <v>305</v>
      </c>
      <c r="G202" s="13"/>
      <c r="H202" s="177">
        <v>4.9199999999999999</v>
      </c>
      <c r="I202" s="13"/>
      <c r="J202" s="13"/>
      <c r="K202" s="13"/>
      <c r="L202" s="174"/>
      <c r="M202" s="178"/>
      <c r="N202" s="179"/>
      <c r="O202" s="179"/>
      <c r="P202" s="179"/>
      <c r="Q202" s="179"/>
      <c r="R202" s="179"/>
      <c r="S202" s="179"/>
      <c r="T202" s="18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75" t="s">
        <v>126</v>
      </c>
      <c r="AU202" s="175" t="s">
        <v>79</v>
      </c>
      <c r="AV202" s="13" t="s">
        <v>79</v>
      </c>
      <c r="AW202" s="13" t="s">
        <v>31</v>
      </c>
      <c r="AX202" s="13" t="s">
        <v>69</v>
      </c>
      <c r="AY202" s="175" t="s">
        <v>113</v>
      </c>
    </row>
    <row r="203" s="13" customFormat="1">
      <c r="A203" s="13"/>
      <c r="B203" s="174"/>
      <c r="C203" s="13"/>
      <c r="D203" s="168" t="s">
        <v>126</v>
      </c>
      <c r="E203" s="175" t="s">
        <v>3</v>
      </c>
      <c r="F203" s="176" t="s">
        <v>306</v>
      </c>
      <c r="G203" s="13"/>
      <c r="H203" s="177">
        <v>14.375</v>
      </c>
      <c r="I203" s="13"/>
      <c r="J203" s="13"/>
      <c r="K203" s="13"/>
      <c r="L203" s="174"/>
      <c r="M203" s="178"/>
      <c r="N203" s="179"/>
      <c r="O203" s="179"/>
      <c r="P203" s="179"/>
      <c r="Q203" s="179"/>
      <c r="R203" s="179"/>
      <c r="S203" s="179"/>
      <c r="T203" s="18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75" t="s">
        <v>126</v>
      </c>
      <c r="AU203" s="175" t="s">
        <v>79</v>
      </c>
      <c r="AV203" s="13" t="s">
        <v>79</v>
      </c>
      <c r="AW203" s="13" t="s">
        <v>31</v>
      </c>
      <c r="AX203" s="13" t="s">
        <v>69</v>
      </c>
      <c r="AY203" s="175" t="s">
        <v>113</v>
      </c>
    </row>
    <row r="204" s="14" customFormat="1">
      <c r="A204" s="14"/>
      <c r="B204" s="181"/>
      <c r="C204" s="14"/>
      <c r="D204" s="168" t="s">
        <v>126</v>
      </c>
      <c r="E204" s="182" t="s">
        <v>3</v>
      </c>
      <c r="F204" s="183" t="s">
        <v>177</v>
      </c>
      <c r="G204" s="14"/>
      <c r="H204" s="184">
        <v>19.295000000000002</v>
      </c>
      <c r="I204" s="14"/>
      <c r="J204" s="14"/>
      <c r="K204" s="14"/>
      <c r="L204" s="181"/>
      <c r="M204" s="185"/>
      <c r="N204" s="186"/>
      <c r="O204" s="186"/>
      <c r="P204" s="186"/>
      <c r="Q204" s="186"/>
      <c r="R204" s="186"/>
      <c r="S204" s="186"/>
      <c r="T204" s="18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82" t="s">
        <v>126</v>
      </c>
      <c r="AU204" s="182" t="s">
        <v>79</v>
      </c>
      <c r="AV204" s="14" t="s">
        <v>120</v>
      </c>
      <c r="AW204" s="14" t="s">
        <v>31</v>
      </c>
      <c r="AX204" s="14" t="s">
        <v>77</v>
      </c>
      <c r="AY204" s="182" t="s">
        <v>113</v>
      </c>
    </row>
    <row r="205" s="2" customFormat="1" ht="37.8" customHeight="1">
      <c r="A205" s="30"/>
      <c r="B205" s="155"/>
      <c r="C205" s="156" t="s">
        <v>307</v>
      </c>
      <c r="D205" s="156" t="s">
        <v>115</v>
      </c>
      <c r="E205" s="157" t="s">
        <v>308</v>
      </c>
      <c r="F205" s="158" t="s">
        <v>309</v>
      </c>
      <c r="G205" s="159" t="s">
        <v>271</v>
      </c>
      <c r="H205" s="160">
        <v>37.536000000000001</v>
      </c>
      <c r="I205" s="161">
        <v>250</v>
      </c>
      <c r="J205" s="161">
        <f>ROUND(I205*H205,2)</f>
        <v>9384</v>
      </c>
      <c r="K205" s="158" t="s">
        <v>119</v>
      </c>
      <c r="L205" s="31"/>
      <c r="M205" s="162" t="s">
        <v>3</v>
      </c>
      <c r="N205" s="163" t="s">
        <v>40</v>
      </c>
      <c r="O205" s="164">
        <v>0</v>
      </c>
      <c r="P205" s="164">
        <f>O205*H205</f>
        <v>0</v>
      </c>
      <c r="Q205" s="164">
        <v>0</v>
      </c>
      <c r="R205" s="164">
        <f>Q205*H205</f>
        <v>0</v>
      </c>
      <c r="S205" s="164">
        <v>0</v>
      </c>
      <c r="T205" s="165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66" t="s">
        <v>301</v>
      </c>
      <c r="AT205" s="166" t="s">
        <v>115</v>
      </c>
      <c r="AU205" s="166" t="s">
        <v>79</v>
      </c>
      <c r="AY205" s="17" t="s">
        <v>113</v>
      </c>
      <c r="BE205" s="167">
        <f>IF(N205="základní",J205,0)</f>
        <v>9384</v>
      </c>
      <c r="BF205" s="167">
        <f>IF(N205="snížená",J205,0)</f>
        <v>0</v>
      </c>
      <c r="BG205" s="167">
        <f>IF(N205="zákl. přenesená",J205,0)</f>
        <v>0</v>
      </c>
      <c r="BH205" s="167">
        <f>IF(N205="sníž. přenesená",J205,0)</f>
        <v>0</v>
      </c>
      <c r="BI205" s="167">
        <f>IF(N205="nulová",J205,0)</f>
        <v>0</v>
      </c>
      <c r="BJ205" s="17" t="s">
        <v>77</v>
      </c>
      <c r="BK205" s="167">
        <f>ROUND(I205*H205,2)</f>
        <v>9384</v>
      </c>
      <c r="BL205" s="17" t="s">
        <v>301</v>
      </c>
      <c r="BM205" s="166" t="s">
        <v>310</v>
      </c>
    </row>
    <row r="206" s="2" customFormat="1">
      <c r="A206" s="30"/>
      <c r="B206" s="31"/>
      <c r="C206" s="30"/>
      <c r="D206" s="168" t="s">
        <v>122</v>
      </c>
      <c r="E206" s="30"/>
      <c r="F206" s="169" t="s">
        <v>311</v>
      </c>
      <c r="G206" s="30"/>
      <c r="H206" s="30"/>
      <c r="I206" s="30"/>
      <c r="J206" s="30"/>
      <c r="K206" s="30"/>
      <c r="L206" s="31"/>
      <c r="M206" s="170"/>
      <c r="N206" s="171"/>
      <c r="O206" s="63"/>
      <c r="P206" s="63"/>
      <c r="Q206" s="63"/>
      <c r="R206" s="63"/>
      <c r="S206" s="63"/>
      <c r="T206" s="64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7" t="s">
        <v>122</v>
      </c>
      <c r="AU206" s="17" t="s">
        <v>79</v>
      </c>
    </row>
    <row r="207" s="2" customFormat="1">
      <c r="A207" s="30"/>
      <c r="B207" s="31"/>
      <c r="C207" s="30"/>
      <c r="D207" s="172" t="s">
        <v>124</v>
      </c>
      <c r="E207" s="30"/>
      <c r="F207" s="173" t="s">
        <v>312</v>
      </c>
      <c r="G207" s="30"/>
      <c r="H207" s="30"/>
      <c r="I207" s="30"/>
      <c r="J207" s="30"/>
      <c r="K207" s="30"/>
      <c r="L207" s="31"/>
      <c r="M207" s="170"/>
      <c r="N207" s="171"/>
      <c r="O207" s="63"/>
      <c r="P207" s="63"/>
      <c r="Q207" s="63"/>
      <c r="R207" s="63"/>
      <c r="S207" s="63"/>
      <c r="T207" s="64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7" t="s">
        <v>124</v>
      </c>
      <c r="AU207" s="17" t="s">
        <v>79</v>
      </c>
    </row>
    <row r="208" s="13" customFormat="1">
      <c r="A208" s="13"/>
      <c r="B208" s="174"/>
      <c r="C208" s="13"/>
      <c r="D208" s="168" t="s">
        <v>126</v>
      </c>
      <c r="E208" s="175" t="s">
        <v>3</v>
      </c>
      <c r="F208" s="176" t="s">
        <v>313</v>
      </c>
      <c r="G208" s="13"/>
      <c r="H208" s="177">
        <v>37.536000000000001</v>
      </c>
      <c r="I208" s="13"/>
      <c r="J208" s="13"/>
      <c r="K208" s="13"/>
      <c r="L208" s="174"/>
      <c r="M208" s="178"/>
      <c r="N208" s="179"/>
      <c r="O208" s="179"/>
      <c r="P208" s="179"/>
      <c r="Q208" s="179"/>
      <c r="R208" s="179"/>
      <c r="S208" s="179"/>
      <c r="T208" s="18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75" t="s">
        <v>126</v>
      </c>
      <c r="AU208" s="175" t="s">
        <v>79</v>
      </c>
      <c r="AV208" s="13" t="s">
        <v>79</v>
      </c>
      <c r="AW208" s="13" t="s">
        <v>31</v>
      </c>
      <c r="AX208" s="13" t="s">
        <v>77</v>
      </c>
      <c r="AY208" s="175" t="s">
        <v>113</v>
      </c>
    </row>
    <row r="209" s="2" customFormat="1" ht="24.15" customHeight="1">
      <c r="A209" s="30"/>
      <c r="B209" s="155"/>
      <c r="C209" s="156" t="s">
        <v>314</v>
      </c>
      <c r="D209" s="156" t="s">
        <v>115</v>
      </c>
      <c r="E209" s="157" t="s">
        <v>315</v>
      </c>
      <c r="F209" s="158" t="s">
        <v>316</v>
      </c>
      <c r="G209" s="159" t="s">
        <v>271</v>
      </c>
      <c r="H209" s="160">
        <v>178.08000000000001</v>
      </c>
      <c r="I209" s="161">
        <v>314</v>
      </c>
      <c r="J209" s="161">
        <f>ROUND(I209*H209,2)</f>
        <v>55917.120000000003</v>
      </c>
      <c r="K209" s="158" t="s">
        <v>119</v>
      </c>
      <c r="L209" s="31"/>
      <c r="M209" s="162" t="s">
        <v>3</v>
      </c>
      <c r="N209" s="163" t="s">
        <v>40</v>
      </c>
      <c r="O209" s="164">
        <v>0</v>
      </c>
      <c r="P209" s="164">
        <f>O209*H209</f>
        <v>0</v>
      </c>
      <c r="Q209" s="164">
        <v>0</v>
      </c>
      <c r="R209" s="164">
        <f>Q209*H209</f>
        <v>0</v>
      </c>
      <c r="S209" s="164">
        <v>0</v>
      </c>
      <c r="T209" s="165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6" t="s">
        <v>301</v>
      </c>
      <c r="AT209" s="166" t="s">
        <v>115</v>
      </c>
      <c r="AU209" s="166" t="s">
        <v>79</v>
      </c>
      <c r="AY209" s="17" t="s">
        <v>113</v>
      </c>
      <c r="BE209" s="167">
        <f>IF(N209="základní",J209,0)</f>
        <v>55917.120000000003</v>
      </c>
      <c r="BF209" s="167">
        <f>IF(N209="snížená",J209,0)</f>
        <v>0</v>
      </c>
      <c r="BG209" s="167">
        <f>IF(N209="zákl. přenesená",J209,0)</f>
        <v>0</v>
      </c>
      <c r="BH209" s="167">
        <f>IF(N209="sníž. přenesená",J209,0)</f>
        <v>0</v>
      </c>
      <c r="BI209" s="167">
        <f>IF(N209="nulová",J209,0)</f>
        <v>0</v>
      </c>
      <c r="BJ209" s="17" t="s">
        <v>77</v>
      </c>
      <c r="BK209" s="167">
        <f>ROUND(I209*H209,2)</f>
        <v>55917.120000000003</v>
      </c>
      <c r="BL209" s="17" t="s">
        <v>301</v>
      </c>
      <c r="BM209" s="166" t="s">
        <v>317</v>
      </c>
    </row>
    <row r="210" s="2" customFormat="1">
      <c r="A210" s="30"/>
      <c r="B210" s="31"/>
      <c r="C210" s="30"/>
      <c r="D210" s="168" t="s">
        <v>122</v>
      </c>
      <c r="E210" s="30"/>
      <c r="F210" s="169" t="s">
        <v>318</v>
      </c>
      <c r="G210" s="30"/>
      <c r="H210" s="30"/>
      <c r="I210" s="30"/>
      <c r="J210" s="30"/>
      <c r="K210" s="30"/>
      <c r="L210" s="31"/>
      <c r="M210" s="170"/>
      <c r="N210" s="171"/>
      <c r="O210" s="63"/>
      <c r="P210" s="63"/>
      <c r="Q210" s="63"/>
      <c r="R210" s="63"/>
      <c r="S210" s="63"/>
      <c r="T210" s="64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7" t="s">
        <v>122</v>
      </c>
      <c r="AU210" s="17" t="s">
        <v>79</v>
      </c>
    </row>
    <row r="211" s="2" customFormat="1">
      <c r="A211" s="30"/>
      <c r="B211" s="31"/>
      <c r="C211" s="30"/>
      <c r="D211" s="172" t="s">
        <v>124</v>
      </c>
      <c r="E211" s="30"/>
      <c r="F211" s="173" t="s">
        <v>319</v>
      </c>
      <c r="G211" s="30"/>
      <c r="H211" s="30"/>
      <c r="I211" s="30"/>
      <c r="J211" s="30"/>
      <c r="K211" s="30"/>
      <c r="L211" s="31"/>
      <c r="M211" s="170"/>
      <c r="N211" s="171"/>
      <c r="O211" s="63"/>
      <c r="P211" s="63"/>
      <c r="Q211" s="63"/>
      <c r="R211" s="63"/>
      <c r="S211" s="63"/>
      <c r="T211" s="64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7" t="s">
        <v>124</v>
      </c>
      <c r="AU211" s="17" t="s">
        <v>79</v>
      </c>
    </row>
    <row r="212" s="13" customFormat="1">
      <c r="A212" s="13"/>
      <c r="B212" s="174"/>
      <c r="C212" s="13"/>
      <c r="D212" s="168" t="s">
        <v>126</v>
      </c>
      <c r="E212" s="175" t="s">
        <v>3</v>
      </c>
      <c r="F212" s="176" t="s">
        <v>320</v>
      </c>
      <c r="G212" s="13"/>
      <c r="H212" s="177">
        <v>178.08000000000001</v>
      </c>
      <c r="I212" s="13"/>
      <c r="J212" s="13"/>
      <c r="K212" s="13"/>
      <c r="L212" s="174"/>
      <c r="M212" s="178"/>
      <c r="N212" s="179"/>
      <c r="O212" s="179"/>
      <c r="P212" s="179"/>
      <c r="Q212" s="179"/>
      <c r="R212" s="179"/>
      <c r="S212" s="179"/>
      <c r="T212" s="18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75" t="s">
        <v>126</v>
      </c>
      <c r="AU212" s="175" t="s">
        <v>79</v>
      </c>
      <c r="AV212" s="13" t="s">
        <v>79</v>
      </c>
      <c r="AW212" s="13" t="s">
        <v>31</v>
      </c>
      <c r="AX212" s="13" t="s">
        <v>77</v>
      </c>
      <c r="AY212" s="175" t="s">
        <v>113</v>
      </c>
    </row>
    <row r="213" s="12" customFormat="1" ht="22.8" customHeight="1">
      <c r="A213" s="12"/>
      <c r="B213" s="143"/>
      <c r="C213" s="12"/>
      <c r="D213" s="144" t="s">
        <v>68</v>
      </c>
      <c r="E213" s="153" t="s">
        <v>321</v>
      </c>
      <c r="F213" s="153" t="s">
        <v>322</v>
      </c>
      <c r="G213" s="12"/>
      <c r="H213" s="12"/>
      <c r="I213" s="12"/>
      <c r="J213" s="154">
        <f>BK213</f>
        <v>18029.779999999999</v>
      </c>
      <c r="K213" s="12"/>
      <c r="L213" s="143"/>
      <c r="M213" s="147"/>
      <c r="N213" s="148"/>
      <c r="O213" s="148"/>
      <c r="P213" s="149">
        <f>SUM(P214:P216)</f>
        <v>30.201775000000001</v>
      </c>
      <c r="Q213" s="148"/>
      <c r="R213" s="149">
        <f>SUM(R214:R216)</f>
        <v>0</v>
      </c>
      <c r="S213" s="148"/>
      <c r="T213" s="150">
        <f>SUM(T214:T216)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44" t="s">
        <v>77</v>
      </c>
      <c r="AT213" s="151" t="s">
        <v>68</v>
      </c>
      <c r="AU213" s="151" t="s">
        <v>77</v>
      </c>
      <c r="AY213" s="144" t="s">
        <v>113</v>
      </c>
      <c r="BK213" s="152">
        <f>SUM(BK214:BK216)</f>
        <v>18029.779999999999</v>
      </c>
    </row>
    <row r="214" s="2" customFormat="1" ht="24.15" customHeight="1">
      <c r="A214" s="30"/>
      <c r="B214" s="155"/>
      <c r="C214" s="156" t="s">
        <v>323</v>
      </c>
      <c r="D214" s="156" t="s">
        <v>115</v>
      </c>
      <c r="E214" s="157" t="s">
        <v>324</v>
      </c>
      <c r="F214" s="158" t="s">
        <v>325</v>
      </c>
      <c r="G214" s="159" t="s">
        <v>271</v>
      </c>
      <c r="H214" s="160">
        <v>76.075000000000003</v>
      </c>
      <c r="I214" s="161">
        <v>237</v>
      </c>
      <c r="J214" s="161">
        <f>ROUND(I214*H214,2)</f>
        <v>18029.779999999999</v>
      </c>
      <c r="K214" s="158" t="s">
        <v>119</v>
      </c>
      <c r="L214" s="31"/>
      <c r="M214" s="162" t="s">
        <v>3</v>
      </c>
      <c r="N214" s="163" t="s">
        <v>40</v>
      </c>
      <c r="O214" s="164">
        <v>0.39700000000000002</v>
      </c>
      <c r="P214" s="164">
        <f>O214*H214</f>
        <v>30.201775000000001</v>
      </c>
      <c r="Q214" s="164">
        <v>0</v>
      </c>
      <c r="R214" s="164">
        <f>Q214*H214</f>
        <v>0</v>
      </c>
      <c r="S214" s="164">
        <v>0</v>
      </c>
      <c r="T214" s="165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66" t="s">
        <v>120</v>
      </c>
      <c r="AT214" s="166" t="s">
        <v>115</v>
      </c>
      <c r="AU214" s="166" t="s">
        <v>79</v>
      </c>
      <c r="AY214" s="17" t="s">
        <v>113</v>
      </c>
      <c r="BE214" s="167">
        <f>IF(N214="základní",J214,0)</f>
        <v>18029.779999999999</v>
      </c>
      <c r="BF214" s="167">
        <f>IF(N214="snížená",J214,0)</f>
        <v>0</v>
      </c>
      <c r="BG214" s="167">
        <f>IF(N214="zákl. přenesená",J214,0)</f>
        <v>0</v>
      </c>
      <c r="BH214" s="167">
        <f>IF(N214="sníž. přenesená",J214,0)</f>
        <v>0</v>
      </c>
      <c r="BI214" s="167">
        <f>IF(N214="nulová",J214,0)</f>
        <v>0</v>
      </c>
      <c r="BJ214" s="17" t="s">
        <v>77</v>
      </c>
      <c r="BK214" s="167">
        <f>ROUND(I214*H214,2)</f>
        <v>18029.779999999999</v>
      </c>
      <c r="BL214" s="17" t="s">
        <v>120</v>
      </c>
      <c r="BM214" s="166" t="s">
        <v>326</v>
      </c>
    </row>
    <row r="215" s="2" customFormat="1">
      <c r="A215" s="30"/>
      <c r="B215" s="31"/>
      <c r="C215" s="30"/>
      <c r="D215" s="168" t="s">
        <v>122</v>
      </c>
      <c r="E215" s="30"/>
      <c r="F215" s="169" t="s">
        <v>327</v>
      </c>
      <c r="G215" s="30"/>
      <c r="H215" s="30"/>
      <c r="I215" s="30"/>
      <c r="J215" s="30"/>
      <c r="K215" s="30"/>
      <c r="L215" s="31"/>
      <c r="M215" s="170"/>
      <c r="N215" s="171"/>
      <c r="O215" s="63"/>
      <c r="P215" s="63"/>
      <c r="Q215" s="63"/>
      <c r="R215" s="63"/>
      <c r="S215" s="63"/>
      <c r="T215" s="64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T215" s="17" t="s">
        <v>122</v>
      </c>
      <c r="AU215" s="17" t="s">
        <v>79</v>
      </c>
    </row>
    <row r="216" s="2" customFormat="1">
      <c r="A216" s="30"/>
      <c r="B216" s="31"/>
      <c r="C216" s="30"/>
      <c r="D216" s="172" t="s">
        <v>124</v>
      </c>
      <c r="E216" s="30"/>
      <c r="F216" s="173" t="s">
        <v>328</v>
      </c>
      <c r="G216" s="30"/>
      <c r="H216" s="30"/>
      <c r="I216" s="30"/>
      <c r="J216" s="30"/>
      <c r="K216" s="30"/>
      <c r="L216" s="31"/>
      <c r="M216" s="197"/>
      <c r="N216" s="198"/>
      <c r="O216" s="199"/>
      <c r="P216" s="199"/>
      <c r="Q216" s="199"/>
      <c r="R216" s="199"/>
      <c r="S216" s="199"/>
      <c r="T216" s="200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7" t="s">
        <v>124</v>
      </c>
      <c r="AU216" s="17" t="s">
        <v>79</v>
      </c>
    </row>
    <row r="217" s="2" customFormat="1" ht="6.96" customHeight="1">
      <c r="A217" s="30"/>
      <c r="B217" s="46"/>
      <c r="C217" s="47"/>
      <c r="D217" s="47"/>
      <c r="E217" s="47"/>
      <c r="F217" s="47"/>
      <c r="G217" s="47"/>
      <c r="H217" s="47"/>
      <c r="I217" s="47"/>
      <c r="J217" s="47"/>
      <c r="K217" s="47"/>
      <c r="L217" s="31"/>
      <c r="M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</row>
  </sheetData>
  <autoFilter ref="C86:K21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111111321"/>
    <hyperlink ref="F96" r:id="rId2" display="https://podminky.urs.cz/item/CS_URS_2024_01/111251102"/>
    <hyperlink ref="F100" r:id="rId3" display="https://podminky.urs.cz/item/CS_URS_2024_01/111301111"/>
    <hyperlink ref="F104" r:id="rId4" display="https://podminky.urs.cz/item/CS_URS_2024_01/113106291"/>
    <hyperlink ref="F108" r:id="rId5" display="https://podminky.urs.cz/item/CS_URS_2024_01/113107332"/>
    <hyperlink ref="F112" r:id="rId6" display="https://podminky.urs.cz/item/CS_URS_2024_01/113202111"/>
    <hyperlink ref="F116" r:id="rId7" display="https://podminky.urs.cz/item/CS_URS_2024_01/122251104"/>
    <hyperlink ref="F120" r:id="rId8" display="https://podminky.urs.cz/item/CS_URS_2024_01/162751117"/>
    <hyperlink ref="F126" r:id="rId9" display="https://podminky.urs.cz/item/CS_URS_2024_01/162751119"/>
    <hyperlink ref="F130" r:id="rId10" display="https://podminky.urs.cz/item/CS_URS_2024_01/181951112"/>
    <hyperlink ref="F135" r:id="rId11" display="https://podminky.urs.cz/item/CS_URS_2024_01/213141111"/>
    <hyperlink ref="F148" r:id="rId12" display="https://podminky.urs.cz/item/CS_URS_2024_01/451317777"/>
    <hyperlink ref="F153" r:id="rId13" display="https://podminky.urs.cz/item/CS_URS_2024_01/564871111a"/>
    <hyperlink ref="F157" r:id="rId14" display="https://podminky.urs.cz/item/CS_URS_2024_01/564871111b"/>
    <hyperlink ref="F161" r:id="rId15" display="https://podminky.urs.cz/item/CS_URS_2024_01/566201111"/>
    <hyperlink ref="F165" r:id="rId16" display="https://podminky.urs.cz/item/CS_URS_2024_01/596212212"/>
    <hyperlink ref="F174" r:id="rId17" display="https://podminky.urs.cz/item/CS_URS_2024_01/916131212"/>
    <hyperlink ref="F183" r:id="rId18" display="https://podminky.urs.cz/item/CS_URS_2024_01/997221551"/>
    <hyperlink ref="F187" r:id="rId19" display="https://podminky.urs.cz/item/CS_URS_2024_01/997221559"/>
    <hyperlink ref="F191" r:id="rId20" display="https://podminky.urs.cz/item/CS_URS_2024_01/997221561"/>
    <hyperlink ref="F197" r:id="rId21" display="https://podminky.urs.cz/item/CS_URS_2024_01/997221579"/>
    <hyperlink ref="F201" r:id="rId22" display="https://podminky.urs.cz/item/CS_URS_2024_01/997221861"/>
    <hyperlink ref="F207" r:id="rId23" display="https://podminky.urs.cz/item/CS_URS_2024_01/997221862"/>
    <hyperlink ref="F211" r:id="rId24" display="https://podminky.urs.cz/item/CS_URS_2024_01/997223855"/>
    <hyperlink ref="F216" r:id="rId25" display="https://podminky.urs.cz/item/CS_URS_2024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5"/>
    </row>
    <row r="2" s="1" customFormat="1" ht="36.96" customHeight="1"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hidden="1" s="1" customFormat="1" ht="24.96" customHeight="1">
      <c r="B4" s="20"/>
      <c r="D4" s="21" t="s">
        <v>83</v>
      </c>
      <c r="L4" s="20"/>
      <c r="M4" s="106" t="s">
        <v>11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27" t="s">
        <v>15</v>
      </c>
      <c r="L6" s="20"/>
    </row>
    <row r="7" hidden="1" s="1" customFormat="1" ht="16.5" customHeight="1">
      <c r="B7" s="20"/>
      <c r="E7" s="107" t="str">
        <f>'Rekapitulace stavby'!K6</f>
        <v>Osazení vjezd. vrat do stáv. objektu - D4 - zpevněné plochy</v>
      </c>
      <c r="F7" s="27"/>
      <c r="G7" s="27"/>
      <c r="H7" s="27"/>
      <c r="L7" s="20"/>
    </row>
    <row r="8" hidden="1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10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hidden="1" s="2" customFormat="1" ht="16.5" customHeight="1">
      <c r="A9" s="30"/>
      <c r="B9" s="31"/>
      <c r="C9" s="30"/>
      <c r="D9" s="30"/>
      <c r="E9" s="53" t="s">
        <v>329</v>
      </c>
      <c r="F9" s="30"/>
      <c r="G9" s="30"/>
      <c r="H9" s="30"/>
      <c r="I9" s="30"/>
      <c r="J9" s="30"/>
      <c r="K9" s="30"/>
      <c r="L9" s="10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hidden="1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10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hidden="1" s="2" customFormat="1" ht="12" customHeight="1">
      <c r="A11" s="30"/>
      <c r="B11" s="31"/>
      <c r="C11" s="30"/>
      <c r="D11" s="27" t="s">
        <v>17</v>
      </c>
      <c r="E11" s="30"/>
      <c r="F11" s="24" t="s">
        <v>3</v>
      </c>
      <c r="G11" s="30"/>
      <c r="H11" s="30"/>
      <c r="I11" s="27" t="s">
        <v>18</v>
      </c>
      <c r="J11" s="24" t="s">
        <v>3</v>
      </c>
      <c r="K11" s="30"/>
      <c r="L11" s="10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hidden="1" s="2" customFormat="1" ht="12" customHeight="1">
      <c r="A12" s="30"/>
      <c r="B12" s="31"/>
      <c r="C12" s="30"/>
      <c r="D12" s="27" t="s">
        <v>19</v>
      </c>
      <c r="E12" s="30"/>
      <c r="F12" s="24" t="s">
        <v>20</v>
      </c>
      <c r="G12" s="30"/>
      <c r="H12" s="30"/>
      <c r="I12" s="27" t="s">
        <v>21</v>
      </c>
      <c r="J12" s="55" t="str">
        <f>'Rekapitulace stavby'!AN8</f>
        <v>9. 4. 2024</v>
      </c>
      <c r="K12" s="30"/>
      <c r="L12" s="10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hidden="1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10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hidden="1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4" t="s">
        <v>3</v>
      </c>
      <c r="K14" s="30"/>
      <c r="L14" s="10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idden="1" s="2" customFormat="1" ht="18" customHeight="1">
      <c r="A15" s="30"/>
      <c r="B15" s="31"/>
      <c r="C15" s="30"/>
      <c r="D15" s="30"/>
      <c r="E15" s="24" t="s">
        <v>25</v>
      </c>
      <c r="F15" s="30"/>
      <c r="G15" s="30"/>
      <c r="H15" s="30"/>
      <c r="I15" s="27" t="s">
        <v>26</v>
      </c>
      <c r="J15" s="24" t="s">
        <v>3</v>
      </c>
      <c r="K15" s="30"/>
      <c r="L15" s="10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hidden="1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10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hidden="1" s="2" customFormat="1" ht="12" customHeight="1">
      <c r="A17" s="30"/>
      <c r="B17" s="31"/>
      <c r="C17" s="30"/>
      <c r="D17" s="27" t="s">
        <v>27</v>
      </c>
      <c r="E17" s="30"/>
      <c r="F17" s="30"/>
      <c r="G17" s="30"/>
      <c r="H17" s="30"/>
      <c r="I17" s="27" t="s">
        <v>24</v>
      </c>
      <c r="J17" s="24" t="str">
        <f>'Rekapitulace stavby'!AN13</f>
        <v/>
      </c>
      <c r="K17" s="30"/>
      <c r="L17" s="10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hidden="1" s="2" customFormat="1" ht="18" customHeight="1">
      <c r="A18" s="30"/>
      <c r="B18" s="31"/>
      <c r="C18" s="30"/>
      <c r="D18" s="30"/>
      <c r="E18" s="24" t="str">
        <f>'Rekapitulace stavby'!E14</f>
        <v xml:space="preserve"> </v>
      </c>
      <c r="F18" s="24"/>
      <c r="G18" s="24"/>
      <c r="H18" s="24"/>
      <c r="I18" s="27" t="s">
        <v>26</v>
      </c>
      <c r="J18" s="24" t="str">
        <f>'Rekapitulace stavby'!AN14</f>
        <v/>
      </c>
      <c r="K18" s="30"/>
      <c r="L18" s="10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hidden="1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10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hidden="1" s="2" customFormat="1" ht="12" customHeight="1">
      <c r="A20" s="30"/>
      <c r="B20" s="31"/>
      <c r="C20" s="30"/>
      <c r="D20" s="27" t="s">
        <v>29</v>
      </c>
      <c r="E20" s="30"/>
      <c r="F20" s="30"/>
      <c r="G20" s="30"/>
      <c r="H20" s="30"/>
      <c r="I20" s="27" t="s">
        <v>24</v>
      </c>
      <c r="J20" s="24" t="s">
        <v>3</v>
      </c>
      <c r="K20" s="30"/>
      <c r="L20" s="10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hidden="1" s="2" customFormat="1" ht="18" customHeight="1">
      <c r="A21" s="30"/>
      <c r="B21" s="31"/>
      <c r="C21" s="30"/>
      <c r="D21" s="30"/>
      <c r="E21" s="24" t="s">
        <v>30</v>
      </c>
      <c r="F21" s="30"/>
      <c r="G21" s="30"/>
      <c r="H21" s="30"/>
      <c r="I21" s="27" t="s">
        <v>26</v>
      </c>
      <c r="J21" s="24" t="s">
        <v>3</v>
      </c>
      <c r="K21" s="30"/>
      <c r="L21" s="10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hidden="1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10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hidden="1" s="2" customFormat="1" ht="12" customHeight="1">
      <c r="A23" s="30"/>
      <c r="B23" s="31"/>
      <c r="C23" s="30"/>
      <c r="D23" s="27" t="s">
        <v>32</v>
      </c>
      <c r="E23" s="30"/>
      <c r="F23" s="30"/>
      <c r="G23" s="30"/>
      <c r="H23" s="30"/>
      <c r="I23" s="27" t="s">
        <v>24</v>
      </c>
      <c r="J23" s="24" t="str">
        <f>IF('Rekapitulace stavby'!AN19="","",'Rekapitulace stavby'!AN19)</f>
        <v/>
      </c>
      <c r="K23" s="30"/>
      <c r="L23" s="10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hidden="1" s="2" customFormat="1" ht="18" customHeight="1">
      <c r="A24" s="30"/>
      <c r="B24" s="31"/>
      <c r="C24" s="30"/>
      <c r="D24" s="30"/>
      <c r="E24" s="24" t="str">
        <f>IF('Rekapitulace stavby'!E20="","",'Rekapitulace stavby'!E20)</f>
        <v xml:space="preserve"> </v>
      </c>
      <c r="F24" s="30"/>
      <c r="G24" s="30"/>
      <c r="H24" s="30"/>
      <c r="I24" s="27" t="s">
        <v>26</v>
      </c>
      <c r="J24" s="24" t="str">
        <f>IF('Rekapitulace stavby'!AN20="","",'Rekapitulace stavby'!AN20)</f>
        <v/>
      </c>
      <c r="K24" s="30"/>
      <c r="L24" s="10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hidden="1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10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hidden="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10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hidden="1" s="8" customFormat="1" ht="71.25" customHeight="1">
      <c r="A27" s="109"/>
      <c r="B27" s="110"/>
      <c r="C27" s="109"/>
      <c r="D27" s="109"/>
      <c r="E27" s="28" t="s">
        <v>34</v>
      </c>
      <c r="F27" s="28"/>
      <c r="G27" s="28"/>
      <c r="H27" s="2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hidden="1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0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hidden="1" s="2" customFormat="1" ht="6.96" customHeight="1">
      <c r="A29" s="30"/>
      <c r="B29" s="31"/>
      <c r="C29" s="30"/>
      <c r="D29" s="75"/>
      <c r="E29" s="75"/>
      <c r="F29" s="75"/>
      <c r="G29" s="75"/>
      <c r="H29" s="75"/>
      <c r="I29" s="75"/>
      <c r="J29" s="75"/>
      <c r="K29" s="75"/>
      <c r="L29" s="10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hidden="1" s="2" customFormat="1" ht="25.44" customHeight="1">
      <c r="A30" s="30"/>
      <c r="B30" s="31"/>
      <c r="C30" s="30"/>
      <c r="D30" s="112" t="s">
        <v>35</v>
      </c>
      <c r="E30" s="30"/>
      <c r="F30" s="30"/>
      <c r="G30" s="30"/>
      <c r="H30" s="30"/>
      <c r="I30" s="30"/>
      <c r="J30" s="81">
        <f>ROUND(J82, 2)</f>
        <v>61498</v>
      </c>
      <c r="K30" s="30"/>
      <c r="L30" s="10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hidden="1" s="2" customFormat="1" ht="6.96" customHeight="1">
      <c r="A31" s="30"/>
      <c r="B31" s="31"/>
      <c r="C31" s="30"/>
      <c r="D31" s="75"/>
      <c r="E31" s="75"/>
      <c r="F31" s="75"/>
      <c r="G31" s="75"/>
      <c r="H31" s="75"/>
      <c r="I31" s="75"/>
      <c r="J31" s="75"/>
      <c r="K31" s="75"/>
      <c r="L31" s="10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hidden="1" s="2" customFormat="1" ht="14.4" customHeight="1">
      <c r="A32" s="30"/>
      <c r="B32" s="31"/>
      <c r="C32" s="30"/>
      <c r="D32" s="30"/>
      <c r="E32" s="30"/>
      <c r="F32" s="35" t="s">
        <v>37</v>
      </c>
      <c r="G32" s="30"/>
      <c r="H32" s="30"/>
      <c r="I32" s="35" t="s">
        <v>36</v>
      </c>
      <c r="J32" s="35" t="s">
        <v>38</v>
      </c>
      <c r="K32" s="30"/>
      <c r="L32" s="10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hidden="1" s="2" customFormat="1" ht="14.4" customHeight="1">
      <c r="A33" s="30"/>
      <c r="B33" s="31"/>
      <c r="C33" s="30"/>
      <c r="D33" s="113" t="s">
        <v>39</v>
      </c>
      <c r="E33" s="27" t="s">
        <v>40</v>
      </c>
      <c r="F33" s="114">
        <f>ROUND((SUM(BE82:BE91)),  2)</f>
        <v>61498</v>
      </c>
      <c r="G33" s="30"/>
      <c r="H33" s="30"/>
      <c r="I33" s="115">
        <v>0.20999999999999999</v>
      </c>
      <c r="J33" s="114">
        <f>ROUND(((SUM(BE82:BE91))*I33),  2)</f>
        <v>12914.58</v>
      </c>
      <c r="K33" s="30"/>
      <c r="L33" s="10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hidden="1" s="2" customFormat="1" ht="14.4" customHeight="1">
      <c r="A34" s="30"/>
      <c r="B34" s="31"/>
      <c r="C34" s="30"/>
      <c r="D34" s="30"/>
      <c r="E34" s="27" t="s">
        <v>41</v>
      </c>
      <c r="F34" s="114">
        <f>ROUND((SUM(BF82:BF91)),  2)</f>
        <v>0</v>
      </c>
      <c r="G34" s="30"/>
      <c r="H34" s="30"/>
      <c r="I34" s="115">
        <v>0.12</v>
      </c>
      <c r="J34" s="114">
        <f>ROUND(((SUM(BF82:BF91))*I34),  2)</f>
        <v>0</v>
      </c>
      <c r="K34" s="30"/>
      <c r="L34" s="10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42</v>
      </c>
      <c r="F35" s="114">
        <f>ROUND((SUM(BG82:BG91)),  2)</f>
        <v>0</v>
      </c>
      <c r="G35" s="30"/>
      <c r="H35" s="30"/>
      <c r="I35" s="115">
        <v>0.20999999999999999</v>
      </c>
      <c r="J35" s="114">
        <f>0</f>
        <v>0</v>
      </c>
      <c r="K35" s="30"/>
      <c r="L35" s="10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43</v>
      </c>
      <c r="F36" s="114">
        <f>ROUND((SUM(BH82:BH91)),  2)</f>
        <v>0</v>
      </c>
      <c r="G36" s="30"/>
      <c r="H36" s="30"/>
      <c r="I36" s="115">
        <v>0.12</v>
      </c>
      <c r="J36" s="114">
        <f>0</f>
        <v>0</v>
      </c>
      <c r="K36" s="30"/>
      <c r="L36" s="10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44</v>
      </c>
      <c r="F37" s="114">
        <f>ROUND((SUM(BI82:BI91)),  2)</f>
        <v>0</v>
      </c>
      <c r="G37" s="30"/>
      <c r="H37" s="30"/>
      <c r="I37" s="115">
        <v>0</v>
      </c>
      <c r="J37" s="114">
        <f>0</f>
        <v>0</v>
      </c>
      <c r="K37" s="30"/>
      <c r="L37" s="10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10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25.44" customHeight="1">
      <c r="A39" s="30"/>
      <c r="B39" s="31"/>
      <c r="C39" s="116"/>
      <c r="D39" s="117" t="s">
        <v>45</v>
      </c>
      <c r="E39" s="67"/>
      <c r="F39" s="67"/>
      <c r="G39" s="118" t="s">
        <v>46</v>
      </c>
      <c r="H39" s="119" t="s">
        <v>47</v>
      </c>
      <c r="I39" s="67"/>
      <c r="J39" s="120">
        <f>SUM(J30:J37)</f>
        <v>74412.580000000002</v>
      </c>
      <c r="K39" s="121"/>
      <c r="L39" s="10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10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/>
    <row r="42" hidden="1"/>
    <row r="43" hidden="1"/>
    <row r="44" hidden="1" s="2" customFormat="1" ht="6.96" customHeight="1">
      <c r="A44" s="30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10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hidden="1" s="2" customFormat="1" ht="24.96" customHeight="1">
      <c r="A45" s="30"/>
      <c r="B45" s="31"/>
      <c r="C45" s="21" t="s">
        <v>86</v>
      </c>
      <c r="D45" s="30"/>
      <c r="E45" s="30"/>
      <c r="F45" s="30"/>
      <c r="G45" s="30"/>
      <c r="H45" s="30"/>
      <c r="I45" s="30"/>
      <c r="J45" s="30"/>
      <c r="K45" s="30"/>
      <c r="L45" s="10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hidden="1" s="2" customFormat="1" ht="6.96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10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hidden="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10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hidden="1" s="2" customFormat="1" ht="16.5" customHeight="1">
      <c r="A48" s="30"/>
      <c r="B48" s="31"/>
      <c r="C48" s="30"/>
      <c r="D48" s="30"/>
      <c r="E48" s="107" t="str">
        <f>E7</f>
        <v>Osazení vjezd. vrat do stáv. objektu - D4 - zpevněné plochy</v>
      </c>
      <c r="F48" s="27"/>
      <c r="G48" s="27"/>
      <c r="H48" s="27"/>
      <c r="I48" s="30"/>
      <c r="J48" s="30"/>
      <c r="K48" s="30"/>
      <c r="L48" s="10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hidden="1" s="2" customFormat="1" ht="12" customHeight="1">
      <c r="A49" s="30"/>
      <c r="B49" s="31"/>
      <c r="C49" s="27" t="s">
        <v>84</v>
      </c>
      <c r="D49" s="30"/>
      <c r="E49" s="30"/>
      <c r="F49" s="30"/>
      <c r="G49" s="30"/>
      <c r="H49" s="30"/>
      <c r="I49" s="30"/>
      <c r="J49" s="30"/>
      <c r="K49" s="30"/>
      <c r="L49" s="10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hidden="1" s="2" customFormat="1" ht="16.5" customHeight="1">
      <c r="A50" s="30"/>
      <c r="B50" s="31"/>
      <c r="C50" s="30"/>
      <c r="D50" s="30"/>
      <c r="E50" s="53" t="str">
        <f>E9</f>
        <v>02 - VRN - vedlejší rozpočtové náklady</v>
      </c>
      <c r="F50" s="30"/>
      <c r="G50" s="30"/>
      <c r="H50" s="30"/>
      <c r="I50" s="30"/>
      <c r="J50" s="30"/>
      <c r="K50" s="30"/>
      <c r="L50" s="10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hidden="1" s="2" customFormat="1" ht="6.96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10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hidden="1" s="2" customFormat="1" ht="12" customHeight="1">
      <c r="A52" s="30"/>
      <c r="B52" s="31"/>
      <c r="C52" s="27" t="s">
        <v>19</v>
      </c>
      <c r="D52" s="30"/>
      <c r="E52" s="30"/>
      <c r="F52" s="24" t="str">
        <f>F12</f>
        <v>Nymburk</v>
      </c>
      <c r="G52" s="30"/>
      <c r="H52" s="30"/>
      <c r="I52" s="27" t="s">
        <v>21</v>
      </c>
      <c r="J52" s="55" t="str">
        <f>IF(J12="","",J12)</f>
        <v>9. 4. 2024</v>
      </c>
      <c r="K52" s="30"/>
      <c r="L52" s="10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hidden="1" s="2" customFormat="1" ht="6.96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10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hidden="1" s="2" customFormat="1" ht="25.65" customHeight="1">
      <c r="A54" s="30"/>
      <c r="B54" s="31"/>
      <c r="C54" s="27" t="s">
        <v>23</v>
      </c>
      <c r="D54" s="30"/>
      <c r="E54" s="30"/>
      <c r="F54" s="24" t="str">
        <f>E15</f>
        <v>SOŠ a SOU Nymburk</v>
      </c>
      <c r="G54" s="30"/>
      <c r="H54" s="30"/>
      <c r="I54" s="27" t="s">
        <v>29</v>
      </c>
      <c r="J54" s="28" t="str">
        <f>E21</f>
        <v>Ing. Jana Malát Dušková</v>
      </c>
      <c r="K54" s="30"/>
      <c r="L54" s="10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hidden="1" s="2" customFormat="1" ht="15.15" customHeight="1">
      <c r="A55" s="30"/>
      <c r="B55" s="31"/>
      <c r="C55" s="27" t="s">
        <v>27</v>
      </c>
      <c r="D55" s="30"/>
      <c r="E55" s="30"/>
      <c r="F55" s="24" t="str">
        <f>IF(E18="","",E18)</f>
        <v xml:space="preserve"> </v>
      </c>
      <c r="G55" s="30"/>
      <c r="H55" s="30"/>
      <c r="I55" s="27" t="s">
        <v>32</v>
      </c>
      <c r="J55" s="28" t="str">
        <f>E24</f>
        <v xml:space="preserve"> </v>
      </c>
      <c r="K55" s="30"/>
      <c r="L55" s="10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hidden="1" s="2" customFormat="1" ht="10.32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10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hidden="1" s="2" customFormat="1" ht="29.28" customHeight="1">
      <c r="A57" s="30"/>
      <c r="B57" s="31"/>
      <c r="C57" s="122" t="s">
        <v>87</v>
      </c>
      <c r="D57" s="116"/>
      <c r="E57" s="116"/>
      <c r="F57" s="116"/>
      <c r="G57" s="116"/>
      <c r="H57" s="116"/>
      <c r="I57" s="116"/>
      <c r="J57" s="123" t="s">
        <v>88</v>
      </c>
      <c r="K57" s="116"/>
      <c r="L57" s="10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hidden="1" s="2" customFormat="1" ht="10.32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10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hidden="1" s="2" customFormat="1" ht="22.8" customHeight="1">
      <c r="A59" s="30"/>
      <c r="B59" s="31"/>
      <c r="C59" s="124" t="s">
        <v>67</v>
      </c>
      <c r="D59" s="30"/>
      <c r="E59" s="30"/>
      <c r="F59" s="30"/>
      <c r="G59" s="30"/>
      <c r="H59" s="30"/>
      <c r="I59" s="30"/>
      <c r="J59" s="81">
        <f>J82</f>
        <v>61498</v>
      </c>
      <c r="K59" s="30"/>
      <c r="L59" s="10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7" t="s">
        <v>89</v>
      </c>
    </row>
    <row r="60" hidden="1" s="9" customFormat="1" ht="24.96" customHeight="1">
      <c r="A60" s="9"/>
      <c r="B60" s="125"/>
      <c r="C60" s="9"/>
      <c r="D60" s="126" t="s">
        <v>330</v>
      </c>
      <c r="E60" s="127"/>
      <c r="F60" s="127"/>
      <c r="G60" s="127"/>
      <c r="H60" s="127"/>
      <c r="I60" s="127"/>
      <c r="J60" s="128">
        <f>J83</f>
        <v>61498</v>
      </c>
      <c r="K60" s="9"/>
      <c r="L60" s="12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29"/>
      <c r="C61" s="10"/>
      <c r="D61" s="130" t="s">
        <v>331</v>
      </c>
      <c r="E61" s="131"/>
      <c r="F61" s="131"/>
      <c r="G61" s="131"/>
      <c r="H61" s="131"/>
      <c r="I61" s="131"/>
      <c r="J61" s="132">
        <f>J84</f>
        <v>30749</v>
      </c>
      <c r="K61" s="10"/>
      <c r="L61" s="12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29"/>
      <c r="C62" s="10"/>
      <c r="D62" s="130" t="s">
        <v>332</v>
      </c>
      <c r="E62" s="131"/>
      <c r="F62" s="131"/>
      <c r="G62" s="131"/>
      <c r="H62" s="131"/>
      <c r="I62" s="131"/>
      <c r="J62" s="132">
        <f>J88</f>
        <v>30749</v>
      </c>
      <c r="K62" s="10"/>
      <c r="L62" s="12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0"/>
      <c r="B63" s="31"/>
      <c r="C63" s="30"/>
      <c r="D63" s="30"/>
      <c r="E63" s="30"/>
      <c r="F63" s="30"/>
      <c r="G63" s="30"/>
      <c r="H63" s="30"/>
      <c r="I63" s="30"/>
      <c r="J63" s="30"/>
      <c r="K63" s="30"/>
      <c r="L63" s="10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4" hidden="1" s="2" customFormat="1" ht="6.96" customHeight="1">
      <c r="A64" s="30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8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hidden="1"/>
    <row r="66" hidden="1"/>
    <row r="67" hidden="1"/>
    <row r="68" s="2" customFormat="1" ht="6.96" customHeight="1">
      <c r="A68" s="30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="2" customFormat="1" ht="24.96" customHeight="1">
      <c r="A69" s="30"/>
      <c r="B69" s="31"/>
      <c r="C69" s="21" t="s">
        <v>98</v>
      </c>
      <c r="D69" s="30"/>
      <c r="E69" s="30"/>
      <c r="F69" s="30"/>
      <c r="G69" s="30"/>
      <c r="H69" s="30"/>
      <c r="I69" s="30"/>
      <c r="J69" s="30"/>
      <c r="K69" s="30"/>
      <c r="L69" s="10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="2" customFormat="1" ht="6.96" customHeight="1">
      <c r="A70" s="30"/>
      <c r="B70" s="31"/>
      <c r="C70" s="30"/>
      <c r="D70" s="30"/>
      <c r="E70" s="30"/>
      <c r="F70" s="30"/>
      <c r="G70" s="30"/>
      <c r="H70" s="30"/>
      <c r="I70" s="30"/>
      <c r="J70" s="30"/>
      <c r="K70" s="30"/>
      <c r="L70" s="10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="2" customFormat="1" ht="12" customHeight="1">
      <c r="A71" s="30"/>
      <c r="B71" s="31"/>
      <c r="C71" s="27" t="s">
        <v>15</v>
      </c>
      <c r="D71" s="30"/>
      <c r="E71" s="30"/>
      <c r="F71" s="30"/>
      <c r="G71" s="30"/>
      <c r="H71" s="30"/>
      <c r="I71" s="30"/>
      <c r="J71" s="30"/>
      <c r="K71" s="30"/>
      <c r="L71" s="10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="2" customFormat="1" ht="16.5" customHeight="1">
      <c r="A72" s="30"/>
      <c r="B72" s="31"/>
      <c r="C72" s="30"/>
      <c r="D72" s="30"/>
      <c r="E72" s="107" t="str">
        <f>E7</f>
        <v>Osazení vjezd. vrat do stáv. objektu - D4 - zpevněné plochy</v>
      </c>
      <c r="F72" s="27"/>
      <c r="G72" s="27"/>
      <c r="H72" s="27"/>
      <c r="I72" s="30"/>
      <c r="J72" s="30"/>
      <c r="K72" s="30"/>
      <c r="L72" s="10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="2" customFormat="1" ht="12" customHeight="1">
      <c r="A73" s="30"/>
      <c r="B73" s="31"/>
      <c r="C73" s="27" t="s">
        <v>84</v>
      </c>
      <c r="D73" s="30"/>
      <c r="E73" s="30"/>
      <c r="F73" s="30"/>
      <c r="G73" s="30"/>
      <c r="H73" s="30"/>
      <c r="I73" s="30"/>
      <c r="J73" s="30"/>
      <c r="K73" s="30"/>
      <c r="L73" s="10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="2" customFormat="1" ht="16.5" customHeight="1">
      <c r="A74" s="30"/>
      <c r="B74" s="31"/>
      <c r="C74" s="30"/>
      <c r="D74" s="30"/>
      <c r="E74" s="53" t="str">
        <f>E9</f>
        <v>02 - VRN - vedlejší rozpočtové náklady</v>
      </c>
      <c r="F74" s="30"/>
      <c r="G74" s="30"/>
      <c r="H74" s="30"/>
      <c r="I74" s="30"/>
      <c r="J74" s="30"/>
      <c r="K74" s="30"/>
      <c r="L74" s="10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="2" customFormat="1" ht="6.96" customHeight="1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10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="2" customFormat="1" ht="12" customHeight="1">
      <c r="A76" s="30"/>
      <c r="B76" s="31"/>
      <c r="C76" s="27" t="s">
        <v>19</v>
      </c>
      <c r="D76" s="30"/>
      <c r="E76" s="30"/>
      <c r="F76" s="24" t="str">
        <f>F12</f>
        <v>Nymburk</v>
      </c>
      <c r="G76" s="30"/>
      <c r="H76" s="30"/>
      <c r="I76" s="27" t="s">
        <v>21</v>
      </c>
      <c r="J76" s="55" t="str">
        <f>IF(J12="","",J12)</f>
        <v>9. 4. 2024</v>
      </c>
      <c r="K76" s="30"/>
      <c r="L76" s="10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6.96" customHeight="1">
      <c r="A77" s="30"/>
      <c r="B77" s="31"/>
      <c r="C77" s="30"/>
      <c r="D77" s="30"/>
      <c r="E77" s="30"/>
      <c r="F77" s="30"/>
      <c r="G77" s="30"/>
      <c r="H77" s="30"/>
      <c r="I77" s="30"/>
      <c r="J77" s="30"/>
      <c r="K77" s="30"/>
      <c r="L77" s="10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="2" customFormat="1" ht="25.65" customHeight="1">
      <c r="A78" s="30"/>
      <c r="B78" s="31"/>
      <c r="C78" s="27" t="s">
        <v>23</v>
      </c>
      <c r="D78" s="30"/>
      <c r="E78" s="30"/>
      <c r="F78" s="24" t="str">
        <f>E15</f>
        <v>SOŠ a SOU Nymburk</v>
      </c>
      <c r="G78" s="30"/>
      <c r="H78" s="30"/>
      <c r="I78" s="27" t="s">
        <v>29</v>
      </c>
      <c r="J78" s="28" t="str">
        <f>E21</f>
        <v>Ing. Jana Malát Dušková</v>
      </c>
      <c r="K78" s="30"/>
      <c r="L78" s="10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="2" customFormat="1" ht="15.15" customHeight="1">
      <c r="A79" s="30"/>
      <c r="B79" s="31"/>
      <c r="C79" s="27" t="s">
        <v>27</v>
      </c>
      <c r="D79" s="30"/>
      <c r="E79" s="30"/>
      <c r="F79" s="24" t="str">
        <f>IF(E18="","",E18)</f>
        <v xml:space="preserve"> </v>
      </c>
      <c r="G79" s="30"/>
      <c r="H79" s="30"/>
      <c r="I79" s="27" t="s">
        <v>32</v>
      </c>
      <c r="J79" s="28" t="str">
        <f>E24</f>
        <v xml:space="preserve"> </v>
      </c>
      <c r="K79" s="30"/>
      <c r="L79" s="10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="2" customFormat="1" ht="10.32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10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="11" customFormat="1" ht="29.28" customHeight="1">
      <c r="A81" s="133"/>
      <c r="B81" s="134"/>
      <c r="C81" s="135" t="s">
        <v>99</v>
      </c>
      <c r="D81" s="136" t="s">
        <v>54</v>
      </c>
      <c r="E81" s="136" t="s">
        <v>50</v>
      </c>
      <c r="F81" s="136" t="s">
        <v>51</v>
      </c>
      <c r="G81" s="136" t="s">
        <v>100</v>
      </c>
      <c r="H81" s="136" t="s">
        <v>101</v>
      </c>
      <c r="I81" s="136" t="s">
        <v>102</v>
      </c>
      <c r="J81" s="136" t="s">
        <v>88</v>
      </c>
      <c r="K81" s="137" t="s">
        <v>103</v>
      </c>
      <c r="L81" s="138"/>
      <c r="M81" s="71" t="s">
        <v>3</v>
      </c>
      <c r="N81" s="72" t="s">
        <v>39</v>
      </c>
      <c r="O81" s="72" t="s">
        <v>104</v>
      </c>
      <c r="P81" s="72" t="s">
        <v>105</v>
      </c>
      <c r="Q81" s="72" t="s">
        <v>106</v>
      </c>
      <c r="R81" s="72" t="s">
        <v>107</v>
      </c>
      <c r="S81" s="72" t="s">
        <v>108</v>
      </c>
      <c r="T81" s="73" t="s">
        <v>109</v>
      </c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3"/>
    </row>
    <row r="82" s="2" customFormat="1" ht="22.8" customHeight="1">
      <c r="A82" s="30"/>
      <c r="B82" s="31"/>
      <c r="C82" s="78" t="s">
        <v>110</v>
      </c>
      <c r="D82" s="30"/>
      <c r="E82" s="30"/>
      <c r="F82" s="30"/>
      <c r="G82" s="30"/>
      <c r="H82" s="30"/>
      <c r="I82" s="30"/>
      <c r="J82" s="139">
        <f>BK82</f>
        <v>61498</v>
      </c>
      <c r="K82" s="30"/>
      <c r="L82" s="31"/>
      <c r="M82" s="74"/>
      <c r="N82" s="59"/>
      <c r="O82" s="75"/>
      <c r="P82" s="140">
        <f>P83</f>
        <v>0</v>
      </c>
      <c r="Q82" s="75"/>
      <c r="R82" s="140">
        <f>R83</f>
        <v>0</v>
      </c>
      <c r="S82" s="75"/>
      <c r="T82" s="141">
        <f>T83</f>
        <v>0</v>
      </c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T82" s="17" t="s">
        <v>68</v>
      </c>
      <c r="AU82" s="17" t="s">
        <v>89</v>
      </c>
      <c r="BK82" s="142">
        <f>BK83</f>
        <v>61498</v>
      </c>
    </row>
    <row r="83" s="12" customFormat="1" ht="25.92" customHeight="1">
      <c r="A83" s="12"/>
      <c r="B83" s="143"/>
      <c r="C83" s="12"/>
      <c r="D83" s="144" t="s">
        <v>68</v>
      </c>
      <c r="E83" s="145" t="s">
        <v>333</v>
      </c>
      <c r="F83" s="145" t="s">
        <v>334</v>
      </c>
      <c r="G83" s="12"/>
      <c r="H83" s="12"/>
      <c r="I83" s="12"/>
      <c r="J83" s="146">
        <f>BK83</f>
        <v>61498</v>
      </c>
      <c r="K83" s="12"/>
      <c r="L83" s="143"/>
      <c r="M83" s="147"/>
      <c r="N83" s="148"/>
      <c r="O83" s="148"/>
      <c r="P83" s="149">
        <f>P84+P88</f>
        <v>0</v>
      </c>
      <c r="Q83" s="148"/>
      <c r="R83" s="149">
        <f>R84+R88</f>
        <v>0</v>
      </c>
      <c r="S83" s="148"/>
      <c r="T83" s="150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44" t="s">
        <v>146</v>
      </c>
      <c r="AT83" s="151" t="s">
        <v>68</v>
      </c>
      <c r="AU83" s="151" t="s">
        <v>69</v>
      </c>
      <c r="AY83" s="144" t="s">
        <v>113</v>
      </c>
      <c r="BK83" s="152">
        <f>BK84+BK88</f>
        <v>61498</v>
      </c>
    </row>
    <row r="84" s="12" customFormat="1" ht="22.8" customHeight="1">
      <c r="A84" s="12"/>
      <c r="B84" s="143"/>
      <c r="C84" s="12"/>
      <c r="D84" s="144" t="s">
        <v>68</v>
      </c>
      <c r="E84" s="153" t="s">
        <v>335</v>
      </c>
      <c r="F84" s="153" t="s">
        <v>336</v>
      </c>
      <c r="G84" s="12"/>
      <c r="H84" s="12"/>
      <c r="I84" s="12"/>
      <c r="J84" s="154">
        <f>BK84</f>
        <v>30749</v>
      </c>
      <c r="K84" s="12"/>
      <c r="L84" s="143"/>
      <c r="M84" s="147"/>
      <c r="N84" s="148"/>
      <c r="O84" s="148"/>
      <c r="P84" s="149">
        <f>SUM(P85:P87)</f>
        <v>0</v>
      </c>
      <c r="Q84" s="148"/>
      <c r="R84" s="149">
        <f>SUM(R85:R87)</f>
        <v>0</v>
      </c>
      <c r="S84" s="148"/>
      <c r="T84" s="150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44" t="s">
        <v>146</v>
      </c>
      <c r="AT84" s="151" t="s">
        <v>68</v>
      </c>
      <c r="AU84" s="151" t="s">
        <v>77</v>
      </c>
      <c r="AY84" s="144" t="s">
        <v>113</v>
      </c>
      <c r="BK84" s="152">
        <f>SUM(BK85:BK87)</f>
        <v>30749</v>
      </c>
    </row>
    <row r="85" s="2" customFormat="1" ht="16.5" customHeight="1">
      <c r="A85" s="30"/>
      <c r="B85" s="155"/>
      <c r="C85" s="156" t="s">
        <v>77</v>
      </c>
      <c r="D85" s="156" t="s">
        <v>115</v>
      </c>
      <c r="E85" s="157" t="s">
        <v>337</v>
      </c>
      <c r="F85" s="158" t="s">
        <v>336</v>
      </c>
      <c r="G85" s="159" t="s">
        <v>338</v>
      </c>
      <c r="H85" s="160">
        <v>1</v>
      </c>
      <c r="I85" s="161">
        <v>30749</v>
      </c>
      <c r="J85" s="161">
        <f>ROUND(I85*H85,2)</f>
        <v>30749</v>
      </c>
      <c r="K85" s="158" t="s">
        <v>119</v>
      </c>
      <c r="L85" s="31"/>
      <c r="M85" s="162" t="s">
        <v>3</v>
      </c>
      <c r="N85" s="163" t="s">
        <v>40</v>
      </c>
      <c r="O85" s="164">
        <v>0</v>
      </c>
      <c r="P85" s="164">
        <f>O85*H85</f>
        <v>0</v>
      </c>
      <c r="Q85" s="164">
        <v>0</v>
      </c>
      <c r="R85" s="164">
        <f>Q85*H85</f>
        <v>0</v>
      </c>
      <c r="S85" s="164">
        <v>0</v>
      </c>
      <c r="T85" s="165">
        <f>S85*H85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66" t="s">
        <v>339</v>
      </c>
      <c r="AT85" s="166" t="s">
        <v>115</v>
      </c>
      <c r="AU85" s="166" t="s">
        <v>79</v>
      </c>
      <c r="AY85" s="17" t="s">
        <v>113</v>
      </c>
      <c r="BE85" s="167">
        <f>IF(N85="základní",J85,0)</f>
        <v>30749</v>
      </c>
      <c r="BF85" s="167">
        <f>IF(N85="snížená",J85,0)</f>
        <v>0</v>
      </c>
      <c r="BG85" s="167">
        <f>IF(N85="zákl. přenesená",J85,0)</f>
        <v>0</v>
      </c>
      <c r="BH85" s="167">
        <f>IF(N85="sníž. přenesená",J85,0)</f>
        <v>0</v>
      </c>
      <c r="BI85" s="167">
        <f>IF(N85="nulová",J85,0)</f>
        <v>0</v>
      </c>
      <c r="BJ85" s="17" t="s">
        <v>77</v>
      </c>
      <c r="BK85" s="167">
        <f>ROUND(I85*H85,2)</f>
        <v>30749</v>
      </c>
      <c r="BL85" s="17" t="s">
        <v>339</v>
      </c>
      <c r="BM85" s="166" t="s">
        <v>340</v>
      </c>
    </row>
    <row r="86" s="2" customFormat="1">
      <c r="A86" s="30"/>
      <c r="B86" s="31"/>
      <c r="C86" s="30"/>
      <c r="D86" s="168" t="s">
        <v>122</v>
      </c>
      <c r="E86" s="30"/>
      <c r="F86" s="169" t="s">
        <v>336</v>
      </c>
      <c r="G86" s="30"/>
      <c r="H86" s="30"/>
      <c r="I86" s="30"/>
      <c r="J86" s="30"/>
      <c r="K86" s="30"/>
      <c r="L86" s="31"/>
      <c r="M86" s="170"/>
      <c r="N86" s="171"/>
      <c r="O86" s="63"/>
      <c r="P86" s="63"/>
      <c r="Q86" s="63"/>
      <c r="R86" s="63"/>
      <c r="S86" s="63"/>
      <c r="T86" s="64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T86" s="17" t="s">
        <v>122</v>
      </c>
      <c r="AU86" s="17" t="s">
        <v>79</v>
      </c>
    </row>
    <row r="87" s="2" customFormat="1">
      <c r="A87" s="30"/>
      <c r="B87" s="31"/>
      <c r="C87" s="30"/>
      <c r="D87" s="172" t="s">
        <v>124</v>
      </c>
      <c r="E87" s="30"/>
      <c r="F87" s="173" t="s">
        <v>341</v>
      </c>
      <c r="G87" s="30"/>
      <c r="H87" s="30"/>
      <c r="I87" s="30"/>
      <c r="J87" s="30"/>
      <c r="K87" s="30"/>
      <c r="L87" s="31"/>
      <c r="M87" s="170"/>
      <c r="N87" s="171"/>
      <c r="O87" s="63"/>
      <c r="P87" s="63"/>
      <c r="Q87" s="63"/>
      <c r="R87" s="63"/>
      <c r="S87" s="63"/>
      <c r="T87" s="64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7" t="s">
        <v>124</v>
      </c>
      <c r="AU87" s="17" t="s">
        <v>79</v>
      </c>
    </row>
    <row r="88" s="12" customFormat="1" ht="22.8" customHeight="1">
      <c r="A88" s="12"/>
      <c r="B88" s="143"/>
      <c r="C88" s="12"/>
      <c r="D88" s="144" t="s">
        <v>68</v>
      </c>
      <c r="E88" s="153" t="s">
        <v>342</v>
      </c>
      <c r="F88" s="153" t="s">
        <v>343</v>
      </c>
      <c r="G88" s="12"/>
      <c r="H88" s="12"/>
      <c r="I88" s="12"/>
      <c r="J88" s="154">
        <f>BK88</f>
        <v>30749</v>
      </c>
      <c r="K88" s="12"/>
      <c r="L88" s="143"/>
      <c r="M88" s="147"/>
      <c r="N88" s="148"/>
      <c r="O88" s="148"/>
      <c r="P88" s="149">
        <f>SUM(P89:P91)</f>
        <v>0</v>
      </c>
      <c r="Q88" s="148"/>
      <c r="R88" s="149">
        <f>SUM(R89:R91)</f>
        <v>0</v>
      </c>
      <c r="S88" s="148"/>
      <c r="T88" s="150">
        <f>SUM(T89:T91)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44" t="s">
        <v>146</v>
      </c>
      <c r="AT88" s="151" t="s">
        <v>68</v>
      </c>
      <c r="AU88" s="151" t="s">
        <v>77</v>
      </c>
      <c r="AY88" s="144" t="s">
        <v>113</v>
      </c>
      <c r="BK88" s="152">
        <f>SUM(BK89:BK91)</f>
        <v>30749</v>
      </c>
    </row>
    <row r="89" s="2" customFormat="1" ht="16.5" customHeight="1">
      <c r="A89" s="30"/>
      <c r="B89" s="155"/>
      <c r="C89" s="156" t="s">
        <v>79</v>
      </c>
      <c r="D89" s="156" t="s">
        <v>115</v>
      </c>
      <c r="E89" s="157" t="s">
        <v>344</v>
      </c>
      <c r="F89" s="158" t="s">
        <v>345</v>
      </c>
      <c r="G89" s="159" t="s">
        <v>338</v>
      </c>
      <c r="H89" s="160">
        <v>1</v>
      </c>
      <c r="I89" s="161">
        <v>30749</v>
      </c>
      <c r="J89" s="161">
        <f>ROUND(I89*H89,2)</f>
        <v>30749</v>
      </c>
      <c r="K89" s="158" t="s">
        <v>119</v>
      </c>
      <c r="L89" s="31"/>
      <c r="M89" s="162" t="s">
        <v>3</v>
      </c>
      <c r="N89" s="163" t="s">
        <v>40</v>
      </c>
      <c r="O89" s="164">
        <v>0</v>
      </c>
      <c r="P89" s="164">
        <f>O89*H89</f>
        <v>0</v>
      </c>
      <c r="Q89" s="164">
        <v>0</v>
      </c>
      <c r="R89" s="164">
        <f>Q89*H89</f>
        <v>0</v>
      </c>
      <c r="S89" s="164">
        <v>0</v>
      </c>
      <c r="T89" s="165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66" t="s">
        <v>339</v>
      </c>
      <c r="AT89" s="166" t="s">
        <v>115</v>
      </c>
      <c r="AU89" s="166" t="s">
        <v>79</v>
      </c>
      <c r="AY89" s="17" t="s">
        <v>113</v>
      </c>
      <c r="BE89" s="167">
        <f>IF(N89="základní",J89,0)</f>
        <v>30749</v>
      </c>
      <c r="BF89" s="167">
        <f>IF(N89="snížená",J89,0)</f>
        <v>0</v>
      </c>
      <c r="BG89" s="167">
        <f>IF(N89="zákl. přenesená",J89,0)</f>
        <v>0</v>
      </c>
      <c r="BH89" s="167">
        <f>IF(N89="sníž. přenesená",J89,0)</f>
        <v>0</v>
      </c>
      <c r="BI89" s="167">
        <f>IF(N89="nulová",J89,0)</f>
        <v>0</v>
      </c>
      <c r="BJ89" s="17" t="s">
        <v>77</v>
      </c>
      <c r="BK89" s="167">
        <f>ROUND(I89*H89,2)</f>
        <v>30749</v>
      </c>
      <c r="BL89" s="17" t="s">
        <v>339</v>
      </c>
      <c r="BM89" s="166" t="s">
        <v>346</v>
      </c>
    </row>
    <row r="90" s="2" customFormat="1">
      <c r="A90" s="30"/>
      <c r="B90" s="31"/>
      <c r="C90" s="30"/>
      <c r="D90" s="168" t="s">
        <v>122</v>
      </c>
      <c r="E90" s="30"/>
      <c r="F90" s="169" t="s">
        <v>345</v>
      </c>
      <c r="G90" s="30"/>
      <c r="H90" s="30"/>
      <c r="I90" s="30"/>
      <c r="J90" s="30"/>
      <c r="K90" s="30"/>
      <c r="L90" s="31"/>
      <c r="M90" s="170"/>
      <c r="N90" s="171"/>
      <c r="O90" s="63"/>
      <c r="P90" s="63"/>
      <c r="Q90" s="63"/>
      <c r="R90" s="63"/>
      <c r="S90" s="63"/>
      <c r="T90" s="64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7" t="s">
        <v>122</v>
      </c>
      <c r="AU90" s="17" t="s">
        <v>79</v>
      </c>
    </row>
    <row r="91" s="2" customFormat="1">
      <c r="A91" s="30"/>
      <c r="B91" s="31"/>
      <c r="C91" s="30"/>
      <c r="D91" s="172" t="s">
        <v>124</v>
      </c>
      <c r="E91" s="30"/>
      <c r="F91" s="173" t="s">
        <v>347</v>
      </c>
      <c r="G91" s="30"/>
      <c r="H91" s="30"/>
      <c r="I91" s="30"/>
      <c r="J91" s="30"/>
      <c r="K91" s="30"/>
      <c r="L91" s="31"/>
      <c r="M91" s="197"/>
      <c r="N91" s="198"/>
      <c r="O91" s="199"/>
      <c r="P91" s="199"/>
      <c r="Q91" s="199"/>
      <c r="R91" s="199"/>
      <c r="S91" s="199"/>
      <c r="T91" s="20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7" t="s">
        <v>124</v>
      </c>
      <c r="AU91" s="17" t="s">
        <v>79</v>
      </c>
    </row>
    <row r="92" s="2" customFormat="1" ht="6.96" customHeight="1">
      <c r="A92" s="30"/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31"/>
      <c r="M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</sheetData>
  <autoFilter ref="C81:K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1/030001000"/>
    <hyperlink ref="F91" r:id="rId2" display="https://podminky.urs.cz/item/CS_URS_2024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2024-04-09T08:25:56Z</dcterms:created>
  <dcterms:modified xsi:type="dcterms:W3CDTF">2024-04-09T08:25:59Z</dcterms:modified>
</cp:coreProperties>
</file>