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345" activeTab="3"/>
  </bookViews>
  <sheets>
    <sheet name="Rekapitulace stavby" sheetId="1" r:id="rId1"/>
    <sheet name="Stavebni_upravy" sheetId="3" r:id="rId2"/>
    <sheet name="VP - Všeobecné položky" sheetId="19" r:id="rId3"/>
    <sheet name="Pokyny pro vyplnění" sheetId="20" r:id="rId4"/>
  </sheets>
  <definedNames>
    <definedName name="_xlnm._FilterDatabase" localSheetId="1" hidden="1">'Stavebni_upravy'!$C$84:$K$351</definedName>
    <definedName name="_xlnm._FilterDatabase" localSheetId="2" hidden="1">'VP - Všeobecné položky'!$C$79:$K$139</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'Stavebni_upravy'!$C$4:$J$36,'Stavebni_upravy'!$C$42:$J$66,'Stavebni_upravy'!$C$72:$K$351</definedName>
    <definedName name="_xlnm.Print_Area" localSheetId="2">'VP - Všeobecné položky'!$C$4:$J$36,'VP - Všeobecné položky'!$C$42:$J$61,'VP - Všeobecné položky'!$C$67:$K$139</definedName>
    <definedName name="_xlnm.Print_Titles" localSheetId="0">'Rekapitulace stavby'!$49:$49</definedName>
    <definedName name="_xlnm.Print_Titles" localSheetId="1">'Stavebni_upravy'!$84:$84</definedName>
    <definedName name="_xlnm.Print_Titles" localSheetId="2">'VP - Všeobecné položky'!$79:$79</definedName>
  </definedNames>
  <calcPr calcId="171027"/>
</workbook>
</file>

<file path=xl/sharedStrings.xml><?xml version="1.0" encoding="utf-8"?>
<sst xmlns="http://schemas.openxmlformats.org/spreadsheetml/2006/main" count="5106" uniqueCount="1069">
  <si>
    <t>Export VZ</t>
  </si>
  <si>
    <t>List obsahuje:</t>
  </si>
  <si>
    <t>1) Rekapitulace stavby</t>
  </si>
  <si>
    <t>2) Rekapitulace objektů stavby a soupisů prací</t>
  </si>
  <si>
    <t>3.0</t>
  </si>
  <si>
    <t/>
  </si>
  <si>
    <t>False</t>
  </si>
  <si>
    <t>{dcd226b9-7b70-4eb6-b2cf-7f7811c95e24}</t>
  </si>
  <si>
    <t>&gt;&gt;  skryté sloupce  &lt;&lt;</t>
  </si>
  <si>
    <t>0,01</t>
  </si>
  <si>
    <t>21</t>
  </si>
  <si>
    <t>15</t>
  </si>
  <si>
    <t>REKAPITULACE STAVBY</t>
  </si>
  <si>
    <t>v ---  níže se nacházejí doplnkové a pomocné údaje k sestavám  --- v</t>
  </si>
  <si>
    <t>0,001</t>
  </si>
  <si>
    <t>Kód:</t>
  </si>
  <si>
    <t>tv101-1</t>
  </si>
  <si>
    <t>Stavba:</t>
  </si>
  <si>
    <t>0,1</t>
  </si>
  <si>
    <t>KSO:</t>
  </si>
  <si>
    <t>CC-CZ:</t>
  </si>
  <si>
    <t>1</t>
  </si>
  <si>
    <t>Místo:</t>
  </si>
  <si>
    <t xml:space="preserve"> </t>
  </si>
  <si>
    <t>Datum:</t>
  </si>
  <si>
    <t>10</t>
  </si>
  <si>
    <t>100</t>
  </si>
  <si>
    <t>Zadavatel:</t>
  </si>
  <si>
    <t>IČ:</t>
  </si>
  <si>
    <t>DIČ:</t>
  </si>
  <si>
    <t>Uchazeč:</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</si>
  <si>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</si>
  <si>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</si>
  <si>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</si>
  <si>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</si>
  <si>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</si>
  <si>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</si>
  <si>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</si>
  <si>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</si>
  <si>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</si>
  <si>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</si>
  <si>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</si>
  <si>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</si>
  <si>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</si>
  <si>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</si>
  <si>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</si>
  <si>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</si>
  <si>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</si>
  <si>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</si>
  <si>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</si>
  <si>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</si>
  <si>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</si>
  <si>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</si>
  <si>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</si>
  <si>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</si>
  <si>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</si>
  <si>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</si>
  <si>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</si>
  <si>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</si>
  <si>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</si>
  <si>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</si>
  <si>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</si>
  <si>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</si>
  <si>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</si>
  <si>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</si>
  <si>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</si>
  <si>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</si>
  <si>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</si>
  <si>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</si>
  <si>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</si>
  <si>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</si>
  <si>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</si>
  <si>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</si>
  <si>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t>
  </si>
  <si>
    <t>2</t>
  </si>
  <si>
    <t>{8b5b822c-9b30-46ab-90d4-d976a1069afd}</t>
  </si>
  <si>
    <t>VP</t>
  </si>
  <si>
    <t>Všeobecné položky</t>
  </si>
  <si>
    <t>{92b19e67-dd56-4238-9a94-a59fe8a87a13}</t>
  </si>
  <si>
    <t>1) Krycí list soupisu</t>
  </si>
  <si>
    <t>2) Rekapitulace</t>
  </si>
  <si>
    <t>3) Soupis prací</t>
  </si>
  <si>
    <t>Zpět na list:</t>
  </si>
  <si>
    <t>Rekapitulace stavby</t>
  </si>
  <si>
    <t>KRYCÍ LIST SOUPISU</t>
  </si>
  <si>
    <t>Objekt:</t>
  </si>
  <si>
    <t>21121</t>
  </si>
  <si>
    <t>CZ-CPV:</t>
  </si>
  <si>
    <t>45222000-9</t>
  </si>
  <si>
    <t>CZ-CPA:</t>
  </si>
  <si>
    <t>42.11.1</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</si>
  <si>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</si>
  <si>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</si>
  <si>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</si>
  <si>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</si>
  <si>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</si>
  <si>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</si>
  <si>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</si>
  <si>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</si>
  <si>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</si>
  <si>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</si>
  <si>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</si>
  <si>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</si>
  <si>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</si>
  <si>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</si>
  <si>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</si>
  <si>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</si>
  <si>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</si>
  <si>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</si>
  <si>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</si>
  <si>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</si>
  <si>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</si>
  <si>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</si>
  <si>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</si>
  <si>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</si>
  <si>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</si>
  <si>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</si>
  <si>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</si>
  <si>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</si>
  <si>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</si>
  <si>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</si>
  <si>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</si>
  <si>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m2</t>
  </si>
  <si>
    <t>CS ÚRS 2017 02</t>
  </si>
  <si>
    <t>4</t>
  </si>
  <si>
    <t>PP</t>
  </si>
  <si>
    <t>VV</t>
  </si>
  <si>
    <t>113107224</t>
  </si>
  <si>
    <t>3</t>
  </si>
  <si>
    <t>5</t>
  </si>
  <si>
    <t>m3</t>
  </si>
  <si>
    <t>6</t>
  </si>
  <si>
    <t>M</t>
  </si>
  <si>
    <t>103641010</t>
  </si>
  <si>
    <t>zemina pro terénní úpravy -  ornice</t>
  </si>
  <si>
    <t>t</t>
  </si>
  <si>
    <t>8</t>
  </si>
  <si>
    <t>1459137184</t>
  </si>
  <si>
    <t>7</t>
  </si>
  <si>
    <t>132201209</t>
  </si>
  <si>
    <t>Příplatek za lepivost k hloubení rýh š do 2000 mm v hornině tř. 3</t>
  </si>
  <si>
    <t>-400597375</t>
  </si>
  <si>
    <t>Hloubení zapažených i nezapažených rýh šířky přes 600 do 2 000 mm s urovnáním dna do předepsaného profilu a spádu v hornině tř. 3 Příplatek k cenám za lepivost horniny tř. 3</t>
  </si>
  <si>
    <t>9</t>
  </si>
  <si>
    <t>11</t>
  </si>
  <si>
    <t>161101101</t>
  </si>
  <si>
    <t>Svislé přemístění výkopku z horniny tř. 1 až 4 hl výkopu do 2,5 m</t>
  </si>
  <si>
    <t>1128699839</t>
  </si>
  <si>
    <t>Svislé přemístění výkopku bez naložení do dopravní nádoby avšak s vyprázdněním dopravní nádoby na hromadu nebo do dopravního prostředku z horniny tř. 1 až 4, při hloubce výkopu přes 1 do 2,5 m</t>
  </si>
  <si>
    <t>Součet</t>
  </si>
  <si>
    <t>12</t>
  </si>
  <si>
    <t>162701105</t>
  </si>
  <si>
    <t>Vodorovné přemístění do 10000 m výkopku/sypaniny z horniny tř. 1 až 4</t>
  </si>
  <si>
    <t>1422439994</t>
  </si>
  <si>
    <t>Vodorovné přemístění výkopku nebo sypaniny po suchu na obvyklém dopravním prostředku, bez naložení výkopku, avšak se složením bez rozhrnutí z horniny tř. 1 až 4 na vzdálenost přes 9 000 do 10 000 m</t>
  </si>
  <si>
    <t>13</t>
  </si>
  <si>
    <t>14</t>
  </si>
  <si>
    <t>171201201</t>
  </si>
  <si>
    <t>Uložení sypaniny na skládky</t>
  </si>
  <si>
    <t>1911124457</t>
  </si>
  <si>
    <t>171201211</t>
  </si>
  <si>
    <t>Poplatek za uložení odpadu ze sypaniny na skládce (skládkovné)</t>
  </si>
  <si>
    <t>1857532117</t>
  </si>
  <si>
    <t>Uložení sypaniny poplatek za uložení sypaniny na skládce (skládkovné)</t>
  </si>
  <si>
    <t>16</t>
  </si>
  <si>
    <t>17</t>
  </si>
  <si>
    <t>18</t>
  </si>
  <si>
    <t>19</t>
  </si>
  <si>
    <t>20</t>
  </si>
  <si>
    <t>005724100</t>
  </si>
  <si>
    <t>osivo směs travní parková</t>
  </si>
  <si>
    <t>kg</t>
  </si>
  <si>
    <t>1427712462</t>
  </si>
  <si>
    <t>Osiva pícnin směsi travní balení obvykle 25 kg parková</t>
  </si>
  <si>
    <t>182301132</t>
  </si>
  <si>
    <t>Rozprostření ornice pl přes 500 m2 ve svahu přes 1:5 tl vrstvy do 150 mm</t>
  </si>
  <si>
    <t>524371530</t>
  </si>
  <si>
    <t>Rozprostření a urovnání ornice ve svahu sklonu přes 1:5 při souvislé ploše přes 500 m2, tl. vrstvy přes 100 do 150 mm</t>
  </si>
  <si>
    <t>Vodorovné konstrukce</t>
  </si>
  <si>
    <t>22</t>
  </si>
  <si>
    <t>23</t>
  </si>
  <si>
    <t>24</t>
  </si>
  <si>
    <t>25</t>
  </si>
  <si>
    <t>Komunikace pozemní</t>
  </si>
  <si>
    <t>26</t>
  </si>
  <si>
    <t>564851111</t>
  </si>
  <si>
    <t>Podklad ze štěrkodrtě ŠD tl 150 mm</t>
  </si>
  <si>
    <t>1736458223</t>
  </si>
  <si>
    <t>Podklad ze štěrkodrti ŠD s rozprostřením a zhutněním, po zhutnění tl. 150 mm</t>
  </si>
  <si>
    <t>27</t>
  </si>
  <si>
    <t>564871111</t>
  </si>
  <si>
    <t>Podklad ze štěrkodrtě ŠD tl 250 mm</t>
  </si>
  <si>
    <t>805505743</t>
  </si>
  <si>
    <t>Podklad ze štěrkodrti ŠD s rozprostřením a zhutněním, po zhutnění tl. 250 mm</t>
  </si>
  <si>
    <t>28</t>
  </si>
  <si>
    <t>29</t>
  </si>
  <si>
    <t>30</t>
  </si>
  <si>
    <t>31</t>
  </si>
  <si>
    <t>573191111</t>
  </si>
  <si>
    <t>Postřik infiltrační kationaktivní emulzí v množství 1 kg/m2</t>
  </si>
  <si>
    <t>Postřik infiltrační kationaktivní emulzí v množství 1,00 kg/m2</t>
  </si>
  <si>
    <t>32</t>
  </si>
  <si>
    <t>33</t>
  </si>
  <si>
    <t>573231107</t>
  </si>
  <si>
    <t>Postřik živičný spojovací ze silniční emulze v množství 0,40 kg/m2</t>
  </si>
  <si>
    <t>Postřik spojovací PS bez posypu kamenivem ze silniční emulze, v množství 0,40 kg/m2</t>
  </si>
  <si>
    <t>34</t>
  </si>
  <si>
    <t>577144121</t>
  </si>
  <si>
    <t>35</t>
  </si>
  <si>
    <t>577165122</t>
  </si>
  <si>
    <t>Ostatní konstrukce a práce, bourání</t>
  </si>
  <si>
    <t>36</t>
  </si>
  <si>
    <t>919112222</t>
  </si>
  <si>
    <t>Řezání spár pro vytvoření komůrky š 15 mm hl 25 mm pro těsnící zálivku v živičném krytu</t>
  </si>
  <si>
    <t>m</t>
  </si>
  <si>
    <t>Řezání dilatačních spár v živičném krytu vytvoření komůrky pro těsnící zálivku šířky 15 mm, hloubky 25 mm</t>
  </si>
  <si>
    <t>37</t>
  </si>
  <si>
    <t>919122121</t>
  </si>
  <si>
    <t>Těsnění spár zálivkou za tepla pro komůrky š 15 mm hl 25 mm s těsnicím profilem</t>
  </si>
  <si>
    <t>Utěsnění dilatačních spár zálivkou za tepla v cementobetonovém nebo živičném krytu včetně adhezního nátěru s těsnicím profilem pod zálivkou, pro komůrky šířky 15 mm, hloubky 25 mm</t>
  </si>
  <si>
    <t>38</t>
  </si>
  <si>
    <t>kus</t>
  </si>
  <si>
    <t>39</t>
  </si>
  <si>
    <t>41</t>
  </si>
  <si>
    <t>42</t>
  </si>
  <si>
    <t>919721123</t>
  </si>
  <si>
    <t>Geomříž pro stabilizaci podkladu tuhá dvouosá z PP podélná pevnost v tahu do 40 kN/m</t>
  </si>
  <si>
    <t>1837529696</t>
  </si>
  <si>
    <t>Geomříž pro stabilizaci podkladu tuhá dvouosá z polypropylenu, podélná pevnost v tahu 40 kN/m</t>
  </si>
  <si>
    <t>43</t>
  </si>
  <si>
    <t>919726122</t>
  </si>
  <si>
    <t>Geotextilie pro ochranu, separaci a filtraci netkaná měrná hmotnost do 300 g/m2</t>
  </si>
  <si>
    <t>1955386293</t>
  </si>
  <si>
    <t>Geotextilie netkaná pro ochranu, separaci nebo filtraci měrná hmotnost přes 200 do 300 g/m2</t>
  </si>
  <si>
    <t>44</t>
  </si>
  <si>
    <t>919735111</t>
  </si>
  <si>
    <t>Řezání stávajícího živičného krytu hl do 50 mm</t>
  </si>
  <si>
    <t>1982339527</t>
  </si>
  <si>
    <t>Řezání stávajícího živičného krytu nebo podkladu hloubky do 50 mm</t>
  </si>
  <si>
    <t>45</t>
  </si>
  <si>
    <t>46</t>
  </si>
  <si>
    <t>997</t>
  </si>
  <si>
    <t>Přesun sutě</t>
  </si>
  <si>
    <t>997221551</t>
  </si>
  <si>
    <t>Vodorovná doprava suti ze sypkých materiálů do 1 km</t>
  </si>
  <si>
    <t>1478618218</t>
  </si>
  <si>
    <t>Vodorovná doprava suti bez naložení, ale se složením a s hrubým urovnáním ze sypkých materiálů, na vzdálenost do 1 km</t>
  </si>
  <si>
    <t>Mezisoučet</t>
  </si>
  <si>
    <t>"hmotnost frézované 2,56t/m3"</t>
  </si>
  <si>
    <t>997221559</t>
  </si>
  <si>
    <t>Příplatek ZKD 1 km u vodorovné dopravy suti ze sypkých materiálů</t>
  </si>
  <si>
    <t>1241398168</t>
  </si>
  <si>
    <t>Vodorovná doprava suti bez naložení, ale se složením a s hrubým urovnáním Příplatek k ceně za každý další i započatý 1 km přes 1 km</t>
  </si>
  <si>
    <t>49</t>
  </si>
  <si>
    <t>997221611</t>
  </si>
  <si>
    <t>Nakládání suti na dopravní prostředky pro vodorovnou dopravu</t>
  </si>
  <si>
    <t>2019520516</t>
  </si>
  <si>
    <t>Nakládání na dopravní prostředky pro vodorovnou dopravu suti</t>
  </si>
  <si>
    <t>50</t>
  </si>
  <si>
    <t>997221815</t>
  </si>
  <si>
    <t>Poplatek za uložení betonového odpadu na skládce (skládkovné)</t>
  </si>
  <si>
    <t>Poplatek za uložení stavebního odpadu na skládce (skládkovné) betonového</t>
  </si>
  <si>
    <t>51</t>
  </si>
  <si>
    <t>997221845</t>
  </si>
  <si>
    <t>Poplatek za uložení odpadu z asfaltových povrchů na skládce (skládkovné)</t>
  </si>
  <si>
    <t>-64644654</t>
  </si>
  <si>
    <t>Poplatek za uložení stavebního odpadu na skládce (skládkovné) z asfaltových povrchů</t>
  </si>
  <si>
    <t>52</t>
  </si>
  <si>
    <t>997221855</t>
  </si>
  <si>
    <t>Poplatek za uložení odpadu z kameniva na skládce (skládkovné)</t>
  </si>
  <si>
    <t>884513757</t>
  </si>
  <si>
    <t>Poplatek za uložení stavebního odpadu na skládce (skládkovné) z kameniva</t>
  </si>
  <si>
    <t>998</t>
  </si>
  <si>
    <t>Přesun hmot</t>
  </si>
  <si>
    <t>53</t>
  </si>
  <si>
    <t>998225111</t>
  </si>
  <si>
    <t>Přesun hmot pro pozemní komunikace s krytem z kamene, monolitickým betonovým nebo živičným</t>
  </si>
  <si>
    <t>1310583575</t>
  </si>
  <si>
    <t>Přesun hmot pro komunikace s krytem z kameniva, monolitickým betonovým nebo živičným dopravní vzdálenost do 200 m jakékoliv délky objektu</t>
  </si>
  <si>
    <t>54</t>
  </si>
  <si>
    <t>998225191</t>
  </si>
  <si>
    <t>Příplatek k přesunu hmot pro pozemní komunikace s krytem z kamene, živičným, betonovým do 1000 m</t>
  </si>
  <si>
    <t>Přesun hmot pro komunikace s krytem z kameniva, monolitickým betonovým nebo živičným Příplatek k ceně za zvětšený přesun přes vymezenou největší dopravní vzdálenost do 1000 m</t>
  </si>
  <si>
    <t xml:space="preserve">    2 - Zakládání</t>
  </si>
  <si>
    <t xml:space="preserve">    8 - Trubní vedení</t>
  </si>
  <si>
    <t>111101101</t>
  </si>
  <si>
    <t>Odstranění travin z celkové plochy do 0,1 ha</t>
  </si>
  <si>
    <t>-969459226</t>
  </si>
  <si>
    <t>113106121</t>
  </si>
  <si>
    <t>Rozebrání dlažeb komunikací pro pěší z betonových nebo kamenných dlaždic</t>
  </si>
  <si>
    <t>-1676918527</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</si>
  <si>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</si>
  <si>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2059681499</t>
  </si>
  <si>
    <t>113202111</t>
  </si>
  <si>
    <t>Vytrhání obrub krajníků obrubníků stojatých</t>
  </si>
  <si>
    <t>-640770174</t>
  </si>
  <si>
    <t>Vytrhání obrub s vybouráním lože, s přemístěním hmot na skládku na vzdálenost do 3 m nebo s naložením na dopravní prostředek z krajníků nebo obrubníků stojatých</t>
  </si>
  <si>
    <t>122101402</t>
  </si>
  <si>
    <t>Vykopávky v zemníku na suchu v hornině tř. 1 a 2 objem do 1000 m3</t>
  </si>
  <si>
    <t>-159911082</t>
  </si>
  <si>
    <t>Vykopávky v zemnících na suchu s přehozením výkopku na vzdálenost do 3 m nebo s naložením na dopravní prostředek v horninách tř. 1 a 2 přes 100 do 1 000 m3</t>
  </si>
  <si>
    <t>132201202</t>
  </si>
  <si>
    <t>Hloubení rýh š do 2000 mm v hornině tř. 3 objemu do 1000 m3</t>
  </si>
  <si>
    <t>714185287</t>
  </si>
  <si>
    <t>Hloubení zapažených i nezapažených rýh šířky přes 600 do 2 000 mm s urovnáním dna do předepsaného profilu a spádu v hornině tř. 3 přes 100 do 1 000 m3</t>
  </si>
  <si>
    <t>"výkopy na úroveň pláně" 89</t>
  </si>
  <si>
    <t>"výkopy zeminy při pročištění a remodelaci příkopů" 239</t>
  </si>
  <si>
    <t>239*1,8</t>
  </si>
  <si>
    <t>181202305-1.1</t>
  </si>
  <si>
    <t>Úprava pláně na násypech se zhutněním Edef,2 =45 Mpa</t>
  </si>
  <si>
    <t>Cena  dle zkušeností z jiných staveb</t>
  </si>
  <si>
    <t>321895651</t>
  </si>
  <si>
    <t>181411131-1</t>
  </si>
  <si>
    <t>Založení parkového trávníku výsevem plochy do 1000 m2 v rovině a ve svahu do 1:5, včetně obdělání půdy, hnojení půdy hnojivem a dodávkou hnojiva, včetně ošetření trávníku</t>
  </si>
  <si>
    <t>-681203445</t>
  </si>
  <si>
    <t>Založení trávníku na půdě předem připravené plochy do 1000 m2 výsevem včetně utažení parkového v rovině nebo na svahu do 1:5 včetně obdělání půdy, hnojení půdy hnojivem a dodávkou hnojiva, včetně ošetření trávníku, klíčící trávník je nutné v suchém období kropit a po dosažení výšky 10 – 15 cm pravidelně kosit, aby se vytvořil hustý drn</t>
  </si>
  <si>
    <t>P</t>
  </si>
  <si>
    <t>Poznámka k položce:
Vytvoření vhodného drnu se zajistí vysetím travní směsi, kterou lze opatřit u semenářských podniků. Travní směs v  množství 2,5 – 3,0 kg na 100 m2 se vysévá do humusové vrstvy předem vyhnojené mletým vápencem a hnojivem s obsahem NPK v množství 10 a 3 kg na 100 m2. Klíčící trávník je nutné v suchém období kropit a po dosažení výšky 10 – 15 cm pravidelně kosit, aby se vytvořil hustý drn.</t>
  </si>
  <si>
    <t>Zakládání</t>
  </si>
  <si>
    <t>212711110-1</t>
  </si>
  <si>
    <t>Stávající trativod - obnovení a napojení na kanalizaci</t>
  </si>
  <si>
    <t>1731732223</t>
  </si>
  <si>
    <t>Stávající trativod - obnovení a napojení na kanalizaci - kompletní provedení v případě zjištění nefunkčnosti stávajícího trativodu</t>
  </si>
  <si>
    <t>Poznámka k položce:
Položka bude čerpána pouze se souhlasem investora</t>
  </si>
  <si>
    <t>451317777</t>
  </si>
  <si>
    <t>Podklad nebo lože pod dlažbu vodorovný nebo do sklonu 1:5 z betonu prostého tl do 100 mm</t>
  </si>
  <si>
    <t>590020815</t>
  </si>
  <si>
    <t>Podklad nebo lože pod dlažbu (přídlažbu) v ploše vodorovné nebo ve sklonu do 1:5, tloušťky od 50 do 100 mm z betonu prostého</t>
  </si>
  <si>
    <t>565155121</t>
  </si>
  <si>
    <t>981603593</t>
  </si>
  <si>
    <t>Asfaltový beton vrstva podkladní ACP 16 (obalované kamenivo střednězrnné - OKS) s rozprostřením a zhutněním v pruhu šířky přes 3 m, po zhutnění tl. 70 mm</t>
  </si>
  <si>
    <t>-993090664</t>
  </si>
  <si>
    <t>-1011714653</t>
  </si>
  <si>
    <t>"konstrukce komunikace 0,4kg/m2" 3072</t>
  </si>
  <si>
    <t>-1094604996</t>
  </si>
  <si>
    <t>151976952</t>
  </si>
  <si>
    <t>591111111</t>
  </si>
  <si>
    <t>Kladení dlažby z kostek velkých z kamene do lože z kameniva těženého tl 50 mm</t>
  </si>
  <si>
    <t>1703798214</t>
  </si>
  <si>
    <t>Kladení dlažby z kostek s provedením lože do tl. 50 mm, s vyplněním spár, s dvojím beraněním a se smetením přebytečného materiálu na krajnici velkých z kamene, do lože z kameniva těženého</t>
  </si>
  <si>
    <t>583801590</t>
  </si>
  <si>
    <t>kostka dlažební velká, žula velikost 15/17 třída II šedá</t>
  </si>
  <si>
    <t>257038842</t>
  </si>
  <si>
    <t>Poznámka k položce:
1 t = 4,6 m2</t>
  </si>
  <si>
    <t>9*0,33333</t>
  </si>
  <si>
    <t>591211111</t>
  </si>
  <si>
    <t>Kladení dlažby z kostek drobných z kamene do lože z kameniva těženého tl 50 mm</t>
  </si>
  <si>
    <t>-1458332934</t>
  </si>
  <si>
    <t>Kladení dlažby z kostek s provedením lože do tl. 50 mm, s vyplněním spár, s dvojím beraněním a se smetením přebytečného materiálu na krajnici drobných z kamene, do lože z kameniva těženého</t>
  </si>
  <si>
    <t>"dlažba ostrůvek (zvýšená) +0,15m" 126</t>
  </si>
  <si>
    <t>"dlažba přejížděný ostrůvek +0,05m" 110</t>
  </si>
  <si>
    <t>583801100</t>
  </si>
  <si>
    <t>kostka dlažební drobná, žula, I.jakost, velikost 10 cm</t>
  </si>
  <si>
    <t>-900552910</t>
  </si>
  <si>
    <t>236*0,2</t>
  </si>
  <si>
    <t>596211110</t>
  </si>
  <si>
    <t>Kladení zámkové dlažby komunikací pro pěší tl 60 mm skupiny A pl do 50 m2</t>
  </si>
  <si>
    <t>439442153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</si>
  <si>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</si>
  <si>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592451190</t>
  </si>
  <si>
    <t>dlažba zámková slepecká 6 cm červená</t>
  </si>
  <si>
    <t>1306247810</t>
  </si>
  <si>
    <t>dlažba skladebná betonová slepecká 6 cm barevná</t>
  </si>
  <si>
    <t>Poznámka k položce:
spotřeba: 50 kus/m2</t>
  </si>
  <si>
    <t>43*1,03</t>
  </si>
  <si>
    <t>596211210</t>
  </si>
  <si>
    <t>Kladení zámkové dlažby komunikací pro pěší tl 80 mm skupiny A pl do 50 m2</t>
  </si>
  <si>
    <t>240463362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</si>
  <si>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</si>
  <si>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592451230</t>
  </si>
  <si>
    <t>dlažba zámková slepecká 8 cm červená</t>
  </si>
  <si>
    <t>74682782</t>
  </si>
  <si>
    <t>dlažba skladebná betonová hladká 8 cm barevná</t>
  </si>
  <si>
    <t>dlažba zámková 8 cm červená</t>
  </si>
  <si>
    <t>596211211</t>
  </si>
  <si>
    <t>Kladení zámkové dlažby komunikací pro pěší tl 80 mm skupiny A pl do 100 m2</t>
  </si>
  <si>
    <t>-778941822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</si>
  <si>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</si>
  <si>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592450000</t>
  </si>
  <si>
    <t>-1549461759</t>
  </si>
  <si>
    <t>dlažba zámková profilová pro komunikace 8 cm červená</t>
  </si>
  <si>
    <t>Poznámka k položce:
spotřeba: 36 kus/m2</t>
  </si>
  <si>
    <t>Trubní vedení</t>
  </si>
  <si>
    <t>871251151</t>
  </si>
  <si>
    <t>Montáž potrubí z PE100 SDR 17 otevřený výkop svařovaných na tupo D 110 x 6,6 mm</t>
  </si>
  <si>
    <t>-301554826</t>
  </si>
  <si>
    <t>Montáž vodovodního potrubí z plastů v otevřeném výkopu z polyetylenu PE 100 svařovaných na tupo SDR 17/PN10 D 110 x 6,6 mm</t>
  </si>
  <si>
    <t>286136210</t>
  </si>
  <si>
    <t>potrubí dvouvrstvé PE100 s 10% signalizační vrstvou, SDR 17, 110x6,6. L=12m</t>
  </si>
  <si>
    <t>-1858227023</t>
  </si>
  <si>
    <t>871350310-1</t>
  </si>
  <si>
    <t>Montáž kanalizačního potrubí hladkého plnostěnného SN 10  z polypropylenu DN 200, včetně spojek a napojení na stávající trubní vedení</t>
  </si>
  <si>
    <t>-884680934</t>
  </si>
  <si>
    <t>Montáž kanalizačního potrubí z plastů z polypropylenu PP hladkého plnostěnného SN 10 DN 200, včetně spojek a napojení na stávající trubní vedení</t>
  </si>
  <si>
    <t>286171030</t>
  </si>
  <si>
    <t>trubka kanalizační PP SN 10, dl. 1m, DN 200</t>
  </si>
  <si>
    <t>-41274193</t>
  </si>
  <si>
    <t>877275231</t>
  </si>
  <si>
    <t>Montáž víčka z tvrdého PVC-systém KG DN 110</t>
  </si>
  <si>
    <t>-2011415608</t>
  </si>
  <si>
    <t>Montáž tvarovek na kanalizačním potrubí z trub z plastu z tvrdého PVC [systém KG] nebo z polypropylenu [systém KG 2000] v otevřeném výkopu víček DN 110</t>
  </si>
  <si>
    <t>286117200</t>
  </si>
  <si>
    <t>víčko kanalizace plastové KGK DN 110</t>
  </si>
  <si>
    <t>1146680639</t>
  </si>
  <si>
    <t>víčko kanalizace plastové KG DN 110</t>
  </si>
  <si>
    <t>877355231</t>
  </si>
  <si>
    <t>Montáž víčka z tvrdého PVC-systém KG DN 200</t>
  </si>
  <si>
    <t>1562565421</t>
  </si>
  <si>
    <t>Montáž tvarovek na kanalizačním potrubí z trub z plastu z tvrdého PVC [systém KG] nebo z polypropylenu [systém KG 2000] v otevřeném výkopu víček DN 200</t>
  </si>
  <si>
    <t>286117240</t>
  </si>
  <si>
    <t>víčko kanalizace plastové KGK DN 200</t>
  </si>
  <si>
    <t>121442004</t>
  </si>
  <si>
    <t>víčko kanalizace plastové KG DN 200</t>
  </si>
  <si>
    <t>899231111-1</t>
  </si>
  <si>
    <t>Výšková úprava uličního vstupu nebo vpusti do 200 mm zvýšením nebo snížením mříže nebo poklopu, včetně případného posunu místa vpusti a doplnění poškozených částí</t>
  </si>
  <si>
    <t>971712590</t>
  </si>
  <si>
    <t>"obnova a úprava uliční vpusti UV53" 1</t>
  </si>
  <si>
    <t>592238730</t>
  </si>
  <si>
    <t>mříž uliční vpusti</t>
  </si>
  <si>
    <t>577704350</t>
  </si>
  <si>
    <t>mříž vtoková s rámem pro uliční vpusti</t>
  </si>
  <si>
    <t>55</t>
  </si>
  <si>
    <t>592238740</t>
  </si>
  <si>
    <t>koš pozink pro uliční vpusť</t>
  </si>
  <si>
    <t>-188239537</t>
  </si>
  <si>
    <t>koš vysoký pro uliční vpusti, žárově zinkovaný plech</t>
  </si>
  <si>
    <t>56</t>
  </si>
  <si>
    <t>916131213</t>
  </si>
  <si>
    <t>Osazení silničního obrubníku betonového stojatého s boční opěrou do lože z betonu prostého</t>
  </si>
  <si>
    <t>-896843466</t>
  </si>
  <si>
    <t>Osazení silničního obrubníku betonového se zřízením lože, s vyplněním a zatřením spár cementovou maltou stojatého s boční opěrou z betonu prostého tř. C 12/15, do lože z betonu prostého téže značky</t>
  </si>
  <si>
    <t>471</t>
  </si>
  <si>
    <t>57</t>
  </si>
  <si>
    <t>592174890</t>
  </si>
  <si>
    <t>obrubník betonový silniční 100x15x25 cm přírodní šedá</t>
  </si>
  <si>
    <t>2068379501</t>
  </si>
  <si>
    <t>476</t>
  </si>
  <si>
    <t>58</t>
  </si>
  <si>
    <t>916241113</t>
  </si>
  <si>
    <t>Osazení obrubníku kamenného ležatého s boční opěrou do lože z betonu prostého</t>
  </si>
  <si>
    <t>-491146954</t>
  </si>
  <si>
    <t>Osazení obrubníku kamenného se zřízením lože, s vyplněním a zatřením spár cementovou maltou ležatého s boční opěrou z betonu prostého tř. C 12/15, do lože z betonu prostého téže značky</t>
  </si>
  <si>
    <t>59</t>
  </si>
  <si>
    <t>583803430</t>
  </si>
  <si>
    <t>obrubník kamenný přímý, žula, OP4 20x25</t>
  </si>
  <si>
    <t>-1077476694</t>
  </si>
  <si>
    <t>obrubník kamenný přímý, žula, 20x25</t>
  </si>
  <si>
    <t>130</t>
  </si>
  <si>
    <t>60</t>
  </si>
  <si>
    <t>916241213</t>
  </si>
  <si>
    <t>Osazení obrubníku kamenného stojatého s boční opěrou do lože z betonu prostého</t>
  </si>
  <si>
    <t>95994745</t>
  </si>
  <si>
    <t>Osazení obrubníku kamenného se zřízením lože, s vyplněním a zatřením spár cementovou maltou stojatého s boční opěrou z betonu prostého tř. C 12/15, do lože z betonu prostého téže značky</t>
  </si>
  <si>
    <t>61</t>
  </si>
  <si>
    <t>583803330</t>
  </si>
  <si>
    <t>obrubník kamenný přímý, žula, OP3 25x20</t>
  </si>
  <si>
    <t>-1830475483</t>
  </si>
  <si>
    <t>obrubník kamenný přímý, žula, 25x20</t>
  </si>
  <si>
    <t>131,5</t>
  </si>
  <si>
    <t>62</t>
  </si>
  <si>
    <t>583804140</t>
  </si>
  <si>
    <t>obrubník kamenný obloukový , žula, r=0,5÷1 m OP3 25x20</t>
  </si>
  <si>
    <t>-1319428841</t>
  </si>
  <si>
    <t>obrubník kamenný obloukový , žula, r=0,5÷1 m 25x20</t>
  </si>
  <si>
    <t>"oblouk R=0,50m, 16ks" 12</t>
  </si>
  <si>
    <t>63</t>
  </si>
  <si>
    <t>583804240</t>
  </si>
  <si>
    <t>obrubník kamenný obloukový , žula, r=1÷3 m OP3 25x20</t>
  </si>
  <si>
    <t>1503736632</t>
  </si>
  <si>
    <t>obrubník kamenný obloukový , žula, r=1÷3 m 25x20</t>
  </si>
  <si>
    <t>"oblouk R=1,25m, 4ks" 8</t>
  </si>
  <si>
    <t>"oblouk R=1,20m, 4ks" 7,6</t>
  </si>
  <si>
    <t>64</t>
  </si>
  <si>
    <t>916331112</t>
  </si>
  <si>
    <t>Osazení zahradního obrubníku betonového do lože z betonu s boční opěrou</t>
  </si>
  <si>
    <t>923877709</t>
  </si>
  <si>
    <t>Osazení zahradního obrubníku betonového s ložem tl. od 50 do 100 mm z betonu prostého tř. C 12/15 s boční opěrou z betonu prostého tř. C 12/15</t>
  </si>
  <si>
    <t>85</t>
  </si>
  <si>
    <t>65</t>
  </si>
  <si>
    <t>592172120</t>
  </si>
  <si>
    <t>obrubník betonový zahradní šedý 100 x 5 x 20 cm</t>
  </si>
  <si>
    <t>-1336964367</t>
  </si>
  <si>
    <t>obrubník betonový zahradní  šedý 100 x 5 x 20 cm</t>
  </si>
  <si>
    <t>72</t>
  </si>
  <si>
    <t>-761117161</t>
  </si>
  <si>
    <t>73</t>
  </si>
  <si>
    <t>1946165393</t>
  </si>
  <si>
    <t>74</t>
  </si>
  <si>
    <t>75</t>
  </si>
  <si>
    <t>76</t>
  </si>
  <si>
    <t>78</t>
  </si>
  <si>
    <t>935932617-1</t>
  </si>
  <si>
    <t>Vpusť prefabrikovaná podobrubníková - kompletní včetně potřebných dílců a součástí, spojek dle hloubky přípojky</t>
  </si>
  <si>
    <t>1095578224</t>
  </si>
  <si>
    <t>79</t>
  </si>
  <si>
    <t>"betonová dlažba" 35,381</t>
  </si>
  <si>
    <t>"kamenná dlažba" 10,842</t>
  </si>
  <si>
    <t>"demolice krajnic" 232</t>
  </si>
  <si>
    <t>"obruby" 100,245</t>
  </si>
  <si>
    <t>"frézovaná na skládku" 2080,051-80*2,56*0,1</t>
  </si>
  <si>
    <t>"frézovaná pro nezpevněnou krajnici - odvoz na meziskládku" 80*2,56*0,1</t>
  </si>
  <si>
    <t>"frézovaná pro nezpevněnou krajnici - dovoz z meziskládky" 80*2,56*0,1</t>
  </si>
  <si>
    <t>80</t>
  </si>
  <si>
    <t>"betonová dlažba" 35,381*19</t>
  </si>
  <si>
    <t>"kamenná dlažba" 10,842*19</t>
  </si>
  <si>
    <t>"demolice krajnic" 232*19</t>
  </si>
  <si>
    <t>"betonové obruby" 100,245*19</t>
  </si>
  <si>
    <t>"frézovaná na skládku" 2080,051*19-80*2,56*0,1*9</t>
  </si>
  <si>
    <t>"frézovaná pro nezpevněnou krajnici - odvoz na meziskládku" 80*2,56*0,1*9</t>
  </si>
  <si>
    <t>"frézovaná pro nezpevněnou krajnici - dovoz z meziskládky" 80*2,56*0,1*9</t>
  </si>
  <si>
    <t>81</t>
  </si>
  <si>
    <t>82</t>
  </si>
  <si>
    <t>-2129518745</t>
  </si>
  <si>
    <t>"betonové obruby" 100,245</t>
  </si>
  <si>
    <t>83</t>
  </si>
  <si>
    <t>84</t>
  </si>
  <si>
    <t>86</t>
  </si>
  <si>
    <t>918188724</t>
  </si>
  <si>
    <t>113106271</t>
  </si>
  <si>
    <t>Rozebrání dlažeb vozovek pl přes 50 do 200 m2 ze zámkové dlažby s ložem z kameniva</t>
  </si>
  <si>
    <t>-621333273</t>
  </si>
  <si>
    <t>Rozebrání dlažeb a dílců komunikací pro pěší, vozovek a ploch s přemístěním hmot na skládku na vzdálenost do 3 m nebo s naložením na dopravní prostředek vozovek a ploch, s jakoukoliv výplní spár v ploše jednotlivě přes 50 m2 do 200 m2 ze zámkové dlažby s ložem z kameniva</t>
  </si>
  <si>
    <t>"dlážděný chodník" 124,3</t>
  </si>
  <si>
    <t>113107222</t>
  </si>
  <si>
    <t>Odstranění podkladu pl přes 200 m2 z kameniva drceného tl 200 mm</t>
  </si>
  <si>
    <t>942555822</t>
  </si>
  <si>
    <t>Odstranění podkladů nebo krytů s přemístěním hmot na skládku na vzdálenost do 20 m nebo s naložením na dopravní prostředek v ploše jednotlivě přes 200 m2 z kameniva hrubého drceného, o tl. vrstvy přes 100 do 200 mm</t>
  </si>
  <si>
    <t>"podklad asfaltového chodníku" 688</t>
  </si>
  <si>
    <t>"podklad dlážděného chodníku" 124,3</t>
  </si>
  <si>
    <t>"podklad betonových panelů" 9</t>
  </si>
  <si>
    <t>113107242</t>
  </si>
  <si>
    <t>Odstranění podkladu nebo krytů pl přes 200 m2 živičných tl 100 mm</t>
  </si>
  <si>
    <t>424433605</t>
  </si>
  <si>
    <t>Odstranění podkladů nebo krytů s přemístěním hmot na skládku na vzdálenost do 20 m nebo s naložením na dopravní prostředek v ploše jednotlivě přes 200 m2 živičných, o tl. vrstvy přes 50 do 100 mm</t>
  </si>
  <si>
    <t>"asfaltový chodník" 688</t>
  </si>
  <si>
    <t>716092262</t>
  </si>
  <si>
    <t>"stávající obruby, část pro zpětné použití" 210</t>
  </si>
  <si>
    <t>1322*0,15*1,8</t>
  </si>
  <si>
    <t>"konstrukce chodníku" 935</t>
  </si>
  <si>
    <t>564861111</t>
  </si>
  <si>
    <t>Podklad ze štěrkodrtě ŠD tl 200 mm</t>
  </si>
  <si>
    <t>542830042</t>
  </si>
  <si>
    <t>Podklad ze štěrkodrti ŠD s rozprostřením a zhutněním, po zhutnění tl. 200 mm</t>
  </si>
  <si>
    <t>"konstrukce sjezdů" 27</t>
  </si>
  <si>
    <t>596211113</t>
  </si>
  <si>
    <t>Kladení zámkové dlažby komunikací pro pěší tl 60 mm skupiny A pl přes 300 m2</t>
  </si>
  <si>
    <t>19215160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</si>
  <si>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</si>
  <si>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592450380</t>
  </si>
  <si>
    <t>dlažba zámková 6 cm přírodní</t>
  </si>
  <si>
    <t>632819706</t>
  </si>
  <si>
    <t>dlažba zámková profilová základní 6 cm přírodní</t>
  </si>
  <si>
    <t>935*1,01</t>
  </si>
  <si>
    <t>-2030534088</t>
  </si>
  <si>
    <t>592450070</t>
  </si>
  <si>
    <t>dlažba zámková profilová pro komunikace 8 cm přírodní</t>
  </si>
  <si>
    <t>-766730737</t>
  </si>
  <si>
    <t>27*1,03</t>
  </si>
  <si>
    <t>-719875836</t>
  </si>
  <si>
    <t>"obruby z vyzískaného materiálu - vjezdy" 18</t>
  </si>
  <si>
    <t>586838409</t>
  </si>
  <si>
    <t>580</t>
  </si>
  <si>
    <t>-382849958</t>
  </si>
  <si>
    <t>580*1,01</t>
  </si>
  <si>
    <t>979024443</t>
  </si>
  <si>
    <t>Očištění vybouraných obrubníků a krajníků silničních</t>
  </si>
  <si>
    <t>-1011146610</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</si>
  <si>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</si>
  <si>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"pro zpětné osazení" 18</t>
  </si>
  <si>
    <t>911111111</t>
  </si>
  <si>
    <t>Montáž zábradlí ocelového zabetonovaného</t>
  </si>
  <si>
    <t>-1703429002</t>
  </si>
  <si>
    <t>749106020-1</t>
  </si>
  <si>
    <t>zábradlí silniční třímadlové</t>
  </si>
  <si>
    <t>-2085079568</t>
  </si>
  <si>
    <t>zábradlí silniční třímadlové, vč. PKO</t>
  </si>
  <si>
    <t>914111111</t>
  </si>
  <si>
    <t>Montáž svislé dopravní značky do velikosti 1 m2 objímkami na sloupek nebo konzolu</t>
  </si>
  <si>
    <t>753583919</t>
  </si>
  <si>
    <t>Montáž svislé dopravní značky základní velikosti do 1 m2 objímkami na sloupky nebo konzoly</t>
  </si>
  <si>
    <t>"nové DZ" 14</t>
  </si>
  <si>
    <t>"nové DZ (výměna za stávající)" 41</t>
  </si>
  <si>
    <t>"přesunuté DZ" 5</t>
  </si>
  <si>
    <t>914111112</t>
  </si>
  <si>
    <t>Montáž svislé dopravní značky do velikosti 1 m2 páskováním na sloup</t>
  </si>
  <si>
    <t>760219737</t>
  </si>
  <si>
    <t>Montáž svislé dopravní značky základní velikosti do 1 m2 páskováním na sloupy</t>
  </si>
  <si>
    <t>"nové DZ" 2</t>
  </si>
  <si>
    <t>"přesunuté DZ" 2</t>
  </si>
  <si>
    <t>404440000</t>
  </si>
  <si>
    <t>značka dopravní svislá - střední velikost</t>
  </si>
  <si>
    <t>-1000818352</t>
  </si>
  <si>
    <t>značka dopravní svislá výstražná FeZn A1 - A30, P1,P4 700 mm</t>
  </si>
  <si>
    <t>914511112</t>
  </si>
  <si>
    <t>Montáž sloupku dopravních značek délky do 3,5 m s betonovým základem a patkou</t>
  </si>
  <si>
    <t>-250958570</t>
  </si>
  <si>
    <t>Montáž sloupku dopravních značek délky do 3,5 m do hliníkové patky</t>
  </si>
  <si>
    <t>"výměna za stávající" 43</t>
  </si>
  <si>
    <t>"nové" 15</t>
  </si>
  <si>
    <t>404452250</t>
  </si>
  <si>
    <t>sloupek Zn 60 - 350</t>
  </si>
  <si>
    <t>-1309493104</t>
  </si>
  <si>
    <t>915131110-1</t>
  </si>
  <si>
    <t>Vodorovné dopravní značení  - značící knoflíky bílé</t>
  </si>
  <si>
    <t>-2116825504</t>
  </si>
  <si>
    <t>Vodorovné dopravní značení  - značící knoflíky bílé - kompletní provedení včetně dodání potřebného materiálu pro zabudování</t>
  </si>
  <si>
    <t>"značící knoflíky v ose komunikace á 4m" 638</t>
  </si>
  <si>
    <t>915131110-2</t>
  </si>
  <si>
    <t>Vodorovné dopravní značení  - obrubníková skleněná odrazka</t>
  </si>
  <si>
    <t>-1636062367</t>
  </si>
  <si>
    <t>Vodorovné dopravní značení  - obrubníková skleněná odrazka - kompletní provedení včetně dodání potřebného materiálu pro zabudování</t>
  </si>
  <si>
    <t>915231112-0</t>
  </si>
  <si>
    <t>Vodorovné dopravní značení - bílý plast (finální provedení)</t>
  </si>
  <si>
    <t>2102383536</t>
  </si>
  <si>
    <t>Vodorovné dopravní značení stříkaným plastem bílé retroreflexní</t>
  </si>
  <si>
    <t>"součty postupně pro SO 121 - 126"</t>
  </si>
  <si>
    <t>"vodící proužek 0,125m" 235,8+85,6+491,0+314,5+217,8+61,1</t>
  </si>
  <si>
    <t>"vodící proužek přerušovaný 0,5m (0,5/0,5)" 0+8,8+0+40,4+0+0</t>
  </si>
  <si>
    <t>"dělící čára plná 0,125m" 43,8+28,1+82,5+106,8+26,0+25,0</t>
  </si>
  <si>
    <t>"dělící čára přerušovaná 0,125m (1,5/1,5)" 0+1,7+0+43,3+0+0</t>
  </si>
  <si>
    <t>"dělící čára přerušovaná 0,125m (3/1,5)" 8,3+0+108,6+46,4+55,2+4,8</t>
  </si>
  <si>
    <t>"dělící čára přerušovaná 0,125m (6/3)" 19,4+0+0+0+0+0</t>
  </si>
  <si>
    <t>"přechod pro chodce a dopravní stíny" 0+28,0+0+12+0+0</t>
  </si>
  <si>
    <t>"místo pro přecházení" 0+0+0+1,4+0+0</t>
  </si>
  <si>
    <t>"zastávka BUS" 0+15,0+0+30,0+0+15,3</t>
  </si>
  <si>
    <t>915621111-0</t>
  </si>
  <si>
    <t>Předznačení vodorovného značení</t>
  </si>
  <si>
    <t>43912438</t>
  </si>
  <si>
    <t>Předznačení pro vodorovné značení stříkané barvou nebo prováděné z nátěrových hmot</t>
  </si>
  <si>
    <t>966005111</t>
  </si>
  <si>
    <t>Rozebrání a odstranění silničního zábradlí se sloupky osazenými s betonovými patkami</t>
  </si>
  <si>
    <t>-1688766913</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</si>
  <si>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</si>
  <si>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"stávající třímadlové zábradlí" 71</t>
  </si>
  <si>
    <t>966006132</t>
  </si>
  <si>
    <t>Odstranění značek dopravních nebo orientačních se sloupky s betonovými patkami</t>
  </si>
  <si>
    <t>1828710824</t>
  </si>
  <si>
    <t>Odstranění dopravních nebo orientačních značek se sloupkem s uložením hmot na vzdálenost do 20 m nebo s naložením na dopravní prostředek, se zásypem jam a jeho zhutněním s betonovou patkou</t>
  </si>
  <si>
    <t>"stávající DZ včetně sloupků" 46</t>
  </si>
  <si>
    <t>966006211</t>
  </si>
  <si>
    <t>Odstranění svislých dopravních značek ze sloupů, sloupků nebo konzol</t>
  </si>
  <si>
    <t>-2027694665</t>
  </si>
  <si>
    <t>Odstranění (demontáž) svislých dopravních značek s odklizením materiálu na skládku na vzdálenost do 20 m nebo s naložením na dopravní prostředek ze sloupů, sloupků nebo konzol</t>
  </si>
  <si>
    <t>"rušené DZ (počet nad rámec pol. 966006132)" 51-46</t>
  </si>
  <si>
    <t>"přesouvané DZ na sloupek DZ vč. provizorního uskladnění" 5</t>
  </si>
  <si>
    <t>"přesouvané DZ na stávající sloup (typu VO) vč. provizorního uskladnění" 2</t>
  </si>
  <si>
    <t>997221571</t>
  </si>
  <si>
    <t>Vodorovná doprava vybouraných hmot do 1 km</t>
  </si>
  <si>
    <t>210049269</t>
  </si>
  <si>
    <t>Vodorovná doprava vybouraných hmot bez naložení, ale se složením a s hrubým urovnáním na vzdálenost do 1 km</t>
  </si>
  <si>
    <t>997221579</t>
  </si>
  <si>
    <t>Příplatek ZKD 1 km u vodorovné dopravy vybouraných hmot</t>
  </si>
  <si>
    <t>-2046417557</t>
  </si>
  <si>
    <t>Vodorovná doprava vybouraných hmot bez naložení, ale se složením a s hrubým urovnáním na vzdálenost Příplatek k ceně za každý další i započatý 1 km přes 1 km</t>
  </si>
  <si>
    <t>24,785*19 'Přepočtené koeficientem množství</t>
  </si>
  <si>
    <t>997013831</t>
  </si>
  <si>
    <t>Poplatek za uložení stavebního směsného odpadu na skládce (skládkovné)</t>
  </si>
  <si>
    <t>2070618016</t>
  </si>
  <si>
    <t>Poplatek za uložení stavebního odpadu na skládce (skládkovné) směsného</t>
  </si>
  <si>
    <t>998225193</t>
  </si>
  <si>
    <t>Příplatek k přesunu hmot pro pozemní komunikace s krytem z kamene, živičným, betonovým do 3000 m</t>
  </si>
  <si>
    <t>1175834779</t>
  </si>
  <si>
    <t>Přesun hmot pro komunikace s krytem z kameniva, monolitickým betonovým nebo živičným Příplatek k ceně za zvětšený přesun přes vymezenou největší dopravní vzdálenost do 3000 m</t>
  </si>
  <si>
    <t>PSV</t>
  </si>
  <si>
    <t>Práce a dodávky PSV</t>
  </si>
  <si>
    <t>115101202</t>
  </si>
  <si>
    <t>Čerpání vody na dopravní výšku do 10 m průměrný přítok do 1000 l/min</t>
  </si>
  <si>
    <t>hod</t>
  </si>
  <si>
    <t>-204209082</t>
  </si>
  <si>
    <t>Čerpání vody na dopravní výšku do 10 m s uvažovaným průměrným přítokem přes 500 do 1 000 l/min</t>
  </si>
  <si>
    <t>115101302</t>
  </si>
  <si>
    <t>Pohotovost čerpací soupravy pro dopravní výšku do 10 m přítok do 1000 l/min</t>
  </si>
  <si>
    <t>den</t>
  </si>
  <si>
    <t>1819810245</t>
  </si>
  <si>
    <t>Pohotovost záložní čerpací soupravy pro dopravní výšku do 10 m s uvažovaným průměrným přítokem přes 500 do 1 000 l/min</t>
  </si>
  <si>
    <t>120001101</t>
  </si>
  <si>
    <t>Příplatek za ztížení vykopávky v blízkosti podzemního vedení</t>
  </si>
  <si>
    <t>1536225492</t>
  </si>
  <si>
    <t>Příplatek k cenám vykopávek za ztížení vykopávky v blízkosti podzemního vedení nebo výbušnin v horninách jakékoliv třídy</t>
  </si>
  <si>
    <t>195,6/2</t>
  </si>
  <si>
    <t>122201101</t>
  </si>
  <si>
    <t>Odkopávky a prokopávky nezapažené v hornině tř. 3 objem do 100 m3</t>
  </si>
  <si>
    <t>-943429953</t>
  </si>
  <si>
    <t>Odkopávky a prokopávky nezapažené s přehozením výkopku na vzdálenost do 3 m nebo s naložením na dopravní prostředek v hornině tř. 3 do 100 m3</t>
  </si>
  <si>
    <t>"odkop pro založení zdi 50% v hor. tř.3" ((6*30)+(1,1+1,5)*6)*0,5</t>
  </si>
  <si>
    <t>Úpravy povrchů, podlahy a osazování výplní</t>
  </si>
  <si>
    <t>628611102</t>
  </si>
  <si>
    <t>-296226744</t>
  </si>
  <si>
    <t>Nátěr mostních betonových konstrukcí epoxidový 2x ochranný nepružný OS-B</t>
  </si>
  <si>
    <t>628641111</t>
  </si>
  <si>
    <t>Kamenické opracování lícních ploch zdí a valů pemrlováním</t>
  </si>
  <si>
    <t>-1634235060</t>
  </si>
  <si>
    <t>Kamenické opracování omítnutých nebo neomítnutých lícních ploch zdí a valů bez provedení vlastní omítky a bez vypracování pásků podél hran pemrlováním ploch</t>
  </si>
  <si>
    <t>962022491</t>
  </si>
  <si>
    <t>Bourání zdiva nadzákladového kamenného na MC přes 1 m3</t>
  </si>
  <si>
    <t>-263488979</t>
  </si>
  <si>
    <t>Bourání zdiva nadzákladového kamenného nebo smíšeného kamenného, na maltu cementovou, objemu přes 1 m3</t>
  </si>
  <si>
    <t>711</t>
  </si>
  <si>
    <t>Izolace proti vodě, vlhkosti a plynům</t>
  </si>
  <si>
    <t>711112001</t>
  </si>
  <si>
    <t>Provedení izolace proti zemní vlhkosti svislé za studena nátěrem penetračním</t>
  </si>
  <si>
    <t>-595744452</t>
  </si>
  <si>
    <t>Provedení izolace proti zemní vlhkosti natěradly a tmely za studena na ploše svislé S nátěrem penetračním</t>
  </si>
  <si>
    <t>111631500</t>
  </si>
  <si>
    <t>lak asfaltový</t>
  </si>
  <si>
    <t>-1887740268</t>
  </si>
  <si>
    <t>lak asfaltový penetrační (MJ t) bal 9 kg</t>
  </si>
  <si>
    <t>Poznámka k položce:
Spotřeba 0,3-0,4kg/m2 dle povrchu, ředidlo technický benzín</t>
  </si>
  <si>
    <t>154,377*0,00035 'Přepočtené koeficientem množství</t>
  </si>
  <si>
    <t>711122131</t>
  </si>
  <si>
    <t>Provedení izolace proti zemní vlhkosti svislé za horka nátěrem asfaltovým</t>
  </si>
  <si>
    <t>1126847609</t>
  </si>
  <si>
    <t>Provedení izolace proti zemní vlhkosti natěradly a tmely za horka na ploše svislé S nátěrem asfaltovým</t>
  </si>
  <si>
    <t>VP - Všeobecné položky</t>
  </si>
  <si>
    <t>VRN - Všeobecné položky</t>
  </si>
  <si>
    <t xml:space="preserve">    VRN1 - Průzkumné, geodetické a projektové práce</t>
  </si>
  <si>
    <t xml:space="preserve">    VRN3 - Zařízení staveniště</t>
  </si>
  <si>
    <t xml:space="preserve">    VRN4 - Inženýrská činnost</t>
  </si>
  <si>
    <t>VRN</t>
  </si>
  <si>
    <t>VRN1</t>
  </si>
  <si>
    <t>Průzkumné, geodetické a projektové práce</t>
  </si>
  <si>
    <t>011503000</t>
  </si>
  <si>
    <t>Pasportizace nemovitostí</t>
  </si>
  <si>
    <t>soubor</t>
  </si>
  <si>
    <t>012103000</t>
  </si>
  <si>
    <t>Geodetické práce před výstavbou</t>
  </si>
  <si>
    <t>Průzkumné, geodetické a projektové práce geodetické práce před výstavbou</t>
  </si>
  <si>
    <t>012203000</t>
  </si>
  <si>
    <t>Geodetické práce při provádění stavby</t>
  </si>
  <si>
    <t>Průzkumné, geodetické a projektové práce geodetické práce při provádění stavby</t>
  </si>
  <si>
    <t>012303000</t>
  </si>
  <si>
    <t>Geodetické práce po výstavbě</t>
  </si>
  <si>
    <t>Poznámka k položce:
Průzkumné, geodetické a projektové práce geodetické práce po výstavbě</t>
  </si>
  <si>
    <t>013103000</t>
  </si>
  <si>
    <t>Geometrický plán</t>
  </si>
  <si>
    <t>Poznámka k položce:
vypracování geometrického plánu vč. ověření katastrálním úřadem</t>
  </si>
  <si>
    <t>013203000</t>
  </si>
  <si>
    <t>Dokumentace průběhu stavby</t>
  </si>
  <si>
    <t>Poznámka k položce:
dokumentace průběhu stavby, 1x měsíčně sada barevných fotografií v tištěné i elektornické formě, 3x závěrečná fotodokumentace v albu s popisem v tištěné i elektronické formě</t>
  </si>
  <si>
    <t>013203000-1</t>
  </si>
  <si>
    <t>Dokumentace DIO + Zajištění DIR</t>
  </si>
  <si>
    <t>1024</t>
  </si>
  <si>
    <t>-134872406</t>
  </si>
  <si>
    <t>013234000</t>
  </si>
  <si>
    <t>Dokumentace pro povolení zvláštního užívání komunikace, DIO, DIR</t>
  </si>
  <si>
    <t>Poznámka k položce:
vypracování aktualizace projektu dopravně inž. opatření, zajištění stanovení pro značení přechodné úpravy provozu na komunikaci a objízdných trasách v době výstavby, zajištění povolení zvláštního užívání komunikace pro provádění stavby na příslušném Silničním správním úřadě</t>
  </si>
  <si>
    <t>013244000</t>
  </si>
  <si>
    <t>Dokumentace pro realizaci stavby</t>
  </si>
  <si>
    <t>Poznámka k položce:
Průzkumné, geodetické a projektové práce projektové práce dokumentace stavby (výkresová a textová) pro provádění stavby
Realizační dokumentace stavby ( tiskem 4x + 1x CD). Obsah dle směrnice pro dokumentaci staveb PK, v souladu s PDPS, Řeší podrobnosti pro kvalitní a bezpečné zhotovení stavby. Mimo jiné zahrnuje vypracování souřadnicového a výškového pokrytí komunikace, zahuštění příčných řezů pro plynulé řešení v napojení, aktualizace dopravního značení. Detaily řešení propustků, opěrné zdi a mostu. Vypracuje autorizovaná osoba. Odsouhlasí správce stavby. Havarijní plán ( tiskem 2x).</t>
  </si>
  <si>
    <t>013254000</t>
  </si>
  <si>
    <t>Dokumentace skutečného provedení stavby</t>
  </si>
  <si>
    <t>Poznámka k položce:
Průzkumné, geodetické a projektové práce projektové práce dokumentace stavby (výkresová a textová) skutečného provedení stavby
Dokumentace skutečného provedení stavby dle směrnice pro dokumentaci staveb PK. Výkresy a související písemnosti zhotovené stavby potřebné pro kolaudaci stavby a evidenci pozemní komunikace. Výkresy odchylek a změn stavby oproti DSP, PDPS. Ověřené podpisem odpovědného zástupce zhotovitele a správce stavby - tiskem ve 4 vyhotoveních, 1 x na CD v otevřeném formátu a rovněž ve formátu PDF.</t>
  </si>
  <si>
    <t>VRN3</t>
  </si>
  <si>
    <t>Zařízení staveniště</t>
  </si>
  <si>
    <t>031203000</t>
  </si>
  <si>
    <t>Terénní úpravy pro zařízení staveniště</t>
  </si>
  <si>
    <t>-1588171478</t>
  </si>
  <si>
    <t>Zařízení staveniště související (přípravné) práce terénní úpravy pro zařízení staveniště</t>
  </si>
  <si>
    <t>032103000</t>
  </si>
  <si>
    <t>Náklady na stavební buňky</t>
  </si>
  <si>
    <t>Zařízení staveniště vybavení staveniště náklady na stavební buňky</t>
  </si>
  <si>
    <t>Poznámka k položce:
zařízení staveniště obsahující mobilní kancelář a prostory pro pracovníky vč. WC a meziskladu materiálu - zřízení, provoz, demontáž vč. zajištění jeho umístění</t>
  </si>
  <si>
    <t>032903000</t>
  </si>
  <si>
    <t>Náklady na provoz a údržbu staveniště</t>
  </si>
  <si>
    <t>-1366191479</t>
  </si>
  <si>
    <t>Zařízení staveniště vybavení staveniště náklady na provoz a údržbu staveniště</t>
  </si>
  <si>
    <t>"číštění komunikací a prostor dotčených výstavbou" 1</t>
  </si>
  <si>
    <t>034303000</t>
  </si>
  <si>
    <t>Dopravní značení na staveništi</t>
  </si>
  <si>
    <t>-1515516074</t>
  </si>
  <si>
    <t>Zařízení staveniště zabezpečení staveniště dopravní značení na staveništi</t>
  </si>
  <si>
    <t>"náklady spojené s realizací DIO a DIR, vč. 5 sëmaforových souprav, s realizací na 10 etap, do 730 KD" 1</t>
  </si>
  <si>
    <t>034503000-1</t>
  </si>
  <si>
    <t>Dodávka a montáž informační tabule</t>
  </si>
  <si>
    <t>-424248767</t>
  </si>
  <si>
    <t>Dodávka a montáž informační tabule
publicita projektu - výroba, dodání a kompletní osazení velkoplošného billboardu, rozměr účinné plochy 2,4x5,1m</t>
  </si>
  <si>
    <t>034503000-2</t>
  </si>
  <si>
    <t>Demontáž informační tabule</t>
  </si>
  <si>
    <t>-577234049</t>
  </si>
  <si>
    <t>Demontáž informační tabule
publicita projektu - výroba, dodání a kompletní osazení velkoplošného billboardu, rozměr účinné plochy 2,4x5,1m</t>
  </si>
  <si>
    <t>034503001</t>
  </si>
  <si>
    <t>Montáž pamětní desky</t>
  </si>
  <si>
    <t>-1094387377</t>
  </si>
  <si>
    <t>Montáž pamětní desky
stálá pamětní deska (minimální velikost je min. 300 x 400 mm)</t>
  </si>
  <si>
    <t>039103000</t>
  </si>
  <si>
    <t>Rozebrání, bourání a odvoz zařízení staveniště</t>
  </si>
  <si>
    <t>2108711608</t>
  </si>
  <si>
    <t>Zařízení staveniště zrušení zařízení staveniště rozebrání, bourání a odvoz</t>
  </si>
  <si>
    <t>VRN4</t>
  </si>
  <si>
    <t>Inženýrská činnost</t>
  </si>
  <si>
    <t>043102000</t>
  </si>
  <si>
    <t>Provedení zkoušek nad rámec KZP (kvalita zemních prací)</t>
  </si>
  <si>
    <t>Poznámka k položce:
zajištění všech testů potřebných k zjištění kvality zeminy násypů, výkopů, vč. dalších zkoušek požadovaných objednatelem. Vyhodnocení těchto zkoušek. Uvažováno 6x zkouška statickou zatěžovací deskou, 3x zkouška míry zhutnění ID nebo PS, zkoušky mezerovitosti vrstvy vozovky nedestuktivní, 4x zkouška mezerovitosti vrstev vozovky na vývrtech, 4x zkouška spojení vrstev</t>
  </si>
  <si>
    <t>043103000</t>
  </si>
  <si>
    <t>Kontrolní zkoušky - reflexivita VDZ</t>
  </si>
  <si>
    <t>Kontrolní zkoušky - měření reflexivity vodorovného dopravního značení v rozsahu stavby včetně vyhodnocení měření</t>
  </si>
  <si>
    <t>043194000</t>
  </si>
  <si>
    <t>Kontrolní zkoušky - rovinatost</t>
  </si>
  <si>
    <t>Kontrolní zkoušky - měření rovinatosti planografem v rozsahu stavby včetně vyhodnocení měření</t>
  </si>
  <si>
    <t>043203000</t>
  </si>
  <si>
    <t>Kontrolní zkoušky - protismykové vlastnosti</t>
  </si>
  <si>
    <t>Kontrolní zkoušky - měření protismykových vlastností vozovky včetně vyhodnocení měření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</si>
  <si>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</si>
  <si>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</si>
  <si>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</si>
  <si>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</si>
  <si>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</si>
  <si>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</si>
  <si>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</si>
  <si>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</si>
  <si>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</si>
  <si>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</si>
  <si>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</si>
  <si>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</si>
  <si>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</si>
  <si>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</si>
  <si>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</si>
  <si>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</si>
  <si>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</si>
  <si>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</si>
  <si>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</si>
  <si>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</si>
  <si>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</si>
  <si>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</si>
  <si>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</si>
  <si>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</si>
  <si>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</si>
  <si>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</si>
  <si>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</si>
  <si>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</si>
  <si>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</si>
  <si>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</si>
  <si>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</si>
  <si>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</si>
  <si>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</si>
  <si>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</si>
  <si>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</si>
  <si>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</si>
  <si>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</si>
  <si>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</si>
  <si>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</si>
  <si>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</si>
  <si>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</si>
  <si>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</si>
  <si>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</si>
  <si>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</si>
  <si>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</si>
  <si>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</si>
  <si>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</si>
  <si>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</si>
  <si>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</si>
  <si>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</si>
  <si>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</si>
  <si>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</si>
  <si>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</si>
  <si>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</si>
  <si>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</si>
  <si>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</si>
  <si>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</si>
  <si>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</si>
  <si>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</si>
  <si>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</si>
  <si>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</si>
  <si>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</si>
  <si>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</si>
  <si>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</si>
  <si>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</si>
  <si>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</si>
  <si>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</si>
  <si>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</si>
  <si>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</si>
  <si>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</si>
  <si>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</si>
  <si>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</si>
  <si>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</si>
  <si>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</si>
  <si>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</si>
  <si>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</si>
  <si>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</si>
  <si>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</si>
  <si>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</si>
  <si>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</si>
  <si>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</si>
  <si>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</si>
  <si>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</si>
  <si>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</si>
  <si>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</si>
  <si>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</si>
  <si>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</si>
  <si>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</si>
  <si>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</si>
  <si>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</si>
  <si>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</si>
  <si>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</si>
  <si>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</si>
  <si>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</si>
  <si>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</si>
  <si>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</si>
  <si>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</si>
  <si>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</si>
  <si>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</si>
  <si>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</si>
  <si>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</si>
  <si>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</si>
  <si>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</si>
  <si>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</si>
  <si>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</si>
  <si>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</si>
  <si>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</si>
  <si>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</si>
  <si>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</si>
  <si>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</si>
  <si>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</si>
  <si>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</si>
  <si>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</si>
  <si>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</si>
  <si>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</si>
  <si>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</si>
  <si>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</si>
  <si>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</si>
  <si>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</si>
  <si>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</si>
  <si>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</si>
  <si>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</si>
  <si>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</si>
  <si>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</si>
  <si>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</si>
  <si>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</si>
  <si>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</si>
  <si>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</si>
  <si>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</si>
  <si>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</si>
  <si>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</si>
  <si>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</si>
  <si>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</si>
  <si>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</si>
  <si>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</si>
  <si>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</si>
  <si>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</si>
  <si>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</si>
  <si>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</si>
  <si>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</si>
  <si>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</si>
  <si>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</si>
  <si>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</si>
  <si>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</si>
  <si>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</si>
  <si>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</si>
  <si>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</si>
  <si>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</si>
  <si>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</si>
  <si>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</si>
  <si>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</si>
  <si>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</si>
  <si>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</si>
  <si>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</si>
  <si>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</si>
  <si>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</si>
  <si>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</si>
  <si>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</si>
  <si>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</si>
  <si>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</si>
  <si>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</si>
  <si>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</si>
  <si>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</si>
  <si>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</si>
  <si>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</si>
  <si>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</si>
  <si>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</si>
  <si>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</si>
  <si>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</si>
  <si>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</si>
  <si>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</si>
  <si>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</si>
  <si>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</si>
  <si>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</si>
  <si>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</si>
  <si>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</si>
  <si>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</si>
  <si>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</si>
  <si>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</si>
  <si>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</si>
  <si>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</si>
  <si>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</si>
  <si>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</si>
  <si>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Poznámka k položce:
Pasportizace okolních nemovitostí v blízkosti stavby formou fotodokumentace a popisu stávajících poruch objektů před stavbou a po jejím dokončení. Pasportizovány budou i objekty a jejich části, na kterých se žádné poruchy nevyskytují.</t>
  </si>
  <si>
    <t>Almapro</t>
  </si>
  <si>
    <t>SÚS Středočeský kraj</t>
  </si>
  <si>
    <t>Alampro</t>
  </si>
  <si>
    <t xml:space="preserve">Název projektu:
SSZ Pražská – Kladenská - Roztocká (Velké Přílepy)
</t>
  </si>
  <si>
    <t>Není-li uvedeno ve výkazu výměr jinak, výměry ploch byly odečteny z dwg souborů v programu 2010 Autodesk AutoCAD pomocí funkce měření ploch/vlastnosti ploch – kumulativní oblast. Délky byly odečteny z dwg souborů v programu 2016 Autodesk AutoCAD pomocí funkce měření délek/vlastnosti křivky.</t>
  </si>
  <si>
    <t>Odstranění travin , při celkové ploše do 0,1 ha</t>
  </si>
  <si>
    <t xml:space="preserve">"odstranění zeleně k výstavbě vozovky" </t>
  </si>
  <si>
    <t>Frézování asfaltové vozovky tl. 40 mm</t>
  </si>
  <si>
    <t>Včetně odvozu veškerého vybouraného materiálu na skládku do 20 km, poplatek za uložení.</t>
  </si>
  <si>
    <t>Frézování asfaltové vozovky tl. 200 mm</t>
  </si>
  <si>
    <t>v místě nové vozovky + nového chodníku</t>
  </si>
  <si>
    <t>v místě nové zeleně</t>
  </si>
  <si>
    <t xml:space="preserve">"silniční obruby" </t>
  </si>
  <si>
    <t xml:space="preserve">"demolice přídlažby" </t>
  </si>
  <si>
    <t>Odstranění asfaltu z chodníku</t>
  </si>
  <si>
    <t>Vytrhání obrub krajníků obrubníků zapustených</t>
  </si>
  <si>
    <t>"silniční obruby zapustené", Pražská na severozápadní straně</t>
  </si>
  <si>
    <t xml:space="preserve">"úprava pláně zhutněná Edef,2=45 Mpa " </t>
  </si>
  <si>
    <t xml:space="preserve">"osetí travní směsí" </t>
  </si>
  <si>
    <r>
      <t>m</t>
    </r>
    <r>
      <rPr>
        <b/>
        <vertAlign val="superscript"/>
        <sz val="10"/>
        <rFont val="Arial"/>
        <family val="2"/>
      </rPr>
      <t>2</t>
    </r>
  </si>
  <si>
    <t>Stávající podkladní vrstvy</t>
  </si>
  <si>
    <t>Konstrukce Typ A2 – asfaltová vozovka</t>
  </si>
  <si>
    <t>Postřik spojovací, PS-EP, 0,3 kg/m2</t>
  </si>
  <si>
    <t>Asfaltový koberec mastixový, SMA 11 S, 40mm</t>
  </si>
  <si>
    <t>Asfaltový beton, ACL 16 S , 70mm</t>
  </si>
  <si>
    <t>Směs stmelená cementem, SC 0/32, C8/10, 130mm</t>
  </si>
  <si>
    <t>Asfaltový koberec mastixový, SMA 11 S, 40mm z modifikovaného asfaltu</t>
  </si>
  <si>
    <t>Asfaltový koberec mastixový, SMA 11 S, s rozprostřením a se zhutněním z modifikovaného asfaltu v pruhu šířky přes 3 m tř. I, po zhutnění tl. 40 mm</t>
  </si>
  <si>
    <t>Asfaltový beton vrstva ložní ACL 16+ tl 70 mm š přes 3 m z modifikovaného asfaltu</t>
  </si>
  <si>
    <t>Asfaltový beton vrstva ložní ACL 16+ s rozprostřením a zhutněním z modifikovaného asfaltu v pruhu šířky přes 3 m, po zhutnění tl. 70 mm</t>
  </si>
  <si>
    <t xml:space="preserve">"konstrukce komunikace ACL 16+" </t>
  </si>
  <si>
    <t>"konstrukce komunikace 1,0 kg/m2"</t>
  </si>
  <si>
    <r>
      <t>ŠD</t>
    </r>
    <r>
      <rPr>
        <vertAlign val="subscript"/>
        <sz val="8"/>
        <rFont val="Arial"/>
        <family val="2"/>
      </rPr>
      <t>A</t>
    </r>
    <r>
      <rPr>
        <sz val="8"/>
        <rFont val="Arial"/>
        <family val="2"/>
      </rPr>
      <t xml:space="preserve"> 0/32</t>
    </r>
  </si>
  <si>
    <t>Štěrkodrť</t>
  </si>
  <si>
    <t>150mm</t>
  </si>
  <si>
    <t>L</t>
  </si>
  <si>
    <t>Lože z vápenocementové malty</t>
  </si>
  <si>
    <t>30 mm</t>
  </si>
  <si>
    <t>DL</t>
  </si>
  <si>
    <t>Žulová dlažba</t>
  </si>
  <si>
    <t>60 mm</t>
  </si>
  <si>
    <t>Střední dělící ostrůvek</t>
  </si>
  <si>
    <t>Podklad ze štěrkodrtě ŠDA 0/32 tl 150 mm</t>
  </si>
  <si>
    <t>"Stávající trativod - obnovení a napojení na kanalizaci" 240</t>
  </si>
  <si>
    <t>200 mm</t>
  </si>
  <si>
    <t>ložní vrstva, drť frakce 4/8 mm</t>
  </si>
  <si>
    <t>Kladecí vrstva</t>
  </si>
  <si>
    <t xml:space="preserve"> 40 mm</t>
  </si>
  <si>
    <t>DL, betonová pro nevidomé 200x100 mm, barva červená</t>
  </si>
  <si>
    <t>Dlažba betonová pro nevidomé</t>
  </si>
  <si>
    <t>80 mm</t>
  </si>
  <si>
    <t>DL, betonová 200x100 mm, barva šedá</t>
  </si>
  <si>
    <t>Dlažba betonová</t>
  </si>
  <si>
    <t>Konstrukce Typ C - dlážděný vjezd</t>
  </si>
  <si>
    <t>150 mm</t>
  </si>
  <si>
    <t>Konstrukce Typ D - dlážděný chodník</t>
  </si>
  <si>
    <t>nevidomí</t>
  </si>
  <si>
    <t xml:space="preserve">"reliéfní" </t>
  </si>
  <si>
    <t>"osetí travní směsí" 281/100*3</t>
  </si>
  <si>
    <t xml:space="preserve">"pod zámkovou dlažbu" vyrovnání nerovností </t>
  </si>
  <si>
    <t>přesunutá vpusť do nové polohy</t>
  </si>
  <si>
    <t>ks</t>
  </si>
  <si>
    <t xml:space="preserve">"přípojky vpustí " </t>
  </si>
  <si>
    <t>"rezervní chránička pro elektro"  25+20+15+15</t>
  </si>
  <si>
    <t xml:space="preserve">"nové DZ" </t>
  </si>
  <si>
    <t xml:space="preserve">"nové DZ na sloupek DZ (výměna za stávající)" </t>
  </si>
  <si>
    <t xml:space="preserve">"nové DZ na stávající sloup (typu VO)" </t>
  </si>
  <si>
    <t xml:space="preserve">"vodorovná výplň" </t>
  </si>
  <si>
    <t xml:space="preserve">"zábradlí třímadlové, silniční " </t>
  </si>
  <si>
    <t>Nátěr betonu stávající zdi epoxidový 2x ochranný nepružný OS-B</t>
  </si>
  <si>
    <t>"nátěr vnější plochy zdi od terénu a římsy mimo plochu opatřenou pemrlováním" (40*2)</t>
  </si>
  <si>
    <t xml:space="preserve">"úprava původní opěrné zdi" </t>
  </si>
  <si>
    <t>"Obrubníková skleněná odrazka, rozteč po cca 0,50m dle TP 217 (sklenené odrazky, zavrtané do žulové obruby v ostrůvcích)"</t>
  </si>
  <si>
    <t xml:space="preserve">"zapuštěný přejízdný obrubník (středové ostrůvky)" </t>
  </si>
  <si>
    <t>"napojení na stávající stav spára š. 12mm, hl. 25mm" 36</t>
  </si>
  <si>
    <t xml:space="preserve">"konstrukce komunikace - geomříž 500g/m2" </t>
  </si>
  <si>
    <t xml:space="preserve">"podkladní vrtva tl. 50mm" </t>
  </si>
  <si>
    <t xml:space="preserve">"nové vpusti" </t>
  </si>
  <si>
    <t>"ornice pro ohumusování"</t>
  </si>
  <si>
    <t>"vjezdy"</t>
  </si>
  <si>
    <t xml:space="preserve">"konstrukce ostrůvku" </t>
  </si>
  <si>
    <t>Stavební úpravy</t>
  </si>
  <si>
    <t>SSZ Pražská – Kladenská - Roztocká (Velké Přílepy) - stavební úpravy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</si>
</sst>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
      <b/>
      <sz val="10"/>
      <name val="Arial"/>
      <family val="2"/>
    </font>
    <font>
      <sz val="10"/>
      <color theme="7" tint="0.7999799847602844"/>
      <name val="Arial"/>
      <family val="2"/>
    </font>
    <font>
      <sz val="10"/>
      <color rgb="FF00B050"/>
      <name val="Arial"/>
      <family val="2"/>
    </font>
    <font>
      <b/>
      <sz val="10"/>
      <color rgb="FFFF0000"/>
      <name val="Arial"/>
      <family val="2"/>
    </font>
    <font>
      <b/>
      <vertAlign val="superscript"/>
      <sz val="10"/>
      <name val="Arial"/>
      <family val="2"/>
    </font>
    <font>
      <sz val="8"/>
      <name val="Arial"/>
      <family val="2"/>
    </font>
    <font>
      <b/>
      <sz val="10"/>
      <color rgb="FF00B050"/>
      <name val="Arial"/>
      <family val="2"/>
    </font>
    <font>
      <vertAlign val="subscript"/>
      <sz val="8"/>
      <name val="Arial"/>
      <family val="2"/>
    </font>
    <font>
      <sz val="10"/>
      <color rgb="FFFF0000"/>
      <name val="Arial"/>
      <family val="2"/>
    </font>
    <font>
      <sz val="8"/>
      <color rgb="FFFF0000"/>
      <name val="Arial"/>
      <family val="2"/>
    </font>
    <font>
      <sz val="10"/>
      <color theme="1"/>
      <name val="Arial"/>
      <family val="2"/>
    </font>
  </fonts>
  <fills count="9">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92D050"/>
        <bgColor indexed="64"/>
      </patternFill>
    </fill>
    <fill>
      <patternFill patternType="solid">
        <fgColor theme="9" tint="0.5999900102615356"/>
        <bgColor indexed="64"/>
      </patternFill>
    </fill>
    <fill>
      <patternFill patternType="solid">
        <fgColor rgb="FFC0C0C0"/>
        <bgColor indexed="64"/>
      </patternFill>
    </fill>
  </fills>
  <borders count="3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8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2" borderId="0" xfId="0" applyFill="1" applyProtection="1">
      <protection/>
    </xf>
    <xf numFmtId="0" fontId="31" fillId="2" borderId="0" xfId="20" applyFont="1" applyFill="1" applyAlignment="1" applyProtection="1">
      <alignment vertical="center"/>
      <protection/>
    </xf>
    <xf numFmtId="0" fontId="39" fillId="2" borderId="0" xfId="20" applyFill="1" applyProtection="1">
      <protection/>
    </xf>
    <xf numFmtId="165" fontId="3" fillId="0" borderId="0" xfId="0" applyNumberFormat="1" applyFont="1" applyBorder="1" applyAlignment="1">
      <alignment horizontal="left" vertical="center"/>
    </xf>
    <xf numFmtId="0" fontId="3" fillId="0" borderId="0" xfId="0" applyFont="1" applyBorder="1" applyAlignment="1">
      <alignment horizontal="left" vertical="top"/>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20" fillId="0" borderId="0" xfId="0" applyFont="1" applyBorder="1" applyAlignment="1">
      <alignment horizontal="left" vertical="center"/>
    </xf>
    <xf numFmtId="4" fontId="24"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6"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4" fontId="24"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21"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167" fontId="37" fillId="0" borderId="27" xfId="0" applyNumberFormat="1" applyFont="1" applyBorder="1" applyAlignment="1" applyProtection="1">
      <alignment vertical="center"/>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0" borderId="27" xfId="0" applyFont="1" applyBorder="1" applyAlignment="1">
      <alignment horizontal="left" vertical="center"/>
    </xf>
    <xf numFmtId="0" fontId="37" fillId="0" borderId="0" xfId="0" applyFont="1" applyBorder="1" applyAlignment="1">
      <alignment horizontal="center"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8" fillId="0" borderId="0" xfId="0" applyFont="1" applyAlignment="1">
      <alignment vertical="center" wrapText="1"/>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0" fontId="0" fillId="0" borderId="0" xfId="0" applyFont="1" applyAlignment="1">
      <alignment vertical="center"/>
    </xf>
    <xf numFmtId="0" fontId="0" fillId="0" borderId="0" xfId="0" applyFont="1" applyBorder="1" applyAlignment="1">
      <alignment vertical="center"/>
    </xf>
    <xf numFmtId="0" fontId="0" fillId="5" borderId="4" xfId="0" applyFont="1" applyFill="1" applyBorder="1" applyAlignment="1" applyProtection="1">
      <alignment vertical="center"/>
      <protection locked="0"/>
    </xf>
    <xf numFmtId="0" fontId="0" fillId="5" borderId="27" xfId="0" applyFont="1" applyFill="1" applyBorder="1" applyAlignment="1" applyProtection="1">
      <alignment horizontal="center" vertical="center"/>
      <protection locked="0"/>
    </xf>
    <xf numFmtId="49" fontId="0" fillId="5" borderId="27"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wrapText="1"/>
      <protection locked="0"/>
    </xf>
    <xf numFmtId="167" fontId="0" fillId="5" borderId="27" xfId="0" applyNumberFormat="1" applyFont="1" applyFill="1" applyBorder="1" applyAlignment="1" applyProtection="1">
      <alignment vertical="center"/>
      <protection locked="0"/>
    </xf>
    <xf numFmtId="4" fontId="0" fillId="5" borderId="27" xfId="0" applyNumberFormat="1" applyFont="1" applyFill="1" applyBorder="1" applyAlignment="1" applyProtection="1">
      <alignment vertical="center"/>
      <protection locked="0"/>
    </xf>
    <xf numFmtId="0" fontId="0" fillId="5" borderId="4" xfId="0" applyFont="1" applyFill="1" applyBorder="1" applyAlignment="1">
      <alignment vertical="center"/>
    </xf>
    <xf numFmtId="0" fontId="2" fillId="5" borderId="27" xfId="0" applyFont="1" applyFill="1" applyBorder="1" applyAlignment="1">
      <alignment horizontal="left" vertical="center"/>
    </xf>
    <xf numFmtId="0" fontId="2" fillId="5" borderId="0" xfId="0" applyFont="1" applyFill="1" applyBorder="1" applyAlignment="1">
      <alignment horizontal="center" vertical="center"/>
    </xf>
    <xf numFmtId="166" fontId="2" fillId="5" borderId="0" xfId="0" applyNumberFormat="1" applyFont="1" applyFill="1" applyBorder="1" applyAlignment="1">
      <alignment vertical="center"/>
    </xf>
    <xf numFmtId="166" fontId="2" fillId="5" borderId="15" xfId="0" applyNumberFormat="1" applyFont="1" applyFill="1" applyBorder="1" applyAlignment="1">
      <alignment vertical="center"/>
    </xf>
    <xf numFmtId="0" fontId="0" fillId="5" borderId="0" xfId="0" applyFont="1" applyFill="1" applyAlignment="1">
      <alignment vertical="center"/>
    </xf>
    <xf numFmtId="0" fontId="0" fillId="5" borderId="0" xfId="0" applyFont="1" applyFill="1" applyAlignment="1">
      <alignment horizontal="left" vertical="center"/>
    </xf>
    <xf numFmtId="4" fontId="0" fillId="5" borderId="0" xfId="0" applyNumberFormat="1" applyFont="1" applyFill="1" applyAlignment="1">
      <alignment vertical="center"/>
    </xf>
    <xf numFmtId="0" fontId="35" fillId="5" borderId="0" xfId="0" applyFont="1" applyFill="1" applyAlignment="1">
      <alignment horizontal="left" vertical="center"/>
    </xf>
    <xf numFmtId="0" fontId="36" fillId="5" borderId="0" xfId="0" applyFont="1" applyFill="1" applyAlignment="1">
      <alignment horizontal="left" vertical="center" wrapText="1"/>
    </xf>
    <xf numFmtId="0" fontId="0" fillId="5" borderId="21" xfId="0" applyFont="1" applyFill="1" applyBorder="1" applyAlignment="1">
      <alignment vertical="center"/>
    </xf>
    <xf numFmtId="0" fontId="0" fillId="5" borderId="0" xfId="0" applyFont="1" applyFill="1" applyBorder="1" applyAlignment="1">
      <alignment vertical="center"/>
    </xf>
    <xf numFmtId="0" fontId="0" fillId="5" borderId="15" xfId="0" applyFont="1" applyFill="1" applyBorder="1" applyAlignment="1">
      <alignment vertical="center"/>
    </xf>
    <xf numFmtId="14" fontId="3" fillId="0" borderId="0" xfId="0" applyNumberFormat="1" applyFont="1" applyBorder="1" applyAlignment="1">
      <alignment horizontal="left" vertical="center"/>
    </xf>
    <xf numFmtId="0" fontId="41" fillId="6" borderId="36" xfId="0" applyFont="1" applyFill="1" applyBorder="1"/>
    <xf numFmtId="0" fontId="9" fillId="5" borderId="0" xfId="0" applyFont="1" applyFill="1" applyAlignment="1">
      <alignment vertical="center"/>
    </xf>
    <xf numFmtId="0" fontId="41" fillId="6" borderId="36" xfId="0" applyFont="1" applyFill="1" applyBorder="1" applyAlignment="1">
      <alignment horizontal="right"/>
    </xf>
    <xf numFmtId="0" fontId="0" fillId="0" borderId="0" xfId="0"/>
    <xf numFmtId="49" fontId="37" fillId="5" borderId="27" xfId="0" applyNumberFormat="1" applyFont="1" applyFill="1" applyBorder="1" applyAlignment="1" applyProtection="1">
      <alignment horizontal="left" vertical="center" wrapText="1"/>
      <protection locked="0"/>
    </xf>
    <xf numFmtId="0" fontId="7" fillId="5" borderId="0" xfId="0" applyFont="1" applyFill="1" applyAlignment="1">
      <alignment horizontal="left"/>
    </xf>
    <xf numFmtId="0" fontId="9" fillId="5" borderId="0" xfId="0" applyFont="1" applyFill="1" applyAlignment="1">
      <alignment horizontal="left" vertical="center" wrapText="1"/>
    </xf>
    <xf numFmtId="0" fontId="0" fillId="0" borderId="0" xfId="0"/>
    <xf numFmtId="0" fontId="42" fillId="0" borderId="0" xfId="0" applyFont="1"/>
    <xf numFmtId="0" fontId="43" fillId="0" borderId="0" xfId="0" applyFont="1"/>
    <xf numFmtId="0" fontId="44" fillId="0" borderId="0" xfId="0" applyFont="1" applyFill="1"/>
    <xf numFmtId="0" fontId="44" fillId="0" borderId="0" xfId="0" applyFont="1" applyFill="1" applyAlignment="1">
      <alignment horizontal="right"/>
    </xf>
    <xf numFmtId="0" fontId="0" fillId="6" borderId="36" xfId="0" applyFill="1" applyBorder="1"/>
    <xf numFmtId="0" fontId="46" fillId="6" borderId="36" xfId="0" applyFont="1" applyFill="1" applyBorder="1"/>
    <xf numFmtId="0" fontId="1" fillId="0" borderId="36" xfId="0" applyFont="1" applyFill="1" applyBorder="1"/>
    <xf numFmtId="0" fontId="47" fillId="0" borderId="0" xfId="0" applyFont="1" applyFill="1"/>
    <xf numFmtId="49" fontId="0" fillId="0" borderId="0" xfId="0" applyNumberFormat="1" applyFill="1"/>
    <xf numFmtId="49" fontId="44" fillId="0" borderId="0" xfId="0" applyNumberFormat="1" applyFont="1" applyFill="1" applyAlignment="1">
      <alignment horizontal="right"/>
    </xf>
    <xf numFmtId="0" fontId="41" fillId="7" borderId="36" xfId="0" applyFont="1" applyFill="1" applyBorder="1" applyAlignment="1">
      <alignment horizontal="right"/>
    </xf>
    <xf numFmtId="0" fontId="1" fillId="6" borderId="36" xfId="0" applyFont="1" applyFill="1" applyBorder="1"/>
    <xf numFmtId="0" fontId="41" fillId="0" borderId="36" xfId="0" applyFont="1" applyFill="1" applyBorder="1"/>
    <xf numFmtId="0" fontId="0" fillId="0" borderId="0" xfId="0"/>
    <xf numFmtId="49" fontId="0" fillId="6" borderId="27" xfId="0" applyNumberFormat="1" applyFont="1" applyFill="1" applyBorder="1" applyAlignment="1" applyProtection="1">
      <alignment horizontal="left" vertical="center" wrapText="1"/>
      <protection locked="0"/>
    </xf>
    <xf numFmtId="167" fontId="0" fillId="6" borderId="27" xfId="0" applyNumberFormat="1" applyFont="1" applyFill="1" applyBorder="1" applyAlignment="1" applyProtection="1">
      <alignment vertical="center"/>
      <protection locked="0"/>
    </xf>
    <xf numFmtId="0" fontId="0" fillId="6" borderId="0" xfId="0" applyFont="1" applyFill="1" applyAlignment="1">
      <alignment vertical="center"/>
    </xf>
    <xf numFmtId="167" fontId="9" fillId="6" borderId="0" xfId="0" applyNumberFormat="1" applyFont="1" applyFill="1" applyAlignment="1">
      <alignment vertical="center"/>
    </xf>
    <xf numFmtId="49" fontId="44" fillId="0" borderId="0" xfId="0" applyNumberFormat="1" applyFont="1" applyFill="1" applyAlignment="1">
      <alignment horizontal="center"/>
    </xf>
    <xf numFmtId="0" fontId="41" fillId="0" borderId="36" xfId="0" applyFont="1" applyFill="1" applyBorder="1" applyAlignment="1">
      <alignment horizontal="right"/>
    </xf>
    <xf numFmtId="0" fontId="0" fillId="0" borderId="36" xfId="0" applyFill="1" applyBorder="1"/>
    <xf numFmtId="0" fontId="46" fillId="0" borderId="36" xfId="0" applyFont="1" applyFill="1" applyBorder="1"/>
    <xf numFmtId="0" fontId="0" fillId="0" borderId="36" xfId="0" applyBorder="1"/>
    <xf numFmtId="0" fontId="0" fillId="0" borderId="0" xfId="0" applyFill="1"/>
    <xf numFmtId="0" fontId="42" fillId="0" borderId="0" xfId="0" applyFont="1" applyFill="1"/>
    <xf numFmtId="0" fontId="43" fillId="0" borderId="0" xfId="0" applyFont="1" applyFill="1"/>
    <xf numFmtId="0" fontId="8" fillId="0" borderId="0" xfId="0" applyFont="1" applyBorder="1" applyAlignment="1">
      <alignment/>
    </xf>
    <xf numFmtId="166" fontId="8" fillId="0" borderId="0" xfId="0" applyNumberFormat="1" applyFont="1" applyBorder="1" applyAlignment="1">
      <alignment/>
    </xf>
    <xf numFmtId="0" fontId="0" fillId="6" borderId="4" xfId="0" applyFont="1" applyFill="1" applyBorder="1" applyAlignment="1" applyProtection="1">
      <alignment vertical="center"/>
      <protection locked="0"/>
    </xf>
    <xf numFmtId="0" fontId="0" fillId="6" borderId="27" xfId="0" applyFont="1" applyFill="1" applyBorder="1" applyAlignment="1" applyProtection="1">
      <alignment horizontal="center" vertical="center"/>
      <protection locked="0"/>
    </xf>
    <xf numFmtId="0" fontId="0" fillId="6" borderId="27" xfId="0" applyFont="1" applyFill="1" applyBorder="1" applyAlignment="1" applyProtection="1">
      <alignment horizontal="left" vertical="center" wrapText="1"/>
      <protection locked="0"/>
    </xf>
    <xf numFmtId="0" fontId="0" fillId="6" borderId="27" xfId="0" applyFont="1" applyFill="1" applyBorder="1" applyAlignment="1" applyProtection="1">
      <alignment horizontal="center" vertical="center" wrapText="1"/>
      <protection locked="0"/>
    </xf>
    <xf numFmtId="4" fontId="0" fillId="6" borderId="27" xfId="0" applyNumberFormat="1" applyFont="1" applyFill="1" applyBorder="1" applyAlignment="1" applyProtection="1">
      <alignment vertical="center"/>
      <protection locked="0"/>
    </xf>
    <xf numFmtId="0" fontId="0" fillId="6" borderId="4" xfId="0" applyFont="1" applyFill="1" applyBorder="1" applyAlignment="1">
      <alignment vertical="center"/>
    </xf>
    <xf numFmtId="0" fontId="2" fillId="6" borderId="27" xfId="0" applyFont="1" applyFill="1" applyBorder="1" applyAlignment="1">
      <alignment horizontal="left" vertical="center"/>
    </xf>
    <xf numFmtId="0" fontId="2" fillId="6" borderId="0" xfId="0" applyFont="1" applyFill="1" applyBorder="1" applyAlignment="1">
      <alignment horizontal="center" vertical="center"/>
    </xf>
    <xf numFmtId="166" fontId="2" fillId="6" borderId="0" xfId="0" applyNumberFormat="1" applyFont="1" applyFill="1" applyBorder="1" applyAlignment="1">
      <alignment vertical="center"/>
    </xf>
    <xf numFmtId="166" fontId="2" fillId="6" borderId="15" xfId="0" applyNumberFormat="1" applyFont="1" applyFill="1" applyBorder="1" applyAlignment="1">
      <alignment vertical="center"/>
    </xf>
    <xf numFmtId="0" fontId="0" fillId="6" borderId="0" xfId="0" applyFont="1" applyFill="1" applyAlignment="1">
      <alignment horizontal="left" vertical="center"/>
    </xf>
    <xf numFmtId="4" fontId="0" fillId="6" borderId="0" xfId="0" applyNumberFormat="1" applyFont="1" applyFill="1" applyAlignment="1">
      <alignment vertical="center"/>
    </xf>
    <xf numFmtId="0" fontId="35" fillId="6" borderId="0" xfId="0" applyFont="1" applyFill="1" applyAlignment="1">
      <alignment horizontal="left" vertical="center"/>
    </xf>
    <xf numFmtId="0" fontId="36" fillId="6" borderId="0" xfId="0" applyFont="1" applyFill="1" applyAlignment="1">
      <alignment horizontal="left" vertical="center" wrapText="1"/>
    </xf>
    <xf numFmtId="0" fontId="0" fillId="6" borderId="21" xfId="0" applyFont="1" applyFill="1" applyBorder="1" applyAlignment="1">
      <alignment vertical="center"/>
    </xf>
    <xf numFmtId="0" fontId="0" fillId="6" borderId="0" xfId="0" applyFont="1" applyFill="1" applyBorder="1" applyAlignment="1">
      <alignment vertical="center"/>
    </xf>
    <xf numFmtId="0" fontId="0" fillId="6" borderId="15" xfId="0" applyFont="1" applyFill="1" applyBorder="1" applyAlignment="1">
      <alignment vertical="center"/>
    </xf>
    <xf numFmtId="0" fontId="9" fillId="6" borderId="0" xfId="0" applyFont="1" applyFill="1" applyAlignment="1">
      <alignment vertical="center"/>
    </xf>
    <xf numFmtId="0" fontId="9" fillId="6" borderId="4" xfId="0" applyFont="1" applyFill="1" applyBorder="1" applyAlignment="1">
      <alignment vertical="center"/>
    </xf>
    <xf numFmtId="0" fontId="9" fillId="6" borderId="0" xfId="0" applyFont="1" applyFill="1" applyAlignment="1">
      <alignment horizontal="left" vertical="center"/>
    </xf>
    <xf numFmtId="0" fontId="9" fillId="6" borderId="0" xfId="0" applyFont="1" applyFill="1" applyAlignment="1">
      <alignment horizontal="left" vertical="center" wrapText="1"/>
    </xf>
    <xf numFmtId="0" fontId="9" fillId="6" borderId="21" xfId="0" applyFont="1" applyFill="1" applyBorder="1" applyAlignment="1">
      <alignment vertical="center"/>
    </xf>
    <xf numFmtId="0" fontId="9" fillId="6" borderId="0" xfId="0" applyFont="1" applyFill="1" applyBorder="1" applyAlignment="1">
      <alignment vertical="center"/>
    </xf>
    <xf numFmtId="0" fontId="9" fillId="6" borderId="15" xfId="0" applyFont="1" applyFill="1" applyBorder="1" applyAlignment="1">
      <alignment vertical="center"/>
    </xf>
    <xf numFmtId="0" fontId="9" fillId="6" borderId="0" xfId="0" applyFont="1" applyFill="1" applyBorder="1" applyAlignment="1">
      <alignment vertical="center"/>
    </xf>
    <xf numFmtId="49" fontId="0" fillId="6" borderId="0" xfId="0" applyNumberFormat="1" applyFill="1"/>
    <xf numFmtId="0" fontId="47" fillId="6" borderId="0" xfId="0" applyFont="1" applyFill="1"/>
    <xf numFmtId="0" fontId="43" fillId="6" borderId="0" xfId="0" applyFont="1" applyFill="1"/>
    <xf numFmtId="0" fontId="42" fillId="6" borderId="0" xfId="0" applyFont="1" applyFill="1"/>
    <xf numFmtId="0" fontId="0" fillId="6" borderId="0" xfId="0" applyFill="1"/>
    <xf numFmtId="0" fontId="38" fillId="6" borderId="0" xfId="0" applyFont="1" applyFill="1" applyAlignment="1">
      <alignment vertical="center" wrapText="1"/>
    </xf>
    <xf numFmtId="0" fontId="49" fillId="0" borderId="36" xfId="0" applyFont="1" applyFill="1" applyBorder="1"/>
    <xf numFmtId="0" fontId="50" fillId="0" borderId="36" xfId="0" applyFont="1" applyFill="1" applyBorder="1"/>
    <xf numFmtId="0" fontId="49" fillId="6" borderId="36" xfId="0" applyFont="1" applyFill="1" applyBorder="1"/>
    <xf numFmtId="0" fontId="50" fillId="6" borderId="36" xfId="0" applyFont="1" applyFill="1" applyBorder="1"/>
    <xf numFmtId="0" fontId="1" fillId="0" borderId="0" xfId="0" applyFont="1" applyFill="1"/>
    <xf numFmtId="0" fontId="51" fillId="6" borderId="0" xfId="0" applyFont="1" applyFill="1"/>
    <xf numFmtId="0" fontId="1" fillId="6" borderId="0" xfId="0" applyFont="1" applyFill="1"/>
    <xf numFmtId="0" fontId="41" fillId="0" borderId="0" xfId="0" applyFont="1" applyFill="1" applyAlignment="1">
      <alignment horizontal="center"/>
    </xf>
    <xf numFmtId="0" fontId="41" fillId="0" borderId="0" xfId="0" applyFont="1" applyFill="1"/>
    <xf numFmtId="167" fontId="37" fillId="6" borderId="27" xfId="0" applyNumberFormat="1" applyFont="1" applyFill="1" applyBorder="1" applyAlignment="1" applyProtection="1">
      <alignment vertical="center"/>
      <protection locked="0"/>
    </xf>
    <xf numFmtId="0" fontId="37" fillId="6" borderId="27" xfId="0" applyFont="1" applyFill="1" applyBorder="1" applyAlignment="1" applyProtection="1">
      <alignment horizontal="center" vertical="center"/>
      <protection locked="0"/>
    </xf>
    <xf numFmtId="49" fontId="37" fillId="6" borderId="27" xfId="0" applyNumberFormat="1" applyFont="1" applyFill="1" applyBorder="1" applyAlignment="1" applyProtection="1">
      <alignment horizontal="left" vertical="center" wrapText="1"/>
      <protection locked="0"/>
    </xf>
    <xf numFmtId="0" fontId="37" fillId="6" borderId="27" xfId="0" applyFont="1" applyFill="1" applyBorder="1" applyAlignment="1" applyProtection="1">
      <alignment horizontal="left" vertical="center" wrapText="1"/>
      <protection locked="0"/>
    </xf>
    <xf numFmtId="0" fontId="37" fillId="6" borderId="27" xfId="0" applyFont="1" applyFill="1" applyBorder="1" applyAlignment="1" applyProtection="1">
      <alignment horizontal="center" vertical="center" wrapText="1"/>
      <protection locked="0"/>
    </xf>
    <xf numFmtId="4" fontId="37" fillId="6" borderId="27" xfId="0" applyNumberFormat="1" applyFont="1" applyFill="1" applyBorder="1" applyAlignment="1" applyProtection="1">
      <alignment vertical="center"/>
      <protection locked="0"/>
    </xf>
    <xf numFmtId="0" fontId="37" fillId="6" borderId="4" xfId="0" applyFont="1" applyFill="1" applyBorder="1" applyAlignment="1">
      <alignment vertical="center"/>
    </xf>
    <xf numFmtId="0" fontId="37" fillId="6" borderId="27" xfId="0" applyFont="1" applyFill="1" applyBorder="1" applyAlignment="1">
      <alignment horizontal="left" vertical="center"/>
    </xf>
    <xf numFmtId="0" fontId="37" fillId="6" borderId="0" xfId="0" applyFont="1" applyFill="1" applyBorder="1" applyAlignment="1">
      <alignment horizontal="center" vertical="center"/>
    </xf>
    <xf numFmtId="0" fontId="9" fillId="6" borderId="0" xfId="0" applyFont="1" applyFill="1" applyAlignment="1">
      <alignment horizontal="left" vertical="center" wrapText="1"/>
    </xf>
    <xf numFmtId="0" fontId="0" fillId="0" borderId="0" xfId="0" applyFont="1" applyAlignment="1">
      <alignment vertical="center"/>
    </xf>
    <xf numFmtId="0" fontId="10" fillId="6" borderId="4" xfId="0" applyFont="1" applyFill="1" applyBorder="1" applyAlignment="1">
      <alignment vertical="center"/>
    </xf>
    <xf numFmtId="0" fontId="10" fillId="6" borderId="0" xfId="0" applyFont="1" applyFill="1" applyAlignment="1">
      <alignment vertical="center"/>
    </xf>
    <xf numFmtId="0" fontId="10" fillId="6" borderId="0" xfId="0" applyFont="1" applyFill="1" applyAlignment="1">
      <alignment horizontal="left" vertical="center"/>
    </xf>
    <xf numFmtId="0" fontId="10" fillId="6" borderId="0" xfId="0" applyFont="1" applyFill="1" applyAlignment="1">
      <alignment horizontal="left" vertical="center" wrapText="1"/>
    </xf>
    <xf numFmtId="167" fontId="10" fillId="6" borderId="0" xfId="0" applyNumberFormat="1" applyFont="1" applyFill="1" applyAlignment="1">
      <alignment vertical="center"/>
    </xf>
    <xf numFmtId="0" fontId="10" fillId="6" borderId="21" xfId="0" applyFont="1" applyFill="1" applyBorder="1" applyAlignment="1">
      <alignment vertical="center"/>
    </xf>
    <xf numFmtId="0" fontId="10" fillId="6" borderId="0" xfId="0" applyFont="1" applyFill="1" applyBorder="1" applyAlignment="1">
      <alignment vertical="center"/>
    </xf>
    <xf numFmtId="0" fontId="10" fillId="6" borderId="15"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Alignment="1">
      <alignment vertical="center"/>
    </xf>
    <xf numFmtId="0" fontId="12" fillId="5" borderId="0" xfId="0" applyFont="1" applyFill="1" applyAlignment="1">
      <alignment horizontal="left" vertical="center"/>
    </xf>
    <xf numFmtId="0" fontId="12" fillId="5" borderId="0" xfId="0" applyFont="1" applyFill="1" applyAlignment="1">
      <alignment horizontal="left" vertical="center" wrapText="1"/>
    </xf>
    <xf numFmtId="0" fontId="12" fillId="5" borderId="21" xfId="0" applyFont="1" applyFill="1" applyBorder="1" applyAlignment="1">
      <alignment vertical="center"/>
    </xf>
    <xf numFmtId="0" fontId="12" fillId="5" borderId="0" xfId="0" applyFont="1" applyFill="1" applyBorder="1" applyAlignment="1">
      <alignment vertical="center"/>
    </xf>
    <xf numFmtId="0" fontId="12" fillId="5" borderId="15" xfId="0" applyFont="1" applyFill="1" applyBorder="1" applyAlignment="1">
      <alignment vertical="center"/>
    </xf>
    <xf numFmtId="0" fontId="9" fillId="5" borderId="4" xfId="0" applyFont="1" applyFill="1" applyBorder="1" applyAlignment="1">
      <alignment vertical="center"/>
    </xf>
    <xf numFmtId="0" fontId="9" fillId="5" borderId="0" xfId="0" applyFont="1" applyFill="1" applyAlignment="1">
      <alignment horizontal="left" vertical="center"/>
    </xf>
    <xf numFmtId="167" fontId="9" fillId="5" borderId="0" xfId="0" applyNumberFormat="1" applyFont="1" applyFill="1" applyAlignment="1">
      <alignment vertical="center"/>
    </xf>
    <xf numFmtId="0" fontId="9" fillId="5" borderId="21" xfId="0" applyFont="1" applyFill="1" applyBorder="1" applyAlignment="1">
      <alignment vertical="center"/>
    </xf>
    <xf numFmtId="0" fontId="9" fillId="5" borderId="0" xfId="0" applyFont="1" applyFill="1" applyBorder="1" applyAlignment="1">
      <alignment vertical="center"/>
    </xf>
    <xf numFmtId="0" fontId="9" fillId="5" borderId="15" xfId="0" applyFont="1" applyFill="1" applyBorder="1" applyAlignment="1">
      <alignment vertical="center"/>
    </xf>
    <xf numFmtId="0" fontId="8" fillId="6" borderId="0" xfId="0" applyFont="1" applyFill="1" applyAlignment="1">
      <alignment/>
    </xf>
    <xf numFmtId="0" fontId="8" fillId="6" borderId="4" xfId="0" applyFont="1" applyFill="1" applyBorder="1" applyAlignment="1">
      <alignment/>
    </xf>
    <xf numFmtId="0" fontId="8" fillId="6" borderId="0" xfId="0" applyFont="1" applyFill="1" applyAlignment="1">
      <alignment horizontal="left"/>
    </xf>
    <xf numFmtId="0" fontId="7" fillId="6" borderId="0" xfId="0" applyFont="1" applyFill="1" applyAlignment="1">
      <alignment horizontal="left"/>
    </xf>
    <xf numFmtId="4" fontId="7" fillId="6" borderId="0" xfId="0" applyNumberFormat="1" applyFont="1" applyFill="1" applyAlignment="1">
      <alignment/>
    </xf>
    <xf numFmtId="0" fontId="8" fillId="6" borderId="21" xfId="0" applyFont="1" applyFill="1" applyBorder="1" applyAlignment="1">
      <alignment/>
    </xf>
    <xf numFmtId="0" fontId="8" fillId="6" borderId="0" xfId="0" applyFont="1" applyFill="1" applyBorder="1" applyAlignment="1">
      <alignment/>
    </xf>
    <xf numFmtId="166" fontId="8" fillId="6" borderId="0" xfId="0" applyNumberFormat="1" applyFont="1" applyFill="1" applyBorder="1" applyAlignment="1">
      <alignment/>
    </xf>
    <xf numFmtId="166" fontId="8" fillId="6" borderId="15" xfId="0" applyNumberFormat="1" applyFont="1" applyFill="1" applyBorder="1" applyAlignment="1">
      <alignment/>
    </xf>
    <xf numFmtId="0" fontId="8" fillId="6" borderId="0" xfId="0" applyFont="1" applyFill="1" applyAlignment="1">
      <alignment horizontal="center"/>
    </xf>
    <xf numFmtId="4" fontId="8" fillId="6" borderId="0" xfId="0" applyNumberFormat="1" applyFont="1" applyFill="1" applyAlignment="1">
      <alignment vertical="center"/>
    </xf>
    <xf numFmtId="0" fontId="9" fillId="0" borderId="0" xfId="0" applyFont="1" applyAlignment="1">
      <alignment horizontal="left" vertical="center" wrapText="1"/>
    </xf>
    <xf numFmtId="0" fontId="11" fillId="5" borderId="0" xfId="0" applyFont="1" applyFill="1" applyAlignment="1">
      <alignment vertical="center"/>
    </xf>
    <xf numFmtId="0" fontId="11" fillId="5" borderId="4" xfId="0" applyFont="1" applyFill="1" applyBorder="1" applyAlignment="1">
      <alignment vertical="center"/>
    </xf>
    <xf numFmtId="0" fontId="11" fillId="5" borderId="0" xfId="0" applyFont="1" applyFill="1" applyAlignment="1">
      <alignment horizontal="left" vertical="center"/>
    </xf>
    <xf numFmtId="0" fontId="11" fillId="5" borderId="0" xfId="0" applyFont="1" applyFill="1" applyAlignment="1">
      <alignment horizontal="left" vertical="center" wrapText="1"/>
    </xf>
    <xf numFmtId="167" fontId="11" fillId="5" borderId="0" xfId="0" applyNumberFormat="1" applyFont="1" applyFill="1" applyAlignment="1">
      <alignment vertical="center"/>
    </xf>
    <xf numFmtId="0" fontId="11" fillId="5" borderId="21" xfId="0" applyFont="1" applyFill="1" applyBorder="1" applyAlignment="1">
      <alignment vertical="center"/>
    </xf>
    <xf numFmtId="0" fontId="11" fillId="5" borderId="0" xfId="0" applyFont="1" applyFill="1" applyBorder="1" applyAlignment="1">
      <alignment vertical="center"/>
    </xf>
    <xf numFmtId="0" fontId="11" fillId="5" borderId="15" xfId="0" applyFont="1" applyFill="1" applyBorder="1" applyAlignment="1">
      <alignment vertical="center"/>
    </xf>
    <xf numFmtId="0" fontId="10" fillId="5" borderId="0" xfId="0" applyFont="1" applyFill="1" applyAlignment="1">
      <alignment vertical="center"/>
    </xf>
    <xf numFmtId="0" fontId="10" fillId="5" borderId="4" xfId="0" applyFont="1" applyFill="1" applyBorder="1" applyAlignment="1">
      <alignment vertical="center"/>
    </xf>
    <xf numFmtId="0" fontId="10" fillId="5" borderId="0" xfId="0" applyFont="1" applyFill="1" applyAlignment="1">
      <alignment horizontal="left" vertical="center"/>
    </xf>
    <xf numFmtId="0" fontId="10" fillId="5" borderId="0" xfId="0" applyFont="1" applyFill="1" applyAlignment="1">
      <alignment horizontal="left" vertical="center" wrapText="1"/>
    </xf>
    <xf numFmtId="167" fontId="10" fillId="5" borderId="0" xfId="0" applyNumberFormat="1" applyFont="1" applyFill="1" applyAlignment="1">
      <alignment vertical="center"/>
    </xf>
    <xf numFmtId="0" fontId="10" fillId="5" borderId="21" xfId="0" applyFont="1" applyFill="1" applyBorder="1" applyAlignment="1">
      <alignment vertical="center"/>
    </xf>
    <xf numFmtId="0" fontId="10" fillId="5" borderId="0" xfId="0" applyFont="1" applyFill="1" applyBorder="1" applyAlignment="1">
      <alignment vertical="center"/>
    </xf>
    <xf numFmtId="0" fontId="10" fillId="5" borderId="15" xfId="0" applyFont="1" applyFill="1" applyBorder="1" applyAlignment="1">
      <alignment vertical="center"/>
    </xf>
    <xf numFmtId="0" fontId="0" fillId="5" borderId="0" xfId="0" applyFill="1"/>
    <xf numFmtId="0" fontId="17" fillId="8"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165" fontId="3" fillId="0" borderId="0" xfId="0" applyNumberFormat="1" applyFont="1" applyAlignment="1">
      <alignment horizontal="left" vertical="center"/>
    </xf>
    <xf numFmtId="0" fontId="3" fillId="0" borderId="0" xfId="0" applyFont="1" applyAlignment="1">
      <alignment vertical="center"/>
    </xf>
    <xf numFmtId="0" fontId="27" fillId="0" borderId="0" xfId="0" applyFont="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pplyProtection="1">
      <alignment vertical="center"/>
      <protection/>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8"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2" activePane="bottomLeft" state="frozen"/>
      <selection pane="topLeft" activeCell="K7" sqref="K7"/>
      <selection pane="bottomLeft" activeCell="K7" sqref="K7"/>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432" t="s">
        <v>8</v>
      </c>
      <c r="AS2" s="433"/>
      <c r="AT2" s="433"/>
      <c r="AU2" s="433"/>
      <c r="AV2" s="433"/>
      <c r="AW2" s="433"/>
      <c r="AX2" s="433"/>
      <c r="AY2" s="433"/>
      <c r="AZ2" s="433"/>
      <c r="BA2" s="433"/>
      <c r="BB2" s="433"/>
      <c r="BC2" s="433"/>
      <c r="BD2" s="433"/>
      <c r="BE2" s="433"/>
      <c r="BS2" s="22" t="s">
        <v>9</v>
      </c>
      <c r="BT2" s="22" t="s">
        <v>10</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2:71" ht="36.95"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S4" s="22" t="s">
        <v>14</v>
      </c>
    </row>
    <row r="5" spans="2:71" ht="14.45" customHeight="1">
      <c r="B5" s="26"/>
      <c r="C5" s="27"/>
      <c r="D5" s="31" t="s">
        <v>15</v>
      </c>
      <c r="E5" s="27"/>
      <c r="F5" s="27"/>
      <c r="G5" s="27"/>
      <c r="H5" s="27"/>
      <c r="I5" s="27"/>
      <c r="J5" s="27"/>
      <c r="K5" s="459" t="s">
        <v>16</v>
      </c>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27"/>
      <c r="AQ5" s="29"/>
      <c r="BS5" s="22" t="s">
        <v>9</v>
      </c>
    </row>
    <row r="6" spans="2:71" ht="36.95" customHeight="1">
      <c r="B6" s="26"/>
      <c r="C6" s="27"/>
      <c r="D6" s="33" t="s">
        <v>17</v>
      </c>
      <c r="E6" s="27"/>
      <c r="F6" s="27"/>
      <c r="G6" s="27"/>
      <c r="H6" s="27"/>
      <c r="I6" s="27"/>
      <c r="J6" s="27"/>
      <c r="K6" s="461" t="s">
        <v>1068</v>
      </c>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27"/>
      <c r="AQ6" s="29"/>
      <c r="BS6" s="22" t="s">
        <v>18</v>
      </c>
    </row>
    <row r="7" spans="2:71" ht="14.45" customHeight="1">
      <c r="B7" s="26"/>
      <c r="C7" s="27"/>
      <c r="D7" s="34" t="s">
        <v>19</v>
      </c>
      <c r="E7" s="27"/>
      <c r="F7" s="27"/>
      <c r="G7" s="27"/>
      <c r="H7" s="27"/>
      <c r="I7" s="27"/>
      <c r="J7" s="27"/>
      <c r="K7" s="32" t="s">
        <v>5</v>
      </c>
      <c r="L7" s="27"/>
      <c r="M7" s="27"/>
      <c r="N7" s="27"/>
      <c r="O7" s="27"/>
      <c r="P7" s="27"/>
      <c r="Q7" s="27"/>
      <c r="R7" s="27"/>
      <c r="S7" s="27"/>
      <c r="T7" s="27"/>
      <c r="U7" s="27"/>
      <c r="V7" s="27"/>
      <c r="W7" s="27"/>
      <c r="X7" s="27"/>
      <c r="Y7" s="27"/>
      <c r="Z7" s="27"/>
      <c r="AA7" s="27"/>
      <c r="AB7" s="27"/>
      <c r="AC7" s="27"/>
      <c r="AD7" s="27"/>
      <c r="AE7" s="27"/>
      <c r="AF7" s="27"/>
      <c r="AG7" s="27"/>
      <c r="AH7" s="27"/>
      <c r="AI7" s="27"/>
      <c r="AJ7" s="27"/>
      <c r="AK7" s="34" t="s">
        <v>20</v>
      </c>
      <c r="AL7" s="27"/>
      <c r="AM7" s="27"/>
      <c r="AN7" s="32" t="s">
        <v>5</v>
      </c>
      <c r="AO7" s="27"/>
      <c r="AP7" s="27"/>
      <c r="AQ7" s="29"/>
      <c r="BS7" s="22" t="s">
        <v>21</v>
      </c>
    </row>
    <row r="8" spans="2:71" ht="14.45" customHeight="1">
      <c r="B8" s="26"/>
      <c r="C8" s="27"/>
      <c r="D8" s="34" t="s">
        <v>22</v>
      </c>
      <c r="E8" s="27"/>
      <c r="F8" s="27"/>
      <c r="G8" s="27"/>
      <c r="H8" s="27"/>
      <c r="I8" s="27"/>
      <c r="J8" s="27"/>
      <c r="K8" s="32" t="s">
        <v>23</v>
      </c>
      <c r="L8" s="27"/>
      <c r="M8" s="27"/>
      <c r="N8" s="27"/>
      <c r="O8" s="27"/>
      <c r="P8" s="27"/>
      <c r="Q8" s="27"/>
      <c r="R8" s="27"/>
      <c r="S8" s="27"/>
      <c r="T8" s="27"/>
      <c r="U8" s="27"/>
      <c r="V8" s="27"/>
      <c r="W8" s="27"/>
      <c r="X8" s="27"/>
      <c r="Y8" s="27"/>
      <c r="Z8" s="27"/>
      <c r="AA8" s="27"/>
      <c r="AB8" s="27"/>
      <c r="AC8" s="27"/>
      <c r="AD8" s="27"/>
      <c r="AE8" s="27"/>
      <c r="AF8" s="27"/>
      <c r="AG8" s="27"/>
      <c r="AH8" s="27"/>
      <c r="AI8" s="27"/>
      <c r="AJ8" s="27"/>
      <c r="AK8" s="34" t="s">
        <v>24</v>
      </c>
      <c r="AL8" s="27"/>
      <c r="AM8" s="27"/>
      <c r="AN8" s="294">
        <v>43153</v>
      </c>
      <c r="AO8" s="27"/>
      <c r="AP8" s="27"/>
      <c r="AQ8" s="29"/>
      <c r="BS8" s="22" t="s">
        <v>25</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S9" s="22" t="s">
        <v>26</v>
      </c>
    </row>
    <row r="10" spans="2:71" ht="14.45" customHeight="1">
      <c r="B10" s="26"/>
      <c r="C10" s="27"/>
      <c r="D10" s="34"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4" t="s">
        <v>28</v>
      </c>
      <c r="AL10" s="27"/>
      <c r="AM10" s="27"/>
      <c r="AN10" s="32" t="s">
        <v>5</v>
      </c>
      <c r="AO10" s="27"/>
      <c r="AP10" s="27"/>
      <c r="AQ10" s="29"/>
      <c r="BS10" s="22" t="s">
        <v>18</v>
      </c>
    </row>
    <row r="11" spans="2:71" ht="18.4" customHeight="1">
      <c r="B11" s="26"/>
      <c r="C11" s="27"/>
      <c r="D11" s="27"/>
      <c r="E11" s="32" t="s">
        <v>987</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4" t="s">
        <v>29</v>
      </c>
      <c r="AL11" s="27"/>
      <c r="AM11" s="27"/>
      <c r="AN11" s="32" t="s">
        <v>5</v>
      </c>
      <c r="AO11" s="27"/>
      <c r="AP11" s="27"/>
      <c r="AQ11" s="29"/>
      <c r="BS11" s="22" t="s">
        <v>18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S12" s="22" t="s">
        <v>18</v>
      </c>
    </row>
    <row r="13" spans="2:71" ht="14.45" customHeight="1">
      <c r="B13" s="26"/>
      <c r="C13" s="27"/>
      <c r="D13" s="34" t="s">
        <v>30</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4" t="s">
        <v>28</v>
      </c>
      <c r="AL13" s="27"/>
      <c r="AM13" s="27"/>
      <c r="AN13" s="32" t="s">
        <v>5</v>
      </c>
      <c r="AO13" s="27"/>
      <c r="AP13" s="27"/>
      <c r="AQ13" s="29"/>
      <c r="BS13" s="22" t="s">
        <v>18</v>
      </c>
    </row>
    <row r="14" spans="2:71" ht="15">
      <c r="B14" s="26"/>
      <c r="C14" s="27"/>
      <c r="D14" s="27"/>
      <c r="E14" s="32" t="s">
        <v>23</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34" t="s">
        <v>29</v>
      </c>
      <c r="AL14" s="27"/>
      <c r="AM14" s="27"/>
      <c r="AN14" s="32" t="s">
        <v>5</v>
      </c>
      <c r="AO14" s="27"/>
      <c r="AP14" s="27"/>
      <c r="AQ14" s="29"/>
      <c r="BS14" s="22" t="s">
        <v>18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S15" s="22" t="s">
        <v>6</v>
      </c>
    </row>
    <row r="16" spans="2:71" ht="14.45" customHeight="1">
      <c r="B16" s="26"/>
      <c r="C16" s="27"/>
      <c r="D16" s="34" t="s">
        <v>31</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4" t="s">
        <v>28</v>
      </c>
      <c r="AL16" s="27"/>
      <c r="AM16" s="27"/>
      <c r="AN16" s="32" t="s">
        <v>5</v>
      </c>
      <c r="AO16" s="27"/>
      <c r="AP16" s="27"/>
      <c r="AQ16" s="29"/>
      <c r="BS16" s="22" t="s">
        <v>6</v>
      </c>
    </row>
    <row r="17" spans="2:71" ht="18.4" customHeight="1">
      <c r="B17" s="26"/>
      <c r="C17" s="27"/>
      <c r="D17" s="27"/>
      <c r="E17" s="32" t="s">
        <v>988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4" t="s">
        <v>29</v>
      </c>
      <c r="AL17" s="27"/>
      <c r="AM17" s="27"/>
      <c r="AN17" s="32" t="s">
        <v>5</v>
      </c>
      <c r="AO17" s="27"/>
      <c r="AP17" s="27"/>
      <c r="AQ17" s="29"/>
      <c r="BS17" s="22" t="s">
        <v>32</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S18" s="22" t="s">
        <v>9</v>
      </c>
    </row>
    <row r="19" spans="2:71" ht="14.45" customHeight="1">
      <c r="B19" s="26"/>
      <c r="C19" s="27"/>
      <c r="D19" s="34" t="s">
        <v>33</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S19" s="22" t="s">
        <v>9</v>
      </c>
    </row>
    <row r="20" spans="2:71" ht="71.25" customHeight="1">
      <c r="B20" s="26"/>
      <c r="C20" s="27"/>
      <c r="D20" s="27"/>
      <c r="E20" s="462" t="s">
        <v>989</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27"/>
      <c r="AP20" s="27"/>
      <c r="AQ20" s="29"/>
      <c r="BS20" s="22" t="s">
        <v>6</v>
      </c>
    </row>
    <row r="21" spans="2:43"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row>
    <row r="22" spans="2:43" ht="6.95" customHeight="1">
      <c r="B22" s="26"/>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7"/>
      <c r="AQ22" s="29"/>
    </row>
    <row r="23" spans="2:43" s="1" customFormat="1" ht="25.9" customHeight="1">
      <c r="B23" s="36"/>
      <c r="C23" s="37"/>
      <c r="D23" s="38" t="s">
        <v>34</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63">
        <f>ROUND(AG51,2)</f>
        <v>0</v>
      </c>
      <c r="AL23" s="464"/>
      <c r="AM23" s="464"/>
      <c r="AN23" s="464"/>
      <c r="AO23" s="464"/>
      <c r="AP23" s="37"/>
      <c r="AQ23" s="40"/>
    </row>
    <row r="24" spans="2:43"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row>
    <row r="25" spans="2:43" s="1" customFormat="1" ht="13.5">
      <c r="B25" s="36"/>
      <c r="C25" s="37"/>
      <c r="D25" s="37"/>
      <c r="E25" s="37"/>
      <c r="F25" s="37"/>
      <c r="G25" s="37"/>
      <c r="H25" s="37"/>
      <c r="I25" s="37"/>
      <c r="J25" s="37"/>
      <c r="K25" s="37"/>
      <c r="L25" s="465" t="s">
        <v>35</v>
      </c>
      <c r="M25" s="465"/>
      <c r="N25" s="465"/>
      <c r="O25" s="465"/>
      <c r="P25" s="37"/>
      <c r="Q25" s="37"/>
      <c r="R25" s="37"/>
      <c r="S25" s="37"/>
      <c r="T25" s="37"/>
      <c r="U25" s="37"/>
      <c r="V25" s="37"/>
      <c r="W25" s="465" t="s">
        <v>36</v>
      </c>
      <c r="X25" s="465"/>
      <c r="Y25" s="465"/>
      <c r="Z25" s="465"/>
      <c r="AA25" s="465"/>
      <c r="AB25" s="465"/>
      <c r="AC25" s="465"/>
      <c r="AD25" s="465"/>
      <c r="AE25" s="465"/>
      <c r="AF25" s="37"/>
      <c r="AG25" s="37"/>
      <c r="AH25" s="37"/>
      <c r="AI25" s="37"/>
      <c r="AJ25" s="37"/>
      <c r="AK25" s="465" t="s">
        <v>37</v>
      </c>
      <c r="AL25" s="465"/>
      <c r="AM25" s="465"/>
      <c r="AN25" s="465"/>
      <c r="AO25" s="465"/>
      <c r="AP25" s="37"/>
      <c r="AQ25" s="40"/>
    </row>
    <row r="26" spans="2:43" s="2" customFormat="1" ht="14.45" customHeight="1">
      <c r="B26" s="42"/>
      <c r="C26" s="43"/>
      <c r="D26" s="44" t="s">
        <v>38</v>
      </c>
      <c r="E26" s="43"/>
      <c r="F26" s="44" t="s">
        <v>39</v>
      </c>
      <c r="G26" s="43"/>
      <c r="H26" s="43"/>
      <c r="I26" s="43"/>
      <c r="J26" s="43"/>
      <c r="K26" s="43"/>
      <c r="L26" s="450">
        <v>0.21</v>
      </c>
      <c r="M26" s="451"/>
      <c r="N26" s="451"/>
      <c r="O26" s="451"/>
      <c r="P26" s="43"/>
      <c r="Q26" s="43"/>
      <c r="R26" s="43"/>
      <c r="S26" s="43"/>
      <c r="T26" s="43"/>
      <c r="U26" s="43"/>
      <c r="V26" s="43"/>
      <c r="W26" s="452">
        <f>ROUND(AZ51,2)</f>
        <v>0</v>
      </c>
      <c r="X26" s="451"/>
      <c r="Y26" s="451"/>
      <c r="Z26" s="451"/>
      <c r="AA26" s="451"/>
      <c r="AB26" s="451"/>
      <c r="AC26" s="451"/>
      <c r="AD26" s="451"/>
      <c r="AE26" s="451"/>
      <c r="AF26" s="43"/>
      <c r="AG26" s="43"/>
      <c r="AH26" s="43"/>
      <c r="AI26" s="43"/>
      <c r="AJ26" s="43"/>
      <c r="AK26" s="452">
        <f>ROUND(AV51,2)</f>
        <v>0</v>
      </c>
      <c r="AL26" s="451"/>
      <c r="AM26" s="451"/>
      <c r="AN26" s="451"/>
      <c r="AO26" s="451"/>
      <c r="AP26" s="43"/>
      <c r="AQ26" s="45"/>
    </row>
    <row r="27" spans="2:43" s="2" customFormat="1" ht="14.45" customHeight="1">
      <c r="B27" s="42"/>
      <c r="C27" s="43"/>
      <c r="D27" s="43"/>
      <c r="E27" s="43"/>
      <c r="F27" s="44" t="s">
        <v>40</v>
      </c>
      <c r="G27" s="43"/>
      <c r="H27" s="43"/>
      <c r="I27" s="43"/>
      <c r="J27" s="43"/>
      <c r="K27" s="43"/>
      <c r="L27" s="450">
        <v>0.15</v>
      </c>
      <c r="M27" s="451"/>
      <c r="N27" s="451"/>
      <c r="O27" s="451"/>
      <c r="P27" s="43"/>
      <c r="Q27" s="43"/>
      <c r="R27" s="43"/>
      <c r="S27" s="43"/>
      <c r="T27" s="43"/>
      <c r="U27" s="43"/>
      <c r="V27" s="43"/>
      <c r="W27" s="452">
        <f>ROUND(BA51,2)</f>
        <v>0</v>
      </c>
      <c r="X27" s="451"/>
      <c r="Y27" s="451"/>
      <c r="Z27" s="451"/>
      <c r="AA27" s="451"/>
      <c r="AB27" s="451"/>
      <c r="AC27" s="451"/>
      <c r="AD27" s="451"/>
      <c r="AE27" s="451"/>
      <c r="AF27" s="43"/>
      <c r="AG27" s="43"/>
      <c r="AH27" s="43"/>
      <c r="AI27" s="43"/>
      <c r="AJ27" s="43"/>
      <c r="AK27" s="452">
        <f>ROUND(AW51,2)</f>
        <v>0</v>
      </c>
      <c r="AL27" s="451"/>
      <c r="AM27" s="451"/>
      <c r="AN27" s="451"/>
      <c r="AO27" s="451"/>
      <c r="AP27" s="43"/>
      <c r="AQ27" s="45"/>
    </row>
    <row r="28" spans="2:43" s="2" customFormat="1" ht="14.45" customHeight="1" hidden="1">
      <c r="B28" s="42"/>
      <c r="C28" s="43"/>
      <c r="D28" s="43"/>
      <c r="E28" s="43"/>
      <c r="F28" s="44" t="s">
        <v>41</v>
      </c>
      <c r="G28" s="43"/>
      <c r="H28" s="43"/>
      <c r="I28" s="43"/>
      <c r="J28" s="43"/>
      <c r="K28" s="43"/>
      <c r="L28" s="450">
        <v>0.21</v>
      </c>
      <c r="M28" s="451"/>
      <c r="N28" s="451"/>
      <c r="O28" s="451"/>
      <c r="P28" s="43"/>
      <c r="Q28" s="43"/>
      <c r="R28" s="43"/>
      <c r="S28" s="43"/>
      <c r="T28" s="43"/>
      <c r="U28" s="43"/>
      <c r="V28" s="43"/>
      <c r="W28" s="452">
        <f>ROUND(BB51,2)</f>
        <v>0</v>
      </c>
      <c r="X28" s="451"/>
      <c r="Y28" s="451"/>
      <c r="Z28" s="451"/>
      <c r="AA28" s="451"/>
      <c r="AB28" s="451"/>
      <c r="AC28" s="451"/>
      <c r="AD28" s="451"/>
      <c r="AE28" s="451"/>
      <c r="AF28" s="43"/>
      <c r="AG28" s="43"/>
      <c r="AH28" s="43"/>
      <c r="AI28" s="43"/>
      <c r="AJ28" s="43"/>
      <c r="AK28" s="452">
        <v>0</v>
      </c>
      <c r="AL28" s="451"/>
      <c r="AM28" s="451"/>
      <c r="AN28" s="451"/>
      <c r="AO28" s="451"/>
      <c r="AP28" s="43"/>
      <c r="AQ28" s="45"/>
    </row>
    <row r="29" spans="2:43" s="2" customFormat="1" ht="14.45" customHeight="1" hidden="1">
      <c r="B29" s="42"/>
      <c r="C29" s="43"/>
      <c r="D29" s="43"/>
      <c r="E29" s="43"/>
      <c r="F29" s="44" t="s">
        <v>42</v>
      </c>
      <c r="G29" s="43"/>
      <c r="H29" s="43"/>
      <c r="I29" s="43"/>
      <c r="J29" s="43"/>
      <c r="K29" s="43"/>
      <c r="L29" s="450">
        <v>0.15</v>
      </c>
      <c r="M29" s="451"/>
      <c r="N29" s="451"/>
      <c r="O29" s="451"/>
      <c r="P29" s="43"/>
      <c r="Q29" s="43"/>
      <c r="R29" s="43"/>
      <c r="S29" s="43"/>
      <c r="T29" s="43"/>
      <c r="U29" s="43"/>
      <c r="V29" s="43"/>
      <c r="W29" s="452">
        <f>ROUND(BC51,2)</f>
        <v>0</v>
      </c>
      <c r="X29" s="451"/>
      <c r="Y29" s="451"/>
      <c r="Z29" s="451"/>
      <c r="AA29" s="451"/>
      <c r="AB29" s="451"/>
      <c r="AC29" s="451"/>
      <c r="AD29" s="451"/>
      <c r="AE29" s="451"/>
      <c r="AF29" s="43"/>
      <c r="AG29" s="43"/>
      <c r="AH29" s="43"/>
      <c r="AI29" s="43"/>
      <c r="AJ29" s="43"/>
      <c r="AK29" s="452">
        <v>0</v>
      </c>
      <c r="AL29" s="451"/>
      <c r="AM29" s="451"/>
      <c r="AN29" s="451"/>
      <c r="AO29" s="451"/>
      <c r="AP29" s="43"/>
      <c r="AQ29" s="45"/>
    </row>
    <row r="30" spans="2:43" s="2" customFormat="1" ht="14.45" customHeight="1" hidden="1">
      <c r="B30" s="42"/>
      <c r="C30" s="43"/>
      <c r="D30" s="43"/>
      <c r="E30" s="43"/>
      <c r="F30" s="44" t="s">
        <v>43</v>
      </c>
      <c r="G30" s="43"/>
      <c r="H30" s="43"/>
      <c r="I30" s="43"/>
      <c r="J30" s="43"/>
      <c r="K30" s="43"/>
      <c r="L30" s="450">
        <v>0</v>
      </c>
      <c r="M30" s="451"/>
      <c r="N30" s="451"/>
      <c r="O30" s="451"/>
      <c r="P30" s="43"/>
      <c r="Q30" s="43"/>
      <c r="R30" s="43"/>
      <c r="S30" s="43"/>
      <c r="T30" s="43"/>
      <c r="U30" s="43"/>
      <c r="V30" s="43"/>
      <c r="W30" s="452">
        <f>ROUND(BD51,2)</f>
        <v>0</v>
      </c>
      <c r="X30" s="451"/>
      <c r="Y30" s="451"/>
      <c r="Z30" s="451"/>
      <c r="AA30" s="451"/>
      <c r="AB30" s="451"/>
      <c r="AC30" s="451"/>
      <c r="AD30" s="451"/>
      <c r="AE30" s="451"/>
      <c r="AF30" s="43"/>
      <c r="AG30" s="43"/>
      <c r="AH30" s="43"/>
      <c r="AI30" s="43"/>
      <c r="AJ30" s="43"/>
      <c r="AK30" s="452">
        <v>0</v>
      </c>
      <c r="AL30" s="451"/>
      <c r="AM30" s="451"/>
      <c r="AN30" s="451"/>
      <c r="AO30" s="451"/>
      <c r="AP30" s="43"/>
      <c r="AQ30" s="45"/>
    </row>
    <row r="31" spans="2:43"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row>
    <row r="32" spans="2:43" s="1" customFormat="1" ht="25.9" customHeight="1">
      <c r="B32" s="36"/>
      <c r="C32" s="46"/>
      <c r="D32" s="47" t="s">
        <v>44</v>
      </c>
      <c r="E32" s="48"/>
      <c r="F32" s="48"/>
      <c r="G32" s="48"/>
      <c r="H32" s="48"/>
      <c r="I32" s="48"/>
      <c r="J32" s="48"/>
      <c r="K32" s="48"/>
      <c r="L32" s="48"/>
      <c r="M32" s="48"/>
      <c r="N32" s="48"/>
      <c r="O32" s="48"/>
      <c r="P32" s="48"/>
      <c r="Q32" s="48"/>
      <c r="R32" s="48"/>
      <c r="S32" s="48"/>
      <c r="T32" s="49" t="s">
        <v>45</v>
      </c>
      <c r="U32" s="48"/>
      <c r="V32" s="48"/>
      <c r="W32" s="48"/>
      <c r="X32" s="453" t="s">
        <v>46</v>
      </c>
      <c r="Y32" s="454"/>
      <c r="Z32" s="454"/>
      <c r="AA32" s="454"/>
      <c r="AB32" s="454"/>
      <c r="AC32" s="48"/>
      <c r="AD32" s="48"/>
      <c r="AE32" s="48"/>
      <c r="AF32" s="48"/>
      <c r="AG32" s="48"/>
      <c r="AH32" s="48"/>
      <c r="AI32" s="48"/>
      <c r="AJ32" s="48"/>
      <c r="AK32" s="455">
        <f>SUM(AK23:AK30)</f>
        <v>0</v>
      </c>
      <c r="AL32" s="454"/>
      <c r="AM32" s="454"/>
      <c r="AN32" s="454"/>
      <c r="AO32" s="456"/>
      <c r="AP32" s="46"/>
      <c r="AQ32" s="50"/>
    </row>
    <row r="33" spans="2:43"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6"/>
    </row>
    <row r="39" spans="2:44" s="1" customFormat="1" ht="36.95" customHeight="1">
      <c r="B39" s="36"/>
      <c r="C39" s="56" t="s">
        <v>47</v>
      </c>
      <c r="AR39" s="36"/>
    </row>
    <row r="40" spans="2:44" s="1" customFormat="1" ht="6.95" customHeight="1">
      <c r="B40" s="36"/>
      <c r="AR40" s="36"/>
    </row>
    <row r="41" spans="2:44" s="3" customFormat="1" ht="14.45" customHeight="1">
      <c r="B41" s="57"/>
      <c r="C41" s="58" t="s">
        <v>15</v>
      </c>
      <c r="L41" s="3" t="str">
        <f>K5</f>
        <v>tv101-1</v>
      </c>
      <c r="AR41" s="57"/>
    </row>
    <row r="42" spans="2:44" s="4" customFormat="1" ht="36.95" customHeight="1">
      <c r="B42" s="59"/>
      <c r="C42" s="60" t="s">
        <v>17</v>
      </c>
      <c r="L42" s="457" t="str">
        <f>K6</f>
        <v>SSZ Pražská – Kladenská - Roztocká (Velké Přílepy) - stavební úpravy</v>
      </c>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R42" s="59"/>
    </row>
    <row r="43" spans="2:44" s="1" customFormat="1" ht="6.95" customHeight="1">
      <c r="B43" s="36"/>
      <c r="AR43" s="36"/>
    </row>
    <row r="44" spans="2:44" s="1" customFormat="1" ht="15">
      <c r="B44" s="36"/>
      <c r="C44" s="58" t="s">
        <v>22</v>
      </c>
      <c r="L44" s="61" t="str">
        <f>IF(K8="","",K8)</f>
        <v xml:space="preserve"> </v>
      </c>
      <c r="AI44" s="58" t="s">
        <v>24</v>
      </c>
      <c r="AM44" s="437">
        <f>IF(AN8="","",AN8)</f>
        <v>43153</v>
      </c>
      <c r="AN44" s="437"/>
      <c r="AR44" s="36"/>
    </row>
    <row r="45" spans="2:44" s="1" customFormat="1" ht="6.95" customHeight="1">
      <c r="B45" s="36"/>
      <c r="AR45" s="36"/>
    </row>
    <row r="46" spans="2:56" s="1" customFormat="1" ht="15">
      <c r="B46" s="36"/>
      <c r="C46" s="58" t="s">
        <v>27</v>
      </c>
      <c r="L46" s="3" t="str">
        <f>IF(E11="","",E11)</f>
        <v>SÚS Středočeský kraj</v>
      </c>
      <c r="AI46" s="58" t="s">
        <v>31</v>
      </c>
      <c r="AM46" s="438" t="str">
        <f>IF(E17="","",E17)</f>
        <v>Alampro</v>
      </c>
      <c r="AN46" s="438"/>
      <c r="AO46" s="438"/>
      <c r="AP46" s="438"/>
      <c r="AR46" s="36"/>
      <c r="AS46" s="446" t="s">
        <v>48</v>
      </c>
      <c r="AT46" s="447"/>
      <c r="AU46" s="63"/>
      <c r="AV46" s="63"/>
      <c r="AW46" s="63"/>
      <c r="AX46" s="63"/>
      <c r="AY46" s="63"/>
      <c r="AZ46" s="63"/>
      <c r="BA46" s="63"/>
      <c r="BB46" s="63"/>
      <c r="BC46" s="63"/>
      <c r="BD46" s="64"/>
    </row>
    <row r="47" spans="2:56" s="1" customFormat="1" ht="15">
      <c r="B47" s="36"/>
      <c r="C47" s="58" t="s">
        <v>30</v>
      </c>
      <c r="L47" s="3" t="str">
        <f>IF(E14="","",E14)</f>
        <v xml:space="preserve"> </v>
      </c>
      <c r="AR47" s="36"/>
      <c r="AS47" s="448"/>
      <c r="AT47" s="449"/>
      <c r="AU47" s="37"/>
      <c r="AV47" s="37"/>
      <c r="AW47" s="37"/>
      <c r="AX47" s="37"/>
      <c r="AY47" s="37"/>
      <c r="AZ47" s="37"/>
      <c r="BA47" s="37"/>
      <c r="BB47" s="37"/>
      <c r="BC47" s="37"/>
      <c r="BD47" s="65"/>
    </row>
    <row r="48" spans="2:56" s="1" customFormat="1" ht="10.9" customHeight="1">
      <c r="B48" s="36"/>
      <c r="AR48" s="36"/>
      <c r="AS48" s="448"/>
      <c r="AT48" s="449"/>
      <c r="AU48" s="37"/>
      <c r="AV48" s="37"/>
      <c r="AW48" s="37"/>
      <c r="AX48" s="37"/>
      <c r="AY48" s="37"/>
      <c r="AZ48" s="37"/>
      <c r="BA48" s="37"/>
      <c r="BB48" s="37"/>
      <c r="BC48" s="37"/>
      <c r="BD48" s="65"/>
    </row>
    <row r="49" spans="2:56" s="1" customFormat="1" ht="29.25" customHeight="1">
      <c r="B49" s="36"/>
      <c r="C49" s="440" t="s">
        <v>49</v>
      </c>
      <c r="D49" s="441"/>
      <c r="E49" s="441"/>
      <c r="F49" s="441"/>
      <c r="G49" s="441"/>
      <c r="H49" s="66"/>
      <c r="I49" s="442" t="s">
        <v>50</v>
      </c>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3" t="s">
        <v>51</v>
      </c>
      <c r="AH49" s="441"/>
      <c r="AI49" s="441"/>
      <c r="AJ49" s="441"/>
      <c r="AK49" s="441"/>
      <c r="AL49" s="441"/>
      <c r="AM49" s="441"/>
      <c r="AN49" s="442" t="s">
        <v>52</v>
      </c>
      <c r="AO49" s="441"/>
      <c r="AP49" s="441"/>
      <c r="AQ49" s="67" t="s">
        <v>53</v>
      </c>
      <c r="AR49" s="36"/>
      <c r="AS49" s="68" t="s">
        <v>54</v>
      </c>
      <c r="AT49" s="69" t="s">
        <v>55</v>
      </c>
      <c r="AU49" s="69" t="s">
        <v>56</v>
      </c>
      <c r="AV49" s="69" t="s">
        <v>57</v>
      </c>
      <c r="AW49" s="69" t="s">
        <v>58</v>
      </c>
      <c r="AX49" s="69" t="s">
        <v>59</v>
      </c>
      <c r="AY49" s="69" t="s">
        <v>60</v>
      </c>
      <c r="AZ49" s="69" t="s">
        <v>61</v>
      </c>
      <c r="BA49" s="69" t="s">
        <v>62</v>
      </c>
      <c r="BB49" s="69" t="s">
        <v>63</v>
      </c>
      <c r="BC49" s="69" t="s">
        <v>64</v>
      </c>
      <c r="BD49" s="70" t="s">
        <v>65</v>
      </c>
    </row>
    <row r="50" spans="2:56" s="1" customFormat="1" ht="10.9" customHeight="1">
      <c r="B50" s="36"/>
      <c r="AR50" s="36"/>
      <c r="AS50" s="71"/>
      <c r="AT50" s="63"/>
      <c r="AU50" s="63"/>
      <c r="AV50" s="63"/>
      <c r="AW50" s="63"/>
      <c r="AX50" s="63"/>
      <c r="AY50" s="63"/>
      <c r="AZ50" s="63"/>
      <c r="BA50" s="63"/>
      <c r="BB50" s="63"/>
      <c r="BC50" s="63"/>
      <c r="BD50" s="64"/>
    </row>
    <row r="51" spans="2:90" s="4" customFormat="1" ht="32.45" customHeight="1">
      <c r="B51" s="59"/>
      <c r="C51" s="72" t="s">
        <v>66</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444">
        <f>ROUND(SUM(AG52:AG53),2)</f>
        <v>0</v>
      </c>
      <c r="AH51" s="444"/>
      <c r="AI51" s="444"/>
      <c r="AJ51" s="444"/>
      <c r="AK51" s="444"/>
      <c r="AL51" s="444"/>
      <c r="AM51" s="444"/>
      <c r="AN51" s="445">
        <f aca="true" t="shared" si="0" ref="AN51:AN53">SUM(AG51,AT51)</f>
        <v>0</v>
      </c>
      <c r="AO51" s="445"/>
      <c r="AP51" s="445"/>
      <c r="AQ51" s="74" t="s">
        <v>5</v>
      </c>
      <c r="AR51" s="59"/>
      <c r="AS51" s="75">
        <f>ROUND(SUM(AS52:AS53),2)</f>
        <v>0</v>
      </c>
      <c r="AT51" s="76">
        <f aca="true" t="shared" si="1" ref="AT51:AT53">ROUND(SUM(AV51:AW51),2)</f>
        <v>0</v>
      </c>
      <c r="AU51" s="77" t="e">
        <f>ROUND(SUM(AU52:AU53),5)</f>
        <v>#REF!</v>
      </c>
      <c r="AV51" s="76">
        <f>ROUND(AZ51*L26,2)</f>
        <v>0</v>
      </c>
      <c r="AW51" s="76">
        <f>ROUND(BA51*L27,2)</f>
        <v>0</v>
      </c>
      <c r="AX51" s="76">
        <f>ROUND(BB51*L26,2)</f>
        <v>0</v>
      </c>
      <c r="AY51" s="76">
        <f>ROUND(BC51*L27,2)</f>
        <v>0</v>
      </c>
      <c r="AZ51" s="76">
        <f>ROUND(SUM(AZ52:AZ53),2)</f>
        <v>0</v>
      </c>
      <c r="BA51" s="76">
        <f>ROUND(SUM(BA52:BA53),2)</f>
        <v>0</v>
      </c>
      <c r="BB51" s="76">
        <f>ROUND(SUM(BB52:BB53),2)</f>
        <v>0</v>
      </c>
      <c r="BC51" s="76">
        <f>ROUND(SUM(BC52:BC53),2)</f>
        <v>0</v>
      </c>
      <c r="BD51" s="78">
        <f>ROUND(SUM(BD52:BD53),2)</f>
        <v>0</v>
      </c>
      <c r="BS51" s="60" t="s">
        <v>67</v>
      </c>
      <c r="BT51" s="60" t="s">
        <v>68</v>
      </c>
      <c r="BU51" s="79" t="s">
        <v>69</v>
      </c>
      <c r="BV51" s="60" t="s">
        <v>70</v>
      </c>
      <c r="BW51" s="60" t="s">
        <v>7</v>
      </c>
      <c r="BX51" s="60" t="s">
        <v>71</v>
      </c>
      <c r="CL51" s="60" t="s">
        <v>5</v>
      </c>
    </row>
    <row r="52" spans="1:91" s="5" customFormat="1" ht="31.5" customHeight="1">
      <c r="A52" s="80" t="s">
        <v>72</v>
      </c>
      <c r="B52" s="81"/>
      <c r="C52" s="82"/>
      <c r="D52" s="439" t="s">
        <v>1067</v>
      </c>
      <c r="E52" s="436"/>
      <c r="F52" s="436"/>
      <c r="G52" s="436"/>
      <c r="H52" s="436"/>
      <c r="I52" s="83"/>
      <c r="J52" s="436" t="str">
        <f>L42</f>
        <v>SSZ Pražská – Kladenská - Roztocká (Velké Přílepy) - stavební úpravy</v>
      </c>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4">
        <f>Stavebni_upravy!J27</f>
        <v>0</v>
      </c>
      <c r="AH52" s="435"/>
      <c r="AI52" s="435"/>
      <c r="AJ52" s="435"/>
      <c r="AK52" s="435"/>
      <c r="AL52" s="435"/>
      <c r="AM52" s="435"/>
      <c r="AN52" s="434">
        <f t="shared" si="0"/>
        <v>0</v>
      </c>
      <c r="AO52" s="435"/>
      <c r="AP52" s="435"/>
      <c r="AQ52" s="84" t="s">
        <v>73</v>
      </c>
      <c r="AR52" s="81"/>
      <c r="AS52" s="85">
        <v>0</v>
      </c>
      <c r="AT52" s="86">
        <f t="shared" si="1"/>
        <v>0</v>
      </c>
      <c r="AU52" s="87">
        <f>Stavebni_upravy!P85</f>
        <v>1901.0865199999998</v>
      </c>
      <c r="AV52" s="86">
        <f>Stavebni_upravy!J30</f>
        <v>0</v>
      </c>
      <c r="AW52" s="86">
        <f>Stavebni_upravy!J31</f>
        <v>0</v>
      </c>
      <c r="AX52" s="86">
        <f>Stavebni_upravy!J32</f>
        <v>0</v>
      </c>
      <c r="AY52" s="86">
        <f>Stavebni_upravy!J33</f>
        <v>0</v>
      </c>
      <c r="AZ52" s="86">
        <f>Stavebni_upravy!F30</f>
        <v>0</v>
      </c>
      <c r="BA52" s="86">
        <f>Stavebni_upravy!F31</f>
        <v>0</v>
      </c>
      <c r="BB52" s="86">
        <f>Stavebni_upravy!F32</f>
        <v>0</v>
      </c>
      <c r="BC52" s="86">
        <f>Stavebni_upravy!F33</f>
        <v>0</v>
      </c>
      <c r="BD52" s="88">
        <f>Stavebni_upravy!F34</f>
        <v>0</v>
      </c>
      <c r="BT52" s="89" t="s">
        <v>21</v>
      </c>
      <c r="BV52" s="89" t="s">
        <v>70</v>
      </c>
      <c r="BW52" s="89" t="s">
        <v>75</v>
      </c>
      <c r="BX52" s="89" t="s">
        <v>7</v>
      </c>
      <c r="CL52" s="89" t="s">
        <v>5</v>
      </c>
      <c r="CM52" s="89" t="s">
        <v>74</v>
      </c>
    </row>
    <row r="53" spans="1:91" s="5" customFormat="1" ht="16.5" customHeight="1">
      <c r="A53" s="80" t="s">
        <v>72</v>
      </c>
      <c r="B53" s="81"/>
      <c r="C53" s="82"/>
      <c r="D53" s="436" t="s">
        <v>76</v>
      </c>
      <c r="E53" s="436"/>
      <c r="F53" s="436"/>
      <c r="G53" s="436"/>
      <c r="H53" s="436"/>
      <c r="I53" s="83"/>
      <c r="J53" s="436" t="s">
        <v>77</v>
      </c>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4">
        <f>'VP - Všeobecné položky'!J27</f>
        <v>0</v>
      </c>
      <c r="AH53" s="435"/>
      <c r="AI53" s="435"/>
      <c r="AJ53" s="435"/>
      <c r="AK53" s="435"/>
      <c r="AL53" s="435"/>
      <c r="AM53" s="435"/>
      <c r="AN53" s="434">
        <f t="shared" si="0"/>
        <v>0</v>
      </c>
      <c r="AO53" s="435"/>
      <c r="AP53" s="435"/>
      <c r="AQ53" s="84" t="s">
        <v>73</v>
      </c>
      <c r="AR53" s="81"/>
      <c r="AS53" s="90">
        <v>0</v>
      </c>
      <c r="AT53" s="91">
        <f t="shared" si="1"/>
        <v>0</v>
      </c>
      <c r="AU53" s="92" t="e">
        <f>'VP - Všeobecné položky'!P80</f>
        <v>#REF!</v>
      </c>
      <c r="AV53" s="91">
        <f>'VP - Všeobecné položky'!J30</f>
        <v>0</v>
      </c>
      <c r="AW53" s="91">
        <f>'VP - Všeobecné položky'!J31</f>
        <v>0</v>
      </c>
      <c r="AX53" s="91">
        <f>'VP - Všeobecné položky'!J32</f>
        <v>0</v>
      </c>
      <c r="AY53" s="91">
        <f>'VP - Všeobecné položky'!J33</f>
        <v>0</v>
      </c>
      <c r="AZ53" s="91">
        <f>'VP - Všeobecné položky'!F30</f>
        <v>0</v>
      </c>
      <c r="BA53" s="91">
        <f>'VP - Všeobecné položky'!F31</f>
        <v>0</v>
      </c>
      <c r="BB53" s="91">
        <f>'VP - Všeobecné položky'!F32</f>
        <v>0</v>
      </c>
      <c r="BC53" s="91">
        <f>'VP - Všeobecné položky'!F33</f>
        <v>0</v>
      </c>
      <c r="BD53" s="93">
        <f>'VP - Všeobecné položky'!F34</f>
        <v>0</v>
      </c>
      <c r="BT53" s="89" t="s">
        <v>21</v>
      </c>
      <c r="BV53" s="89" t="s">
        <v>70</v>
      </c>
      <c r="BW53" s="89" t="s">
        <v>78</v>
      </c>
      <c r="BX53" s="89" t="s">
        <v>7</v>
      </c>
      <c r="CL53" s="89" t="s">
        <v>5</v>
      </c>
      <c r="CM53" s="89" t="s">
        <v>74</v>
      </c>
    </row>
    <row r="54" spans="2:44" s="1" customFormat="1" ht="30" customHeight="1">
      <c r="B54" s="36"/>
      <c r="AR54" s="36"/>
    </row>
    <row r="55" spans="2:44" s="1" customFormat="1" ht="6.95" customHeight="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36"/>
    </row>
  </sheetData>
  <mergeCells count="43">
    <mergeCell ref="L42:AO42"/>
    <mergeCell ref="L26:O26"/>
    <mergeCell ref="W26:AE26"/>
    <mergeCell ref="AK26:AO26"/>
    <mergeCell ref="K5:AO5"/>
    <mergeCell ref="K6:AO6"/>
    <mergeCell ref="E20:AN20"/>
    <mergeCell ref="AK23:AO23"/>
    <mergeCell ref="L25:O25"/>
    <mergeCell ref="W25:AE25"/>
    <mergeCell ref="AK25:AO25"/>
    <mergeCell ref="AN51:AP51"/>
    <mergeCell ref="AS46:AT48"/>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R2:BE2"/>
    <mergeCell ref="AN53:AP53"/>
    <mergeCell ref="AG53:AM53"/>
    <mergeCell ref="D53:H53"/>
    <mergeCell ref="J53:AF53"/>
    <mergeCell ref="AM44:AN44"/>
    <mergeCell ref="AM46:AP46"/>
    <mergeCell ref="D52:H52"/>
    <mergeCell ref="J52:AF52"/>
    <mergeCell ref="C49:G49"/>
    <mergeCell ref="I49:AF49"/>
    <mergeCell ref="AG49:AM49"/>
    <mergeCell ref="AN49:AP49"/>
    <mergeCell ref="AN52:AP52"/>
    <mergeCell ref="AG52:AM52"/>
    <mergeCell ref="AG51:AM51"/>
  </mergeCells>
  <hyperlinks>
    <hyperlink ref="K1:S1" location="C2" display="1) Rekapitulace stavby"/>
    <hyperlink ref="W1:AI1" location="C51" display="2) Rekapitulace objektů stavby a soupisů prací"/>
    <hyperlink ref="A52" location="'SO 122.1 - II-315, km 15....'!C2" display="/"/>
    <hyperlink ref="A53" location="'VP - Všeobecné položk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6"/>
  <sheetViews>
    <sheetView showGridLines="0" workbookViewId="0" topLeftCell="A1">
      <pane ySplit="1" topLeftCell="A2" activePane="bottomLeft" state="frozen"/>
      <selection pane="topLeft" activeCell="K7" sqref="K7"/>
      <selection pane="bottomLeft" activeCell="E9" sqref="E9:H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hidden="1" customWidth="1"/>
    <col min="23" max="23" width="16.33203125" style="0" hidden="1" customWidth="1"/>
    <col min="24" max="24" width="12.33203125" style="0" hidden="1" customWidth="1"/>
    <col min="25" max="25" width="15" style="0" hidden="1" customWidth="1"/>
    <col min="26" max="26" width="11" style="0" hidden="1" customWidth="1"/>
    <col min="27" max="27" width="15" style="0" hidden="1" customWidth="1"/>
    <col min="28" max="28" width="16.33203125" style="0" hidden="1" customWidth="1"/>
    <col min="29" max="29" width="11" style="0" hidden="1" customWidth="1"/>
    <col min="30" max="30" width="15" style="0" hidden="1" customWidth="1"/>
    <col min="31" max="31" width="16.33203125" style="0" hidden="1" customWidth="1"/>
    <col min="32" max="38" width="9.33203125" style="0" hidden="1" customWidth="1"/>
    <col min="44" max="65" width="9.33203125" style="0" hidden="1" customWidth="1"/>
  </cols>
  <sheetData>
    <row r="1" spans="1:70" ht="21.75" customHeight="1">
      <c r="A1" s="94"/>
      <c r="B1" s="15"/>
      <c r="C1" s="15"/>
      <c r="D1" s="16" t="s">
        <v>1</v>
      </c>
      <c r="E1" s="15"/>
      <c r="F1" s="95" t="s">
        <v>79</v>
      </c>
      <c r="G1" s="470" t="s">
        <v>80</v>
      </c>
      <c r="H1" s="470"/>
      <c r="I1" s="15"/>
      <c r="J1" s="95" t="s">
        <v>81</v>
      </c>
      <c r="K1" s="16" t="s">
        <v>82</v>
      </c>
      <c r="L1" s="95" t="s">
        <v>83</v>
      </c>
      <c r="M1" s="95"/>
      <c r="N1" s="95"/>
      <c r="O1" s="95"/>
      <c r="P1" s="95"/>
      <c r="Q1" s="95"/>
      <c r="R1" s="95"/>
      <c r="S1" s="95"/>
      <c r="T1" s="95"/>
      <c r="U1" s="96"/>
      <c r="V1" s="96"/>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32" t="s">
        <v>8</v>
      </c>
      <c r="M2" s="433"/>
      <c r="N2" s="433"/>
      <c r="O2" s="433"/>
      <c r="P2" s="433"/>
      <c r="Q2" s="433"/>
      <c r="R2" s="433"/>
      <c r="S2" s="433"/>
      <c r="T2" s="433"/>
      <c r="U2" s="433"/>
      <c r="V2" s="433"/>
      <c r="AT2" s="22" t="s">
        <v>75</v>
      </c>
    </row>
    <row r="3" spans="2:46" ht="6.95" customHeight="1">
      <c r="B3" s="23"/>
      <c r="C3" s="24"/>
      <c r="D3" s="24"/>
      <c r="E3" s="24"/>
      <c r="F3" s="24"/>
      <c r="G3" s="24"/>
      <c r="H3" s="24"/>
      <c r="I3" s="24"/>
      <c r="J3" s="24"/>
      <c r="K3" s="25"/>
      <c r="AT3" s="22" t="s">
        <v>74</v>
      </c>
    </row>
    <row r="4" spans="2:46" ht="36.95" customHeight="1">
      <c r="B4" s="26"/>
      <c r="C4" s="27"/>
      <c r="D4" s="28" t="s">
        <v>84</v>
      </c>
      <c r="E4" s="27"/>
      <c r="F4" s="27"/>
      <c r="G4" s="27"/>
      <c r="H4" s="27"/>
      <c r="I4" s="27"/>
      <c r="J4" s="27"/>
      <c r="K4" s="29"/>
      <c r="M4" s="30" t="s">
        <v>13</v>
      </c>
      <c r="AT4" s="22" t="s">
        <v>6</v>
      </c>
    </row>
    <row r="5" spans="2:11" ht="6.95" customHeight="1">
      <c r="B5" s="26"/>
      <c r="C5" s="27"/>
      <c r="D5" s="27"/>
      <c r="E5" s="27"/>
      <c r="F5" s="27"/>
      <c r="G5" s="27"/>
      <c r="H5" s="27"/>
      <c r="I5" s="27"/>
      <c r="J5" s="27"/>
      <c r="K5" s="29"/>
    </row>
    <row r="6" spans="2:11" ht="15">
      <c r="B6" s="26"/>
      <c r="C6" s="27"/>
      <c r="D6" s="34" t="s">
        <v>17</v>
      </c>
      <c r="E6" s="27"/>
      <c r="F6" s="27"/>
      <c r="G6" s="27"/>
      <c r="H6" s="27"/>
      <c r="I6" s="27"/>
      <c r="J6" s="27"/>
      <c r="K6" s="29"/>
    </row>
    <row r="7" spans="2:11" ht="16.5" customHeight="1">
      <c r="B7" s="26"/>
      <c r="C7" s="27"/>
      <c r="D7" s="27"/>
      <c r="E7" s="471" t="str">
        <f>'Rekapitulace stavby'!K6</f>
        <v>SSZ Pražská – Kladenská - Roztocká (Velké Přílepy) - stavební úpravy</v>
      </c>
      <c r="F7" s="472"/>
      <c r="G7" s="472"/>
      <c r="H7" s="472"/>
      <c r="I7" s="27"/>
      <c r="J7" s="27"/>
      <c r="K7" s="29"/>
    </row>
    <row r="8" spans="2:11" s="1" customFormat="1" ht="15">
      <c r="B8" s="36"/>
      <c r="C8" s="37"/>
      <c r="D8" s="34" t="s">
        <v>85</v>
      </c>
      <c r="E8" s="37"/>
      <c r="F8" s="37"/>
      <c r="G8" s="37"/>
      <c r="H8" s="37"/>
      <c r="I8" s="37"/>
      <c r="J8" s="37"/>
      <c r="K8" s="40"/>
    </row>
    <row r="9" spans="2:11" s="1" customFormat="1" ht="36.95" customHeight="1">
      <c r="B9" s="36"/>
      <c r="C9" s="37"/>
      <c r="D9" s="37"/>
      <c r="E9" s="473"/>
      <c r="F9" s="474"/>
      <c r="G9" s="474"/>
      <c r="H9" s="474"/>
      <c r="I9" s="37"/>
      <c r="J9" s="37"/>
      <c r="K9" s="40"/>
    </row>
    <row r="10" spans="2:11" s="1" customFormat="1" ht="13.5">
      <c r="B10" s="36"/>
      <c r="C10" s="37"/>
      <c r="D10" s="37"/>
      <c r="E10" s="37"/>
      <c r="F10" s="37"/>
      <c r="G10" s="37"/>
      <c r="H10" s="37"/>
      <c r="I10" s="37"/>
      <c r="J10" s="37"/>
      <c r="K10" s="40"/>
    </row>
    <row r="11" spans="2:11" s="1" customFormat="1" ht="14.45" customHeight="1">
      <c r="B11" s="36"/>
      <c r="C11" s="37"/>
      <c r="D11" s="34" t="s">
        <v>19</v>
      </c>
      <c r="E11" s="37"/>
      <c r="F11" s="32" t="s">
        <v>5</v>
      </c>
      <c r="G11" s="37"/>
      <c r="H11" s="37"/>
      <c r="I11" s="34" t="s">
        <v>20</v>
      </c>
      <c r="J11" s="32" t="s">
        <v>86</v>
      </c>
      <c r="K11" s="40"/>
    </row>
    <row r="12" spans="2:11" s="1" customFormat="1" ht="14.45" customHeight="1">
      <c r="B12" s="36"/>
      <c r="C12" s="37"/>
      <c r="D12" s="34" t="s">
        <v>22</v>
      </c>
      <c r="E12" s="37"/>
      <c r="F12" s="32" t="s">
        <v>23</v>
      </c>
      <c r="G12" s="37"/>
      <c r="H12" s="37"/>
      <c r="I12" s="34" t="s">
        <v>24</v>
      </c>
      <c r="J12" s="97">
        <f>'Rekapitulace stavby'!AN8</f>
        <v>43153</v>
      </c>
      <c r="K12" s="40"/>
    </row>
    <row r="13" spans="2:11" s="1" customFormat="1" ht="21.75" customHeight="1">
      <c r="B13" s="36"/>
      <c r="C13" s="37"/>
      <c r="D13" s="31" t="s">
        <v>87</v>
      </c>
      <c r="E13" s="37"/>
      <c r="F13" s="98" t="s">
        <v>88</v>
      </c>
      <c r="G13" s="37"/>
      <c r="H13" s="37"/>
      <c r="I13" s="31" t="s">
        <v>89</v>
      </c>
      <c r="J13" s="98" t="s">
        <v>90</v>
      </c>
      <c r="K13" s="40"/>
    </row>
    <row r="14" spans="2:11" s="1" customFormat="1" ht="14.45" customHeight="1">
      <c r="B14" s="36"/>
      <c r="C14" s="37"/>
      <c r="D14" s="34" t="s">
        <v>27</v>
      </c>
      <c r="E14" s="37"/>
      <c r="F14" s="37"/>
      <c r="G14" s="37"/>
      <c r="H14" s="37"/>
      <c r="I14" s="34" t="s">
        <v>28</v>
      </c>
      <c r="J14" s="32" t="s">
        <v>5</v>
      </c>
      <c r="K14" s="40"/>
    </row>
    <row r="15" spans="2:11" s="1" customFormat="1" ht="18" customHeight="1">
      <c r="B15" s="36"/>
      <c r="C15" s="37"/>
      <c r="D15" s="37"/>
      <c r="E15" s="32"/>
      <c r="F15" s="37"/>
      <c r="G15" s="37"/>
      <c r="H15" s="37"/>
      <c r="I15" s="34" t="s">
        <v>29</v>
      </c>
      <c r="J15" s="32" t="s">
        <v>5</v>
      </c>
      <c r="K15" s="40"/>
    </row>
    <row r="16" spans="2:11" s="1" customFormat="1" ht="6.95" customHeight="1">
      <c r="B16" s="36"/>
      <c r="C16" s="37"/>
      <c r="D16" s="37"/>
      <c r="E16" s="37"/>
      <c r="F16" s="37"/>
      <c r="G16" s="37"/>
      <c r="H16" s="37"/>
      <c r="I16" s="37"/>
      <c r="J16" s="37"/>
      <c r="K16" s="40"/>
    </row>
    <row r="17" spans="2:11" s="1" customFormat="1" ht="14.45" customHeight="1">
      <c r="B17" s="36"/>
      <c r="C17" s="37"/>
      <c r="D17" s="34" t="s">
        <v>30</v>
      </c>
      <c r="E17" s="37"/>
      <c r="F17" s="37"/>
      <c r="G17" s="37"/>
      <c r="H17" s="37"/>
      <c r="I17" s="34" t="s">
        <v>28</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29</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31</v>
      </c>
      <c r="E20" s="37"/>
      <c r="F20" s="37"/>
      <c r="G20" s="37"/>
      <c r="H20" s="37"/>
      <c r="I20" s="34" t="s">
        <v>28</v>
      </c>
      <c r="J20" s="32" t="s">
        <v>5</v>
      </c>
      <c r="K20" s="40"/>
    </row>
    <row r="21" spans="2:11" s="1" customFormat="1" ht="18" customHeight="1">
      <c r="B21" s="36"/>
      <c r="C21" s="37"/>
      <c r="D21" s="37"/>
      <c r="E21" s="32"/>
      <c r="F21" s="37"/>
      <c r="G21" s="37"/>
      <c r="H21" s="37"/>
      <c r="I21" s="34" t="s">
        <v>29</v>
      </c>
      <c r="J21" s="32" t="s">
        <v>5</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33</v>
      </c>
      <c r="E23" s="37"/>
      <c r="F23" s="37"/>
      <c r="G23" s="37"/>
      <c r="H23" s="37"/>
      <c r="I23" s="37"/>
      <c r="J23" s="37"/>
      <c r="K23" s="40"/>
    </row>
    <row r="24" spans="2:11" s="6" customFormat="1" ht="57" customHeight="1">
      <c r="B24" s="99"/>
      <c r="C24" s="100"/>
      <c r="D24" s="100"/>
      <c r="E24" s="462" t="s">
        <v>990</v>
      </c>
      <c r="F24" s="462"/>
      <c r="G24" s="462"/>
      <c r="H24" s="462"/>
      <c r="I24" s="100"/>
      <c r="J24" s="100"/>
      <c r="K24" s="101"/>
    </row>
    <row r="25" spans="2:11" s="1" customFormat="1" ht="6.95" customHeight="1">
      <c r="B25" s="36"/>
      <c r="C25" s="37"/>
      <c r="D25" s="37"/>
      <c r="E25" s="37"/>
      <c r="F25" s="37"/>
      <c r="G25" s="37"/>
      <c r="H25" s="37"/>
      <c r="I25" s="37"/>
      <c r="J25" s="37"/>
      <c r="K25" s="40"/>
    </row>
    <row r="26" spans="2:11" s="1" customFormat="1" ht="6.95" customHeight="1">
      <c r="B26" s="36"/>
      <c r="C26" s="37"/>
      <c r="D26" s="63"/>
      <c r="E26" s="63"/>
      <c r="F26" s="63"/>
      <c r="G26" s="63"/>
      <c r="H26" s="63"/>
      <c r="I26" s="63"/>
      <c r="J26" s="63"/>
      <c r="K26" s="102"/>
    </row>
    <row r="27" spans="2:11" s="1" customFormat="1" ht="25.35" customHeight="1">
      <c r="B27" s="36"/>
      <c r="C27" s="37"/>
      <c r="D27" s="103" t="s">
        <v>34</v>
      </c>
      <c r="E27" s="37"/>
      <c r="F27" s="37"/>
      <c r="G27" s="37"/>
      <c r="H27" s="37"/>
      <c r="I27" s="37"/>
      <c r="J27" s="104">
        <f>ROUND(J85,2)</f>
        <v>0</v>
      </c>
      <c r="K27" s="40"/>
    </row>
    <row r="28" spans="2:11" s="1" customFormat="1" ht="6.95" customHeight="1">
      <c r="B28" s="36"/>
      <c r="C28" s="37"/>
      <c r="D28" s="63"/>
      <c r="E28" s="63"/>
      <c r="F28" s="63"/>
      <c r="G28" s="63"/>
      <c r="H28" s="63"/>
      <c r="I28" s="63"/>
      <c r="J28" s="63"/>
      <c r="K28" s="102"/>
    </row>
    <row r="29" spans="2:11" s="1" customFormat="1" ht="14.45" customHeight="1">
      <c r="B29" s="36"/>
      <c r="C29" s="37"/>
      <c r="D29" s="37"/>
      <c r="E29" s="37"/>
      <c r="F29" s="41" t="s">
        <v>36</v>
      </c>
      <c r="G29" s="37"/>
      <c r="H29" s="37"/>
      <c r="I29" s="41" t="s">
        <v>35</v>
      </c>
      <c r="J29" s="41" t="s">
        <v>37</v>
      </c>
      <c r="K29" s="40"/>
    </row>
    <row r="30" spans="2:11" s="1" customFormat="1" ht="14.45" customHeight="1">
      <c r="B30" s="36"/>
      <c r="C30" s="37"/>
      <c r="D30" s="44" t="s">
        <v>38</v>
      </c>
      <c r="E30" s="44" t="s">
        <v>39</v>
      </c>
      <c r="F30" s="105">
        <f>ROUND(SUM(BE85:BE351),2)</f>
        <v>0</v>
      </c>
      <c r="G30" s="37"/>
      <c r="H30" s="37"/>
      <c r="I30" s="106">
        <v>0.21</v>
      </c>
      <c r="J30" s="105">
        <f>ROUND(ROUND((SUM(BE85:BE351)),2)*I30,2)</f>
        <v>0</v>
      </c>
      <c r="K30" s="40"/>
    </row>
    <row r="31" spans="2:11" s="1" customFormat="1" ht="14.45" customHeight="1">
      <c r="B31" s="36"/>
      <c r="C31" s="37"/>
      <c r="D31" s="37"/>
      <c r="E31" s="44" t="s">
        <v>40</v>
      </c>
      <c r="F31" s="105">
        <f>ROUND(SUM(BF85:BF351),2)</f>
        <v>0</v>
      </c>
      <c r="G31" s="37"/>
      <c r="H31" s="37"/>
      <c r="I31" s="106">
        <v>0.15</v>
      </c>
      <c r="J31" s="105">
        <f>ROUND(ROUND((SUM(BF85:BF351)),2)*I31,2)</f>
        <v>0</v>
      </c>
      <c r="K31" s="40"/>
    </row>
    <row r="32" spans="2:11" s="1" customFormat="1" ht="14.45" customHeight="1" hidden="1">
      <c r="B32" s="36"/>
      <c r="C32" s="37"/>
      <c r="D32" s="37"/>
      <c r="E32" s="44" t="s">
        <v>41</v>
      </c>
      <c r="F32" s="105">
        <f>ROUND(SUM(BG85:BG351),2)</f>
        <v>0</v>
      </c>
      <c r="G32" s="37"/>
      <c r="H32" s="37"/>
      <c r="I32" s="106">
        <v>0.21</v>
      </c>
      <c r="J32" s="105">
        <v>0</v>
      </c>
      <c r="K32" s="40"/>
    </row>
    <row r="33" spans="2:11" s="1" customFormat="1" ht="14.45" customHeight="1" hidden="1">
      <c r="B33" s="36"/>
      <c r="C33" s="37"/>
      <c r="D33" s="37"/>
      <c r="E33" s="44" t="s">
        <v>42</v>
      </c>
      <c r="F33" s="105">
        <f>ROUND(SUM(BH85:BH351),2)</f>
        <v>0</v>
      </c>
      <c r="G33" s="37"/>
      <c r="H33" s="37"/>
      <c r="I33" s="106">
        <v>0.15</v>
      </c>
      <c r="J33" s="105">
        <v>0</v>
      </c>
      <c r="K33" s="40"/>
    </row>
    <row r="34" spans="2:11" s="1" customFormat="1" ht="14.45" customHeight="1" hidden="1">
      <c r="B34" s="36"/>
      <c r="C34" s="37"/>
      <c r="D34" s="37"/>
      <c r="E34" s="44" t="s">
        <v>43</v>
      </c>
      <c r="F34" s="105">
        <f>ROUND(SUM(BI85:BI351),2)</f>
        <v>0</v>
      </c>
      <c r="G34" s="37"/>
      <c r="H34" s="37"/>
      <c r="I34" s="106">
        <v>0</v>
      </c>
      <c r="J34" s="105">
        <v>0</v>
      </c>
      <c r="K34" s="40"/>
    </row>
    <row r="35" spans="2:11" s="1" customFormat="1" ht="6.95" customHeight="1">
      <c r="B35" s="36"/>
      <c r="C35" s="37"/>
      <c r="D35" s="37"/>
      <c r="E35" s="37"/>
      <c r="F35" s="37"/>
      <c r="G35" s="37"/>
      <c r="H35" s="37"/>
      <c r="I35" s="37"/>
      <c r="J35" s="37"/>
      <c r="K35" s="40"/>
    </row>
    <row r="36" spans="2:11" s="1" customFormat="1" ht="25.35" customHeight="1">
      <c r="B36" s="36"/>
      <c r="C36" s="107"/>
      <c r="D36" s="108" t="s">
        <v>44</v>
      </c>
      <c r="E36" s="66"/>
      <c r="F36" s="66"/>
      <c r="G36" s="109" t="s">
        <v>45</v>
      </c>
      <c r="H36" s="110" t="s">
        <v>46</v>
      </c>
      <c r="I36" s="66"/>
      <c r="J36" s="111">
        <f>SUM(J27:J34)</f>
        <v>0</v>
      </c>
      <c r="K36" s="112"/>
    </row>
    <row r="37" spans="2:11" s="1" customFormat="1" ht="14.45" customHeight="1">
      <c r="B37" s="51"/>
      <c r="C37" s="52"/>
      <c r="D37" s="52"/>
      <c r="E37" s="52"/>
      <c r="F37" s="52"/>
      <c r="G37" s="52"/>
      <c r="H37" s="52"/>
      <c r="I37" s="52"/>
      <c r="J37" s="52"/>
      <c r="K37" s="53"/>
    </row>
    <row r="41" spans="2:11" s="1" customFormat="1" ht="6.95" customHeight="1">
      <c r="B41" s="54"/>
      <c r="C41" s="55"/>
      <c r="D41" s="55"/>
      <c r="E41" s="55"/>
      <c r="F41" s="55"/>
      <c r="G41" s="55"/>
      <c r="H41" s="55"/>
      <c r="I41" s="55"/>
      <c r="J41" s="55"/>
      <c r="K41" s="113"/>
    </row>
    <row r="42" spans="2:11" s="1" customFormat="1" ht="36.95" customHeight="1">
      <c r="B42" s="36"/>
      <c r="C42" s="28" t="s">
        <v>91</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17</v>
      </c>
      <c r="D44" s="37"/>
      <c r="E44" s="37"/>
      <c r="F44" s="37"/>
      <c r="G44" s="37"/>
      <c r="H44" s="37"/>
      <c r="I44" s="37"/>
      <c r="J44" s="37"/>
      <c r="K44" s="40"/>
    </row>
    <row r="45" spans="2:11" s="1" customFormat="1" ht="16.5" customHeight="1">
      <c r="B45" s="36"/>
      <c r="C45" s="37"/>
      <c r="D45" s="37"/>
      <c r="E45" s="471" t="str">
        <f>E7</f>
        <v>SSZ Pražská – Kladenská - Roztocká (Velké Přílepy) - stavební úpravy</v>
      </c>
      <c r="F45" s="472"/>
      <c r="G45" s="472"/>
      <c r="H45" s="472"/>
      <c r="I45" s="37"/>
      <c r="J45" s="37"/>
      <c r="K45" s="40"/>
    </row>
    <row r="46" spans="2:11" s="1" customFormat="1" ht="14.45" customHeight="1">
      <c r="B46" s="36"/>
      <c r="C46" s="34" t="s">
        <v>85</v>
      </c>
      <c r="D46" s="37"/>
      <c r="E46" s="37"/>
      <c r="F46" s="37"/>
      <c r="G46" s="37"/>
      <c r="H46" s="37"/>
      <c r="I46" s="37"/>
      <c r="J46" s="37"/>
      <c r="K46" s="40"/>
    </row>
    <row r="47" spans="2:11" s="1" customFormat="1" ht="17.25" customHeight="1">
      <c r="B47" s="36"/>
      <c r="C47" s="37"/>
      <c r="D47" s="37"/>
      <c r="E47" s="473">
        <f>E9</f>
        <v>0</v>
      </c>
      <c r="F47" s="474"/>
      <c r="G47" s="474"/>
      <c r="H47" s="474"/>
      <c r="I47" s="37"/>
      <c r="J47" s="37"/>
      <c r="K47" s="40"/>
    </row>
    <row r="48" spans="2:11" s="1" customFormat="1" ht="6.95" customHeight="1">
      <c r="B48" s="36"/>
      <c r="C48" s="37"/>
      <c r="D48" s="37"/>
      <c r="E48" s="37"/>
      <c r="F48" s="37"/>
      <c r="G48" s="37"/>
      <c r="H48" s="37"/>
      <c r="I48" s="37"/>
      <c r="J48" s="37"/>
      <c r="K48" s="40"/>
    </row>
    <row r="49" spans="2:11" s="1" customFormat="1" ht="18" customHeight="1">
      <c r="B49" s="36"/>
      <c r="C49" s="34" t="s">
        <v>22</v>
      </c>
      <c r="D49" s="37"/>
      <c r="E49" s="37"/>
      <c r="F49" s="32" t="str">
        <f>F12</f>
        <v xml:space="preserve"> </v>
      </c>
      <c r="G49" s="37"/>
      <c r="H49" s="37"/>
      <c r="I49" s="34" t="s">
        <v>24</v>
      </c>
      <c r="J49" s="97">
        <f>IF(J12="","",J12)</f>
        <v>43153</v>
      </c>
      <c r="K49" s="40"/>
    </row>
    <row r="50" spans="2:11" s="1" customFormat="1" ht="6.95" customHeight="1">
      <c r="B50" s="36"/>
      <c r="C50" s="37"/>
      <c r="D50" s="37"/>
      <c r="E50" s="37"/>
      <c r="F50" s="37"/>
      <c r="G50" s="37"/>
      <c r="H50" s="37"/>
      <c r="I50" s="37"/>
      <c r="J50" s="37"/>
      <c r="K50" s="40"/>
    </row>
    <row r="51" spans="2:11" s="1" customFormat="1" ht="15">
      <c r="B51" s="36"/>
      <c r="C51" s="34" t="s">
        <v>27</v>
      </c>
      <c r="D51" s="37"/>
      <c r="E51" s="37"/>
      <c r="F51" s="32">
        <f>E15</f>
        <v>0</v>
      </c>
      <c r="G51" s="37"/>
      <c r="H51" s="37"/>
      <c r="I51" s="34" t="s">
        <v>31</v>
      </c>
      <c r="J51" s="462">
        <f>E21</f>
        <v>0</v>
      </c>
      <c r="K51" s="40"/>
    </row>
    <row r="52" spans="2:11" s="1" customFormat="1" ht="14.45" customHeight="1">
      <c r="B52" s="36"/>
      <c r="C52" s="34" t="s">
        <v>30</v>
      </c>
      <c r="D52" s="37"/>
      <c r="E52" s="37"/>
      <c r="F52" s="32" t="str">
        <f>IF(E18="","",E18)</f>
        <v xml:space="preserve"> </v>
      </c>
      <c r="G52" s="37"/>
      <c r="H52" s="37"/>
      <c r="I52" s="37"/>
      <c r="J52" s="466"/>
      <c r="K52" s="40"/>
    </row>
    <row r="53" spans="2:11" s="1" customFormat="1" ht="10.35" customHeight="1">
      <c r="B53" s="36"/>
      <c r="C53" s="37"/>
      <c r="D53" s="37"/>
      <c r="E53" s="37"/>
      <c r="F53" s="37"/>
      <c r="G53" s="37"/>
      <c r="H53" s="37"/>
      <c r="I53" s="37"/>
      <c r="J53" s="37"/>
      <c r="K53" s="40"/>
    </row>
    <row r="54" spans="2:11" s="1" customFormat="1" ht="29.25" customHeight="1">
      <c r="B54" s="36"/>
      <c r="C54" s="114" t="s">
        <v>92</v>
      </c>
      <c r="D54" s="107"/>
      <c r="E54" s="107"/>
      <c r="F54" s="107"/>
      <c r="G54" s="107"/>
      <c r="H54" s="107"/>
      <c r="I54" s="107"/>
      <c r="J54" s="115" t="s">
        <v>93</v>
      </c>
      <c r="K54" s="116"/>
    </row>
    <row r="55" spans="2:11" s="1" customFormat="1" ht="10.35" customHeight="1">
      <c r="B55" s="36"/>
      <c r="C55" s="37"/>
      <c r="D55" s="37"/>
      <c r="E55" s="37"/>
      <c r="F55" s="37"/>
      <c r="G55" s="37"/>
      <c r="H55" s="37"/>
      <c r="I55" s="37"/>
      <c r="J55" s="37"/>
      <c r="K55" s="40"/>
    </row>
    <row r="56" spans="2:47" s="1" customFormat="1" ht="29.25" customHeight="1">
      <c r="B56" s="36"/>
      <c r="C56" s="117" t="s">
        <v>94</v>
      </c>
      <c r="D56" s="37"/>
      <c r="E56" s="37"/>
      <c r="F56" s="37"/>
      <c r="G56" s="37"/>
      <c r="H56" s="37"/>
      <c r="I56" s="37"/>
      <c r="J56" s="104">
        <f>J85</f>
        <v>0</v>
      </c>
      <c r="K56" s="40"/>
      <c r="AU56" s="22" t="s">
        <v>95</v>
      </c>
    </row>
    <row r="57" spans="2:11" s="7" customFormat="1" ht="24.95" customHeight="1">
      <c r="B57" s="118"/>
      <c r="C57" s="119"/>
      <c r="D57" s="120" t="s">
        <v>96</v>
      </c>
      <c r="E57" s="121"/>
      <c r="F57" s="121"/>
      <c r="G57" s="121"/>
      <c r="H57" s="121"/>
      <c r="I57" s="121"/>
      <c r="J57" s="122">
        <f>J86</f>
        <v>0</v>
      </c>
      <c r="K57" s="123"/>
    </row>
    <row r="58" spans="2:11" s="8" customFormat="1" ht="19.9" customHeight="1">
      <c r="B58" s="124"/>
      <c r="C58" s="125"/>
      <c r="D58" s="126" t="s">
        <v>97</v>
      </c>
      <c r="E58" s="127"/>
      <c r="F58" s="127"/>
      <c r="G58" s="127"/>
      <c r="H58" s="127"/>
      <c r="I58" s="127"/>
      <c r="J58" s="128">
        <f>J87</f>
        <v>0</v>
      </c>
      <c r="K58" s="129"/>
    </row>
    <row r="59" spans="2:11" s="8" customFormat="1" ht="19.9" customHeight="1">
      <c r="B59" s="124"/>
      <c r="C59" s="125"/>
      <c r="D59" s="126" t="s">
        <v>283</v>
      </c>
      <c r="E59" s="127"/>
      <c r="F59" s="127"/>
      <c r="G59" s="127"/>
      <c r="H59" s="127"/>
      <c r="I59" s="127"/>
      <c r="J59" s="128">
        <f>J146</f>
        <v>0</v>
      </c>
      <c r="K59" s="129"/>
    </row>
    <row r="60" spans="2:11" s="8" customFormat="1" ht="19.9" customHeight="1">
      <c r="B60" s="124"/>
      <c r="C60" s="125"/>
      <c r="D60" s="126" t="s">
        <v>98</v>
      </c>
      <c r="E60" s="127"/>
      <c r="F60" s="127"/>
      <c r="G60" s="127"/>
      <c r="H60" s="127"/>
      <c r="I60" s="127"/>
      <c r="J60" s="128">
        <f>J151</f>
        <v>0</v>
      </c>
      <c r="K60" s="129"/>
    </row>
    <row r="61" spans="2:11" s="8" customFormat="1" ht="19.9" customHeight="1">
      <c r="B61" s="124"/>
      <c r="C61" s="125"/>
      <c r="D61" s="126" t="s">
        <v>99</v>
      </c>
      <c r="E61" s="127"/>
      <c r="F61" s="127"/>
      <c r="G61" s="127"/>
      <c r="H61" s="127"/>
      <c r="I61" s="127"/>
      <c r="J61" s="128">
        <f>J155</f>
        <v>0</v>
      </c>
      <c r="K61" s="129"/>
    </row>
    <row r="62" spans="2:11" s="8" customFormat="1" ht="19.9" customHeight="1">
      <c r="B62" s="124"/>
      <c r="C62" s="125"/>
      <c r="D62" s="126" t="s">
        <v>284</v>
      </c>
      <c r="E62" s="127"/>
      <c r="F62" s="127"/>
      <c r="G62" s="127"/>
      <c r="H62" s="127"/>
      <c r="I62" s="127"/>
      <c r="J62" s="128">
        <f>J231</f>
        <v>0</v>
      </c>
      <c r="K62" s="129"/>
    </row>
    <row r="63" spans="2:11" s="8" customFormat="1" ht="19.9" customHeight="1">
      <c r="B63" s="124"/>
      <c r="C63" s="125"/>
      <c r="D63" s="126" t="s">
        <v>100</v>
      </c>
      <c r="E63" s="127"/>
      <c r="F63" s="127"/>
      <c r="G63" s="127"/>
      <c r="H63" s="127"/>
      <c r="I63" s="127"/>
      <c r="J63" s="128">
        <f>J258</f>
        <v>0</v>
      </c>
      <c r="K63" s="129"/>
    </row>
    <row r="64" spans="2:11" s="8" customFormat="1" ht="19.9" customHeight="1">
      <c r="B64" s="124"/>
      <c r="C64" s="125"/>
      <c r="D64" s="126" t="s">
        <v>101</v>
      </c>
      <c r="E64" s="127"/>
      <c r="F64" s="127"/>
      <c r="G64" s="127"/>
      <c r="H64" s="127"/>
      <c r="I64" s="127"/>
      <c r="J64" s="128">
        <f>J308</f>
        <v>0</v>
      </c>
      <c r="K64" s="129"/>
    </row>
    <row r="65" spans="2:11" s="8" customFormat="1" ht="19.9" customHeight="1">
      <c r="B65" s="124"/>
      <c r="C65" s="125"/>
      <c r="D65" s="126" t="s">
        <v>102</v>
      </c>
      <c r="E65" s="127"/>
      <c r="F65" s="127"/>
      <c r="G65" s="127"/>
      <c r="H65" s="127"/>
      <c r="I65" s="127"/>
      <c r="J65" s="128">
        <f>J347</f>
        <v>0</v>
      </c>
      <c r="K65" s="129"/>
    </row>
    <row r="66" spans="2:11" s="1" customFormat="1" ht="21.75" customHeight="1">
      <c r="B66" s="36"/>
      <c r="C66" s="37"/>
      <c r="D66" s="37"/>
      <c r="E66" s="37"/>
      <c r="F66" s="37"/>
      <c r="G66" s="37"/>
      <c r="H66" s="37"/>
      <c r="I66" s="37"/>
      <c r="J66" s="37"/>
      <c r="K66" s="40"/>
    </row>
    <row r="67" spans="2:11" s="1" customFormat="1" ht="6.95" customHeight="1">
      <c r="B67" s="51"/>
      <c r="C67" s="52"/>
      <c r="D67" s="52"/>
      <c r="E67" s="52"/>
      <c r="F67" s="52"/>
      <c r="G67" s="52"/>
      <c r="H67" s="52"/>
      <c r="I67" s="52"/>
      <c r="J67" s="52"/>
      <c r="K67" s="53"/>
    </row>
    <row r="71" spans="2:12" s="1" customFormat="1" ht="6.95" customHeight="1">
      <c r="B71" s="54"/>
      <c r="C71" s="55"/>
      <c r="D71" s="55"/>
      <c r="E71" s="55"/>
      <c r="F71" s="55"/>
      <c r="G71" s="55"/>
      <c r="H71" s="55"/>
      <c r="I71" s="55"/>
      <c r="J71" s="55"/>
      <c r="K71" s="55"/>
      <c r="L71" s="36"/>
    </row>
    <row r="72" spans="2:12" s="1" customFormat="1" ht="36.95" customHeight="1">
      <c r="B72" s="36"/>
      <c r="C72" s="56" t="s">
        <v>103</v>
      </c>
      <c r="L72" s="36"/>
    </row>
    <row r="73" spans="2:12" s="1" customFormat="1" ht="6.95" customHeight="1">
      <c r="B73" s="36"/>
      <c r="L73" s="36"/>
    </row>
    <row r="74" spans="2:12" s="1" customFormat="1" ht="14.45" customHeight="1">
      <c r="B74" s="36"/>
      <c r="C74" s="58" t="s">
        <v>17</v>
      </c>
      <c r="L74" s="36"/>
    </row>
    <row r="75" spans="2:12" s="1" customFormat="1" ht="16.5" customHeight="1">
      <c r="B75" s="36"/>
      <c r="E75" s="467" t="str">
        <f>E7</f>
        <v>SSZ Pražská – Kladenská - Roztocká (Velké Přílepy) - stavební úpravy</v>
      </c>
      <c r="F75" s="468"/>
      <c r="G75" s="468"/>
      <c r="H75" s="468"/>
      <c r="L75" s="36"/>
    </row>
    <row r="76" spans="2:12" s="1" customFormat="1" ht="14.45" customHeight="1">
      <c r="B76" s="36"/>
      <c r="C76" s="58" t="s">
        <v>85</v>
      </c>
      <c r="L76" s="36"/>
    </row>
    <row r="77" spans="2:12" s="1" customFormat="1" ht="17.25" customHeight="1">
      <c r="B77" s="36"/>
      <c r="E77" s="457">
        <f>E9</f>
        <v>0</v>
      </c>
      <c r="F77" s="469"/>
      <c r="G77" s="469"/>
      <c r="H77" s="469"/>
      <c r="L77" s="36"/>
    </row>
    <row r="78" spans="2:12" s="1" customFormat="1" ht="6.95" customHeight="1">
      <c r="B78" s="36"/>
      <c r="L78" s="36"/>
    </row>
    <row r="79" spans="2:12" s="1" customFormat="1" ht="18" customHeight="1">
      <c r="B79" s="36"/>
      <c r="C79" s="58" t="s">
        <v>22</v>
      </c>
      <c r="F79" s="130" t="str">
        <f>F12</f>
        <v xml:space="preserve"> </v>
      </c>
      <c r="I79" s="58" t="s">
        <v>24</v>
      </c>
      <c r="J79" s="62">
        <f>IF(J12="","",J12)</f>
        <v>43153</v>
      </c>
      <c r="L79" s="36"/>
    </row>
    <row r="80" spans="2:12" s="1" customFormat="1" ht="6.95" customHeight="1">
      <c r="B80" s="36"/>
      <c r="L80" s="36"/>
    </row>
    <row r="81" spans="2:12" s="1" customFormat="1" ht="15">
      <c r="B81" s="36"/>
      <c r="C81" s="58" t="s">
        <v>27</v>
      </c>
      <c r="F81" s="130">
        <f>E15</f>
        <v>0</v>
      </c>
      <c r="I81" s="58" t="s">
        <v>31</v>
      </c>
      <c r="J81" s="130">
        <f>E21</f>
        <v>0</v>
      </c>
      <c r="L81" s="36"/>
    </row>
    <row r="82" spans="2:12" s="1" customFormat="1" ht="14.45" customHeight="1">
      <c r="B82" s="36"/>
      <c r="C82" s="58" t="s">
        <v>30</v>
      </c>
      <c r="F82" s="130" t="str">
        <f>IF(E18="","",E18)</f>
        <v xml:space="preserve"> </v>
      </c>
      <c r="L82" s="36"/>
    </row>
    <row r="83" spans="2:12" s="1" customFormat="1" ht="10.35" customHeight="1">
      <c r="B83" s="36"/>
      <c r="L83" s="36"/>
    </row>
    <row r="84" spans="2:20" s="9" customFormat="1" ht="29.25" customHeight="1">
      <c r="B84" s="131"/>
      <c r="C84" s="132" t="s">
        <v>104</v>
      </c>
      <c r="D84" s="133" t="s">
        <v>53</v>
      </c>
      <c r="E84" s="133" t="s">
        <v>49</v>
      </c>
      <c r="F84" s="133" t="s">
        <v>105</v>
      </c>
      <c r="G84" s="133" t="s">
        <v>106</v>
      </c>
      <c r="H84" s="133" t="s">
        <v>107</v>
      </c>
      <c r="I84" s="133" t="s">
        <v>108</v>
      </c>
      <c r="J84" s="133" t="s">
        <v>93</v>
      </c>
      <c r="K84" s="134" t="s">
        <v>109</v>
      </c>
      <c r="L84" s="131"/>
      <c r="M84" s="68" t="s">
        <v>110</v>
      </c>
      <c r="N84" s="69" t="s">
        <v>38</v>
      </c>
      <c r="O84" s="69" t="s">
        <v>111</v>
      </c>
      <c r="P84" s="69" t="s">
        <v>112</v>
      </c>
      <c r="Q84" s="69" t="s">
        <v>113</v>
      </c>
      <c r="R84" s="69" t="s">
        <v>114</v>
      </c>
      <c r="S84" s="69" t="s">
        <v>115</v>
      </c>
      <c r="T84" s="70" t="s">
        <v>116</v>
      </c>
    </row>
    <row r="85" spans="2:63" s="1" customFormat="1" ht="29.25" customHeight="1">
      <c r="B85" s="36"/>
      <c r="C85" s="72" t="s">
        <v>94</v>
      </c>
      <c r="J85" s="135">
        <f>BK85</f>
        <v>0</v>
      </c>
      <c r="L85" s="36"/>
      <c r="M85" s="71"/>
      <c r="N85" s="63"/>
      <c r="O85" s="63"/>
      <c r="P85" s="136">
        <f>P86</f>
        <v>1901.0865199999998</v>
      </c>
      <c r="Q85" s="63"/>
      <c r="R85" s="136">
        <f>R86</f>
        <v>1307.96272</v>
      </c>
      <c r="S85" s="63"/>
      <c r="T85" s="137">
        <f>T86</f>
        <v>1319.3112499999997</v>
      </c>
      <c r="AT85" s="22" t="s">
        <v>67</v>
      </c>
      <c r="AU85" s="22" t="s">
        <v>95</v>
      </c>
      <c r="BK85" s="138">
        <f>BK86</f>
        <v>0</v>
      </c>
    </row>
    <row r="86" spans="2:63" s="10" customFormat="1" ht="37.35" customHeight="1">
      <c r="B86" s="139"/>
      <c r="D86" s="140" t="s">
        <v>67</v>
      </c>
      <c r="E86" s="141" t="s">
        <v>117</v>
      </c>
      <c r="F86" s="141" t="s">
        <v>118</v>
      </c>
      <c r="J86" s="142">
        <f>J87+J231+J258+J308+J347+J380+J401+J414++J498+J505+J509</f>
        <v>0</v>
      </c>
      <c r="L86" s="139"/>
      <c r="M86" s="143"/>
      <c r="N86" s="144"/>
      <c r="O86" s="144"/>
      <c r="P86" s="145">
        <f>P87+P146+P151+P155+P231+P258+P308+P347</f>
        <v>1901.0865199999998</v>
      </c>
      <c r="Q86" s="144"/>
      <c r="R86" s="145">
        <f>R87+R146+R151+R155+R231+R258+R308+R347</f>
        <v>1307.96272</v>
      </c>
      <c r="S86" s="144"/>
      <c r="T86" s="146">
        <f>T87+T146+T151+T155+T231+T258+T308+T347</f>
        <v>1319.3112499999997</v>
      </c>
      <c r="AR86" s="140" t="s">
        <v>21</v>
      </c>
      <c r="AT86" s="147" t="s">
        <v>67</v>
      </c>
      <c r="AU86" s="147" t="s">
        <v>68</v>
      </c>
      <c r="AY86" s="140" t="s">
        <v>119</v>
      </c>
      <c r="BK86" s="148">
        <f>BK87+BK146+BK151+BK155+BK231+BK258+BK308+BK347</f>
        <v>0</v>
      </c>
    </row>
    <row r="87" spans="2:63" s="10" customFormat="1" ht="19.9" customHeight="1">
      <c r="B87" s="139"/>
      <c r="D87" s="140" t="s">
        <v>67</v>
      </c>
      <c r="E87" s="149" t="s">
        <v>21</v>
      </c>
      <c r="F87" s="149" t="s">
        <v>120</v>
      </c>
      <c r="J87" s="150">
        <f>SUM(J88:J144)</f>
        <v>0</v>
      </c>
      <c r="L87" s="139"/>
      <c r="M87" s="143"/>
      <c r="N87" s="144"/>
      <c r="O87" s="144"/>
      <c r="P87" s="145">
        <f>SUM(P88:P145)</f>
        <v>620.0161999999999</v>
      </c>
      <c r="Q87" s="144"/>
      <c r="R87" s="145">
        <f>SUM(R88:R145)</f>
        <v>25.00843</v>
      </c>
      <c r="S87" s="144"/>
      <c r="T87" s="146">
        <f>SUM(T88:T145)</f>
        <v>1319.3112499999997</v>
      </c>
      <c r="AR87" s="140" t="s">
        <v>21</v>
      </c>
      <c r="AT87" s="147" t="s">
        <v>67</v>
      </c>
      <c r="AU87" s="147" t="s">
        <v>21</v>
      </c>
      <c r="AY87" s="140" t="s">
        <v>119</v>
      </c>
      <c r="BK87" s="148">
        <f>SUM(BK88:BK145)</f>
        <v>0</v>
      </c>
    </row>
    <row r="88" spans="2:65" s="1" customFormat="1" ht="16.5" customHeight="1">
      <c r="B88" s="151"/>
      <c r="C88" s="152" t="s">
        <v>21</v>
      </c>
      <c r="D88" s="152" t="s">
        <v>121</v>
      </c>
      <c r="E88" s="153" t="s">
        <v>285</v>
      </c>
      <c r="F88" s="277" t="s">
        <v>286</v>
      </c>
      <c r="G88" s="155" t="s">
        <v>122</v>
      </c>
      <c r="H88" s="156">
        <v>0.003</v>
      </c>
      <c r="I88" s="157"/>
      <c r="J88" s="157">
        <f>ROUND(I88*H88,2)</f>
        <v>0</v>
      </c>
      <c r="K88" s="154" t="s">
        <v>123</v>
      </c>
      <c r="L88" s="36"/>
      <c r="M88" s="158" t="s">
        <v>5</v>
      </c>
      <c r="N88" s="159" t="s">
        <v>39</v>
      </c>
      <c r="O88" s="160">
        <v>111</v>
      </c>
      <c r="P88" s="160">
        <f>O88*H88</f>
        <v>0.333</v>
      </c>
      <c r="Q88" s="160">
        <v>0</v>
      </c>
      <c r="R88" s="160">
        <f>Q88*H88</f>
        <v>0</v>
      </c>
      <c r="S88" s="160">
        <v>0</v>
      </c>
      <c r="T88" s="161">
        <f>S88*H88</f>
        <v>0</v>
      </c>
      <c r="AR88" s="22" t="s">
        <v>124</v>
      </c>
      <c r="AT88" s="22" t="s">
        <v>121</v>
      </c>
      <c r="AU88" s="22" t="s">
        <v>74</v>
      </c>
      <c r="AY88" s="22" t="s">
        <v>119</v>
      </c>
      <c r="BE88" s="162">
        <f>IF(N88="základní",J88,0)</f>
        <v>0</v>
      </c>
      <c r="BF88" s="162">
        <f>IF(N88="snížená",J88,0)</f>
        <v>0</v>
      </c>
      <c r="BG88" s="162">
        <f>IF(N88="zákl. přenesená",J88,0)</f>
        <v>0</v>
      </c>
      <c r="BH88" s="162">
        <f>IF(N88="sníž. přenesená",J88,0)</f>
        <v>0</v>
      </c>
      <c r="BI88" s="162">
        <f>IF(N88="nulová",J88,0)</f>
        <v>0</v>
      </c>
      <c r="BJ88" s="22" t="s">
        <v>21</v>
      </c>
      <c r="BK88" s="162">
        <f>ROUND(I88*H88,2)</f>
        <v>0</v>
      </c>
      <c r="BL88" s="22" t="s">
        <v>124</v>
      </c>
      <c r="BM88" s="22" t="s">
        <v>287</v>
      </c>
    </row>
    <row r="89" spans="2:47" s="1" customFormat="1" ht="13.5">
      <c r="B89" s="36"/>
      <c r="D89" s="163" t="s">
        <v>125</v>
      </c>
      <c r="F89" s="164" t="s">
        <v>991</v>
      </c>
      <c r="L89" s="36"/>
      <c r="M89" s="165"/>
      <c r="N89" s="37"/>
      <c r="O89" s="37"/>
      <c r="P89" s="37"/>
      <c r="Q89" s="37"/>
      <c r="R89" s="37"/>
      <c r="S89" s="37"/>
      <c r="T89" s="65"/>
      <c r="AT89" s="22" t="s">
        <v>125</v>
      </c>
      <c r="AU89" s="22" t="s">
        <v>74</v>
      </c>
    </row>
    <row r="90" spans="2:51" s="11" customFormat="1" ht="13.5">
      <c r="B90" s="166"/>
      <c r="D90" s="163" t="s">
        <v>126</v>
      </c>
      <c r="E90" s="167" t="s">
        <v>5</v>
      </c>
      <c r="F90" s="168" t="s">
        <v>992</v>
      </c>
      <c r="H90" s="169">
        <v>0.003</v>
      </c>
      <c r="L90" s="166"/>
      <c r="M90" s="170"/>
      <c r="N90" s="171"/>
      <c r="O90" s="171"/>
      <c r="P90" s="171"/>
      <c r="Q90" s="171"/>
      <c r="R90" s="171"/>
      <c r="S90" s="171"/>
      <c r="T90" s="172"/>
      <c r="AT90" s="167" t="s">
        <v>126</v>
      </c>
      <c r="AU90" s="167" t="s">
        <v>74</v>
      </c>
      <c r="AV90" s="11" t="s">
        <v>74</v>
      </c>
      <c r="AW90" s="11" t="s">
        <v>32</v>
      </c>
      <c r="AX90" s="11" t="s">
        <v>21</v>
      </c>
      <c r="AY90" s="167" t="s">
        <v>119</v>
      </c>
    </row>
    <row r="91" spans="2:65" s="1" customFormat="1" ht="16.5" customHeight="1">
      <c r="B91" s="151"/>
      <c r="C91" s="152" t="s">
        <v>74</v>
      </c>
      <c r="D91" s="152" t="s">
        <v>121</v>
      </c>
      <c r="E91" s="153" t="s">
        <v>288</v>
      </c>
      <c r="F91" s="277" t="s">
        <v>289</v>
      </c>
      <c r="G91" s="155" t="s">
        <v>122</v>
      </c>
      <c r="H91" s="156">
        <v>138.75</v>
      </c>
      <c r="I91" s="157"/>
      <c r="J91" s="157">
        <f>ROUND(I91*H91,2)</f>
        <v>0</v>
      </c>
      <c r="K91" s="154" t="s">
        <v>123</v>
      </c>
      <c r="L91" s="36"/>
      <c r="M91" s="158" t="s">
        <v>5</v>
      </c>
      <c r="N91" s="159" t="s">
        <v>39</v>
      </c>
      <c r="O91" s="160">
        <v>0.176</v>
      </c>
      <c r="P91" s="160">
        <f>O91*H91</f>
        <v>24.419999999999998</v>
      </c>
      <c r="Q91" s="160">
        <v>0</v>
      </c>
      <c r="R91" s="160">
        <f>Q91*H91</f>
        <v>0</v>
      </c>
      <c r="S91" s="160">
        <v>0.255</v>
      </c>
      <c r="T91" s="161">
        <f>S91*H91</f>
        <v>35.38125</v>
      </c>
      <c r="AR91" s="22" t="s">
        <v>124</v>
      </c>
      <c r="AT91" s="22" t="s">
        <v>121</v>
      </c>
      <c r="AU91" s="22" t="s">
        <v>74</v>
      </c>
      <c r="AY91" s="22" t="s">
        <v>119</v>
      </c>
      <c r="BE91" s="162">
        <f>IF(N91="základní",J91,0)</f>
        <v>0</v>
      </c>
      <c r="BF91" s="162">
        <f>IF(N91="snížená",J91,0)</f>
        <v>0</v>
      </c>
      <c r="BG91" s="162">
        <f>IF(N91="zákl. přenesená",J91,0)</f>
        <v>0</v>
      </c>
      <c r="BH91" s="162">
        <f>IF(N91="sníž. přenesená",J91,0)</f>
        <v>0</v>
      </c>
      <c r="BI91" s="162">
        <f>IF(N91="nulová",J91,0)</f>
        <v>0</v>
      </c>
      <c r="BJ91" s="22" t="s">
        <v>21</v>
      </c>
      <c r="BK91" s="162">
        <f>ROUND(I91*H91,2)</f>
        <v>0</v>
      </c>
      <c r="BL91" s="22" t="s">
        <v>124</v>
      </c>
      <c r="BM91" s="22" t="s">
        <v>290</v>
      </c>
    </row>
    <row r="92" spans="2:47" s="1" customFormat="1" ht="54">
      <c r="B92" s="36"/>
      <c r="D92" s="163" t="s">
        <v>125</v>
      </c>
      <c r="F92" s="164" t="s">
        <v>291</v>
      </c>
      <c r="L92" s="36"/>
      <c r="M92" s="165"/>
      <c r="N92" s="37"/>
      <c r="O92" s="37"/>
      <c r="P92" s="37"/>
      <c r="Q92" s="37"/>
      <c r="R92" s="37"/>
      <c r="S92" s="37"/>
      <c r="T92" s="65"/>
      <c r="AT92" s="22" t="s">
        <v>125</v>
      </c>
      <c r="AU92" s="22" t="s">
        <v>74</v>
      </c>
    </row>
    <row r="93" spans="2:51" s="11" customFormat="1" ht="13.5">
      <c r="B93" s="166"/>
      <c r="D93" s="163" t="s">
        <v>126</v>
      </c>
      <c r="E93" s="167" t="s">
        <v>5</v>
      </c>
      <c r="F93" s="168" t="s">
        <v>999</v>
      </c>
      <c r="H93" s="169"/>
      <c r="L93" s="166"/>
      <c r="M93" s="170"/>
      <c r="N93" s="171"/>
      <c r="O93" s="171"/>
      <c r="P93" s="171"/>
      <c r="Q93" s="171"/>
      <c r="R93" s="171"/>
      <c r="S93" s="171"/>
      <c r="T93" s="172"/>
      <c r="AT93" s="167" t="s">
        <v>126</v>
      </c>
      <c r="AU93" s="167" t="s">
        <v>74</v>
      </c>
      <c r="AV93" s="11" t="s">
        <v>74</v>
      </c>
      <c r="AW93" s="11" t="s">
        <v>32</v>
      </c>
      <c r="AX93" s="11" t="s">
        <v>21</v>
      </c>
      <c r="AY93" s="167" t="s">
        <v>119</v>
      </c>
    </row>
    <row r="94" spans="2:65" s="381" customFormat="1" ht="16.5" customHeight="1">
      <c r="B94" s="151"/>
      <c r="C94" s="152"/>
      <c r="D94" s="152"/>
      <c r="E94" s="153"/>
      <c r="F94" s="277" t="s">
        <v>1000</v>
      </c>
      <c r="G94" s="155" t="s">
        <v>122</v>
      </c>
      <c r="H94" s="156">
        <v>72.3</v>
      </c>
      <c r="I94" s="157"/>
      <c r="J94" s="157">
        <f>ROUND(I94*H94,2)</f>
        <v>0</v>
      </c>
      <c r="K94" s="154" t="s">
        <v>123</v>
      </c>
      <c r="L94" s="36"/>
      <c r="M94" s="158"/>
      <c r="N94" s="159"/>
      <c r="O94" s="160"/>
      <c r="P94" s="160"/>
      <c r="Q94" s="160"/>
      <c r="R94" s="160"/>
      <c r="S94" s="160"/>
      <c r="T94" s="161"/>
      <c r="AR94" s="22"/>
      <c r="AT94" s="22"/>
      <c r="AU94" s="22"/>
      <c r="AY94" s="22"/>
      <c r="BE94" s="162"/>
      <c r="BF94" s="162"/>
      <c r="BG94" s="162"/>
      <c r="BH94" s="162"/>
      <c r="BI94" s="162"/>
      <c r="BJ94" s="22"/>
      <c r="BK94" s="162"/>
      <c r="BL94" s="22"/>
      <c r="BM94" s="22"/>
    </row>
    <row r="95" spans="2:47" s="1" customFormat="1" ht="13.5">
      <c r="B95" s="36"/>
      <c r="D95" s="163"/>
      <c r="F95" s="164"/>
      <c r="L95" s="36"/>
      <c r="M95" s="165"/>
      <c r="N95" s="37"/>
      <c r="O95" s="37"/>
      <c r="P95" s="37"/>
      <c r="Q95" s="37"/>
      <c r="R95" s="37"/>
      <c r="S95" s="37"/>
      <c r="T95" s="65"/>
      <c r="AT95" s="22"/>
      <c r="AU95" s="22"/>
    </row>
    <row r="96" spans="2:51" s="11" customFormat="1" ht="13.5">
      <c r="B96" s="166"/>
      <c r="D96" s="163"/>
      <c r="E96" s="167"/>
      <c r="F96" s="168"/>
      <c r="H96" s="169"/>
      <c r="L96" s="166"/>
      <c r="M96" s="170"/>
      <c r="N96" s="171"/>
      <c r="O96" s="171"/>
      <c r="P96" s="171"/>
      <c r="Q96" s="171"/>
      <c r="R96" s="171"/>
      <c r="S96" s="171"/>
      <c r="T96" s="172"/>
      <c r="AT96" s="167"/>
      <c r="AU96" s="167"/>
      <c r="AY96" s="167"/>
    </row>
    <row r="97" spans="2:65" s="319" customFormat="1" ht="16.5" customHeight="1">
      <c r="B97" s="331"/>
      <c r="C97" s="332" t="s">
        <v>124</v>
      </c>
      <c r="D97" s="332" t="s">
        <v>121</v>
      </c>
      <c r="E97" s="317" t="s">
        <v>127</v>
      </c>
      <c r="F97" s="333" t="s">
        <v>993</v>
      </c>
      <c r="G97" s="334" t="s">
        <v>122</v>
      </c>
      <c r="H97" s="318">
        <f>1816</f>
        <v>1816</v>
      </c>
      <c r="I97" s="335"/>
      <c r="J97" s="335">
        <f>ROUND(I97*H97,2)</f>
        <v>0</v>
      </c>
      <c r="K97" s="333" t="s">
        <v>123</v>
      </c>
      <c r="L97" s="336"/>
      <c r="M97" s="337" t="s">
        <v>5</v>
      </c>
      <c r="N97" s="338" t="s">
        <v>39</v>
      </c>
      <c r="O97" s="339">
        <v>0.144</v>
      </c>
      <c r="P97" s="339">
        <f>O97*H97</f>
        <v>261.50399999999996</v>
      </c>
      <c r="Q97" s="339">
        <v>0</v>
      </c>
      <c r="R97" s="339">
        <f>Q97*H97</f>
        <v>0</v>
      </c>
      <c r="S97" s="339">
        <v>0.58</v>
      </c>
      <c r="T97" s="340">
        <f>S97*H97</f>
        <v>1053.28</v>
      </c>
      <c r="AR97" s="341" t="s">
        <v>124</v>
      </c>
      <c r="AT97" s="341" t="s">
        <v>121</v>
      </c>
      <c r="AU97" s="341" t="s">
        <v>74</v>
      </c>
      <c r="AY97" s="341" t="s">
        <v>119</v>
      </c>
      <c r="BE97" s="342">
        <f>IF(N97="základní",J97,0)</f>
        <v>0</v>
      </c>
      <c r="BF97" s="342">
        <f>IF(N97="snížená",J97,0)</f>
        <v>0</v>
      </c>
      <c r="BG97" s="342">
        <f>IF(N97="zákl. přenesená",J97,0)</f>
        <v>0</v>
      </c>
      <c r="BH97" s="342">
        <f>IF(N97="sníž. přenesená",J97,0)</f>
        <v>0</v>
      </c>
      <c r="BI97" s="342">
        <f>IF(N97="nulová",J97,0)</f>
        <v>0</v>
      </c>
      <c r="BJ97" s="341" t="s">
        <v>21</v>
      </c>
      <c r="BK97" s="342">
        <f>ROUND(I97*H97,2)</f>
        <v>0</v>
      </c>
      <c r="BL97" s="341" t="s">
        <v>124</v>
      </c>
      <c r="BM97" s="341" t="s">
        <v>292</v>
      </c>
    </row>
    <row r="98" spans="2:47" s="319" customFormat="1" ht="13.5">
      <c r="B98" s="336"/>
      <c r="D98" s="343" t="s">
        <v>125</v>
      </c>
      <c r="F98" s="344" t="s">
        <v>994</v>
      </c>
      <c r="L98" s="336"/>
      <c r="M98" s="345"/>
      <c r="N98" s="346"/>
      <c r="O98" s="346"/>
      <c r="P98" s="346"/>
      <c r="Q98" s="346"/>
      <c r="R98" s="346"/>
      <c r="S98" s="346"/>
      <c r="T98" s="347"/>
      <c r="AT98" s="341" t="s">
        <v>125</v>
      </c>
      <c r="AU98" s="341" t="s">
        <v>74</v>
      </c>
    </row>
    <row r="99" spans="2:51" s="348" customFormat="1" ht="13.5">
      <c r="B99" s="349"/>
      <c r="D99" s="343" t="s">
        <v>126</v>
      </c>
      <c r="E99" s="350" t="s">
        <v>5</v>
      </c>
      <c r="F99" s="351" t="s">
        <v>996</v>
      </c>
      <c r="H99" s="320"/>
      <c r="L99" s="349"/>
      <c r="M99" s="352"/>
      <c r="N99" s="353"/>
      <c r="O99" s="353"/>
      <c r="P99" s="353"/>
      <c r="Q99" s="353"/>
      <c r="R99" s="353"/>
      <c r="S99" s="353"/>
      <c r="T99" s="354"/>
      <c r="AT99" s="350" t="s">
        <v>126</v>
      </c>
      <c r="AU99" s="350" t="s">
        <v>74</v>
      </c>
      <c r="AV99" s="348" t="s">
        <v>74</v>
      </c>
      <c r="AW99" s="348" t="s">
        <v>32</v>
      </c>
      <c r="AX99" s="348" t="s">
        <v>21</v>
      </c>
      <c r="AY99" s="350" t="s">
        <v>119</v>
      </c>
    </row>
    <row r="100" spans="2:65" s="319" customFormat="1" ht="16.5" customHeight="1">
      <c r="B100" s="331"/>
      <c r="C100" s="332">
        <v>5</v>
      </c>
      <c r="D100" s="332" t="s">
        <v>121</v>
      </c>
      <c r="E100" s="317" t="s">
        <v>127</v>
      </c>
      <c r="F100" s="333" t="s">
        <v>995</v>
      </c>
      <c r="G100" s="334" t="s">
        <v>122</v>
      </c>
      <c r="H100" s="318">
        <v>216</v>
      </c>
      <c r="I100" s="335"/>
      <c r="J100" s="335">
        <f>ROUND(I100*H100,2)</f>
        <v>0</v>
      </c>
      <c r="K100" s="333" t="s">
        <v>123</v>
      </c>
      <c r="L100" s="336"/>
      <c r="M100" s="337" t="s">
        <v>5</v>
      </c>
      <c r="N100" s="338" t="s">
        <v>39</v>
      </c>
      <c r="O100" s="339">
        <v>0.144</v>
      </c>
      <c r="P100" s="339">
        <f>O100*H100</f>
        <v>31.104</v>
      </c>
      <c r="Q100" s="339">
        <v>0</v>
      </c>
      <c r="R100" s="339">
        <f>Q100*H100</f>
        <v>0</v>
      </c>
      <c r="S100" s="339">
        <v>0.58</v>
      </c>
      <c r="T100" s="340">
        <f>S100*H100</f>
        <v>125.27999999999999</v>
      </c>
      <c r="AR100" s="341" t="s">
        <v>124</v>
      </c>
      <c r="AT100" s="341" t="s">
        <v>121</v>
      </c>
      <c r="AU100" s="341" t="s">
        <v>74</v>
      </c>
      <c r="AY100" s="341" t="s">
        <v>119</v>
      </c>
      <c r="BE100" s="342">
        <f>IF(N100="základní",J100,0)</f>
        <v>0</v>
      </c>
      <c r="BF100" s="342">
        <f>IF(N100="snížená",J100,0)</f>
        <v>0</v>
      </c>
      <c r="BG100" s="342">
        <f>IF(N100="zákl. přenesená",J100,0)</f>
        <v>0</v>
      </c>
      <c r="BH100" s="342">
        <f>IF(N100="sníž. přenesená",J100,0)</f>
        <v>0</v>
      </c>
      <c r="BI100" s="342">
        <f>IF(N100="nulová",J100,0)</f>
        <v>0</v>
      </c>
      <c r="BJ100" s="341" t="s">
        <v>21</v>
      </c>
      <c r="BK100" s="342">
        <f>ROUND(I100*H100,2)</f>
        <v>0</v>
      </c>
      <c r="BL100" s="341" t="s">
        <v>124</v>
      </c>
      <c r="BM100" s="341" t="s">
        <v>292</v>
      </c>
    </row>
    <row r="101" spans="2:47" s="319" customFormat="1" ht="13.5">
      <c r="B101" s="336"/>
      <c r="D101" s="343" t="s">
        <v>125</v>
      </c>
      <c r="F101" s="344" t="s">
        <v>994</v>
      </c>
      <c r="L101" s="336"/>
      <c r="M101" s="345"/>
      <c r="N101" s="346"/>
      <c r="O101" s="346"/>
      <c r="P101" s="346"/>
      <c r="Q101" s="346"/>
      <c r="R101" s="346"/>
      <c r="S101" s="346"/>
      <c r="T101" s="347"/>
      <c r="AT101" s="341" t="s">
        <v>125</v>
      </c>
      <c r="AU101" s="341" t="s">
        <v>74</v>
      </c>
    </row>
    <row r="102" spans="2:51" s="348" customFormat="1" ht="13.5">
      <c r="B102" s="349"/>
      <c r="D102" s="343" t="s">
        <v>126</v>
      </c>
      <c r="E102" s="350" t="s">
        <v>5</v>
      </c>
      <c r="F102" s="351" t="s">
        <v>997</v>
      </c>
      <c r="H102" s="320"/>
      <c r="L102" s="349"/>
      <c r="M102" s="352"/>
      <c r="N102" s="353"/>
      <c r="O102" s="353"/>
      <c r="P102" s="353"/>
      <c r="Q102" s="353"/>
      <c r="R102" s="353"/>
      <c r="S102" s="353"/>
      <c r="T102" s="354"/>
      <c r="AT102" s="350" t="s">
        <v>126</v>
      </c>
      <c r="AU102" s="350" t="s">
        <v>74</v>
      </c>
      <c r="AV102" s="348" t="s">
        <v>74</v>
      </c>
      <c r="AW102" s="348" t="s">
        <v>32</v>
      </c>
      <c r="AX102" s="348" t="s">
        <v>21</v>
      </c>
      <c r="AY102" s="350" t="s">
        <v>119</v>
      </c>
    </row>
    <row r="103" spans="2:51" s="348" customFormat="1" ht="13.5">
      <c r="B103" s="349"/>
      <c r="D103" s="343"/>
      <c r="E103" s="350"/>
      <c r="F103" s="351"/>
      <c r="H103" s="320"/>
      <c r="L103" s="349"/>
      <c r="M103" s="352"/>
      <c r="N103" s="353"/>
      <c r="O103" s="353"/>
      <c r="P103" s="353"/>
      <c r="Q103" s="353"/>
      <c r="R103" s="353"/>
      <c r="S103" s="353"/>
      <c r="T103" s="354"/>
      <c r="AT103" s="350"/>
      <c r="AU103" s="350"/>
      <c r="AY103" s="350"/>
    </row>
    <row r="104" spans="2:51" s="348" customFormat="1" ht="13.5">
      <c r="B104" s="349"/>
      <c r="D104" s="343"/>
      <c r="E104" s="350"/>
      <c r="F104" s="351"/>
      <c r="H104" s="320"/>
      <c r="L104" s="349"/>
      <c r="M104" s="352"/>
      <c r="N104" s="353"/>
      <c r="O104" s="353"/>
      <c r="P104" s="353"/>
      <c r="Q104" s="353"/>
      <c r="R104" s="353"/>
      <c r="S104" s="353"/>
      <c r="T104" s="354"/>
      <c r="AT104" s="350"/>
      <c r="AU104" s="350"/>
      <c r="AY104" s="350"/>
    </row>
    <row r="105" spans="2:65" s="319" customFormat="1" ht="16.5" customHeight="1">
      <c r="B105" s="331"/>
      <c r="C105" s="332" t="s">
        <v>138</v>
      </c>
      <c r="D105" s="332" t="s">
        <v>121</v>
      </c>
      <c r="E105" s="317" t="s">
        <v>293</v>
      </c>
      <c r="F105" s="333" t="s">
        <v>1001</v>
      </c>
      <c r="G105" s="334" t="s">
        <v>214</v>
      </c>
      <c r="H105" s="318">
        <v>25</v>
      </c>
      <c r="I105" s="335"/>
      <c r="J105" s="335">
        <f>ROUND(I105*H105,2)</f>
        <v>0</v>
      </c>
      <c r="K105" s="333" t="s">
        <v>123</v>
      </c>
      <c r="L105" s="336"/>
      <c r="M105" s="337" t="s">
        <v>5</v>
      </c>
      <c r="N105" s="338" t="s">
        <v>39</v>
      </c>
      <c r="O105" s="339">
        <v>0.133</v>
      </c>
      <c r="P105" s="339">
        <f>O105*H105</f>
        <v>3.325</v>
      </c>
      <c r="Q105" s="339">
        <v>0</v>
      </c>
      <c r="R105" s="339">
        <f>Q105*H105</f>
        <v>0</v>
      </c>
      <c r="S105" s="339">
        <v>0.205</v>
      </c>
      <c r="T105" s="340">
        <f>S105*H105</f>
        <v>5.125</v>
      </c>
      <c r="AR105" s="341" t="s">
        <v>124</v>
      </c>
      <c r="AT105" s="341" t="s">
        <v>121</v>
      </c>
      <c r="AU105" s="341" t="s">
        <v>74</v>
      </c>
      <c r="AY105" s="341" t="s">
        <v>119</v>
      </c>
      <c r="BE105" s="342">
        <f>IF(N105="základní",J105,0)</f>
        <v>0</v>
      </c>
      <c r="BF105" s="342">
        <f>IF(N105="snížená",J105,0)</f>
        <v>0</v>
      </c>
      <c r="BG105" s="342">
        <f>IF(N105="zákl. přenesená",J105,0)</f>
        <v>0</v>
      </c>
      <c r="BH105" s="342">
        <f>IF(N105="sníž. přenesená",J105,0)</f>
        <v>0</v>
      </c>
      <c r="BI105" s="342">
        <f>IF(N105="nulová",J105,0)</f>
        <v>0</v>
      </c>
      <c r="BJ105" s="341" t="s">
        <v>21</v>
      </c>
      <c r="BK105" s="342">
        <f>ROUND(I105*H105,2)</f>
        <v>0</v>
      </c>
      <c r="BL105" s="341" t="s">
        <v>124</v>
      </c>
      <c r="BM105" s="341" t="s">
        <v>295</v>
      </c>
    </row>
    <row r="106" spans="2:47" s="319" customFormat="1" ht="27">
      <c r="B106" s="336"/>
      <c r="D106" s="343" t="s">
        <v>125</v>
      </c>
      <c r="F106" s="344" t="s">
        <v>296</v>
      </c>
      <c r="L106" s="336"/>
      <c r="M106" s="345"/>
      <c r="N106" s="346"/>
      <c r="O106" s="346"/>
      <c r="P106" s="346"/>
      <c r="Q106" s="346"/>
      <c r="R106" s="346"/>
      <c r="S106" s="346"/>
      <c r="T106" s="347"/>
      <c r="AT106" s="341" t="s">
        <v>125</v>
      </c>
      <c r="AU106" s="341" t="s">
        <v>74</v>
      </c>
    </row>
    <row r="107" spans="2:51" s="348" customFormat="1" ht="13.5">
      <c r="B107" s="349"/>
      <c r="D107" s="343" t="s">
        <v>126</v>
      </c>
      <c r="E107" s="350" t="s">
        <v>5</v>
      </c>
      <c r="F107" s="351" t="s">
        <v>1002</v>
      </c>
      <c r="H107" s="320"/>
      <c r="L107" s="349"/>
      <c r="M107" s="352"/>
      <c r="N107" s="353"/>
      <c r="O107" s="353"/>
      <c r="P107" s="353"/>
      <c r="Q107" s="353"/>
      <c r="R107" s="353"/>
      <c r="S107" s="353"/>
      <c r="T107" s="354"/>
      <c r="AT107" s="350" t="s">
        <v>126</v>
      </c>
      <c r="AU107" s="350" t="s">
        <v>74</v>
      </c>
      <c r="AV107" s="348" t="s">
        <v>74</v>
      </c>
      <c r="AW107" s="348" t="s">
        <v>32</v>
      </c>
      <c r="AX107" s="348" t="s">
        <v>21</v>
      </c>
      <c r="AY107" s="350" t="s">
        <v>119</v>
      </c>
    </row>
    <row r="108" spans="2:65" s="1" customFormat="1" ht="16.5" customHeight="1">
      <c r="B108" s="151"/>
      <c r="C108" s="275" t="s">
        <v>138</v>
      </c>
      <c r="D108" s="152" t="s">
        <v>121</v>
      </c>
      <c r="E108" s="276" t="s">
        <v>293</v>
      </c>
      <c r="F108" s="154" t="s">
        <v>294</v>
      </c>
      <c r="G108" s="155" t="s">
        <v>214</v>
      </c>
      <c r="H108" s="156">
        <v>489</v>
      </c>
      <c r="I108" s="157"/>
      <c r="J108" s="157">
        <f>ROUND(I108*H108,2)</f>
        <v>0</v>
      </c>
      <c r="K108" s="154" t="s">
        <v>123</v>
      </c>
      <c r="L108" s="36"/>
      <c r="M108" s="158" t="s">
        <v>5</v>
      </c>
      <c r="N108" s="159" t="s">
        <v>39</v>
      </c>
      <c r="O108" s="160">
        <v>0.133</v>
      </c>
      <c r="P108" s="160">
        <f>O108*H108</f>
        <v>65.037</v>
      </c>
      <c r="Q108" s="160">
        <v>0</v>
      </c>
      <c r="R108" s="160">
        <f>Q108*H108</f>
        <v>0</v>
      </c>
      <c r="S108" s="160">
        <v>0.205</v>
      </c>
      <c r="T108" s="161">
        <f>S108*H108</f>
        <v>100.24499999999999</v>
      </c>
      <c r="AR108" s="22" t="s">
        <v>124</v>
      </c>
      <c r="AT108" s="22" t="s">
        <v>121</v>
      </c>
      <c r="AU108" s="22" t="s">
        <v>74</v>
      </c>
      <c r="AY108" s="22" t="s">
        <v>119</v>
      </c>
      <c r="BE108" s="162">
        <f>IF(N108="základní",J108,0)</f>
        <v>0</v>
      </c>
      <c r="BF108" s="162">
        <f>IF(N108="snížená",J108,0)</f>
        <v>0</v>
      </c>
      <c r="BG108" s="162">
        <f>IF(N108="zákl. přenesená",J108,0)</f>
        <v>0</v>
      </c>
      <c r="BH108" s="162">
        <f>IF(N108="sníž. přenesená",J108,0)</f>
        <v>0</v>
      </c>
      <c r="BI108" s="162">
        <f>IF(N108="nulová",J108,0)</f>
        <v>0</v>
      </c>
      <c r="BJ108" s="22" t="s">
        <v>21</v>
      </c>
      <c r="BK108" s="162">
        <f>ROUND(I108*H108,2)</f>
        <v>0</v>
      </c>
      <c r="BL108" s="22" t="s">
        <v>124</v>
      </c>
      <c r="BM108" s="22" t="s">
        <v>295</v>
      </c>
    </row>
    <row r="109" spans="2:47" s="1" customFormat="1" ht="27">
      <c r="B109" s="36"/>
      <c r="C109" s="286"/>
      <c r="D109" s="163" t="s">
        <v>125</v>
      </c>
      <c r="F109" s="164" t="s">
        <v>296</v>
      </c>
      <c r="L109" s="36"/>
      <c r="M109" s="165"/>
      <c r="N109" s="37"/>
      <c r="O109" s="37"/>
      <c r="P109" s="37"/>
      <c r="Q109" s="37"/>
      <c r="R109" s="37"/>
      <c r="S109" s="37"/>
      <c r="T109" s="65"/>
      <c r="AT109" s="22" t="s">
        <v>125</v>
      </c>
      <c r="AU109" s="22" t="s">
        <v>74</v>
      </c>
    </row>
    <row r="110" spans="2:51" s="11" customFormat="1" ht="13.5">
      <c r="B110" s="166"/>
      <c r="C110" s="296"/>
      <c r="D110" s="163" t="s">
        <v>126</v>
      </c>
      <c r="E110" s="167" t="s">
        <v>5</v>
      </c>
      <c r="F110" s="168" t="s">
        <v>998</v>
      </c>
      <c r="H110" s="169">
        <v>489</v>
      </c>
      <c r="L110" s="166"/>
      <c r="M110" s="170"/>
      <c r="N110" s="171"/>
      <c r="O110" s="171"/>
      <c r="P110" s="171"/>
      <c r="Q110" s="171"/>
      <c r="R110" s="171"/>
      <c r="S110" s="171"/>
      <c r="T110" s="172"/>
      <c r="AT110" s="167" t="s">
        <v>126</v>
      </c>
      <c r="AU110" s="167" t="s">
        <v>74</v>
      </c>
      <c r="AV110" s="11" t="s">
        <v>74</v>
      </c>
      <c r="AW110" s="11" t="s">
        <v>32</v>
      </c>
      <c r="AX110" s="11" t="s">
        <v>21</v>
      </c>
      <c r="AY110" s="167" t="s">
        <v>119</v>
      </c>
    </row>
    <row r="111" spans="2:65" s="1" customFormat="1" ht="16.5" customHeight="1">
      <c r="B111" s="151"/>
      <c r="C111" s="275" t="s">
        <v>136</v>
      </c>
      <c r="D111" s="152" t="s">
        <v>121</v>
      </c>
      <c r="E111" s="153" t="s">
        <v>297</v>
      </c>
      <c r="F111" s="277" t="s">
        <v>298</v>
      </c>
      <c r="G111" s="155" t="s">
        <v>130</v>
      </c>
      <c r="H111" s="156">
        <v>99.45</v>
      </c>
      <c r="I111" s="157"/>
      <c r="J111" s="157">
        <f>ROUND(I111*H111,2)</f>
        <v>0</v>
      </c>
      <c r="K111" s="154" t="s">
        <v>123</v>
      </c>
      <c r="L111" s="36"/>
      <c r="M111" s="158" t="s">
        <v>5</v>
      </c>
      <c r="N111" s="159" t="s">
        <v>39</v>
      </c>
      <c r="O111" s="160">
        <v>0.053</v>
      </c>
      <c r="P111" s="160">
        <f>O111*H111</f>
        <v>5.27085</v>
      </c>
      <c r="Q111" s="160">
        <v>0</v>
      </c>
      <c r="R111" s="160">
        <f>Q111*H111</f>
        <v>0</v>
      </c>
      <c r="S111" s="160">
        <v>0</v>
      </c>
      <c r="T111" s="161">
        <f>S111*H111</f>
        <v>0</v>
      </c>
      <c r="AR111" s="22" t="s">
        <v>124</v>
      </c>
      <c r="AT111" s="22" t="s">
        <v>121</v>
      </c>
      <c r="AU111" s="22" t="s">
        <v>74</v>
      </c>
      <c r="AY111" s="22" t="s">
        <v>119</v>
      </c>
      <c r="BE111" s="162">
        <f>IF(N111="základní",J111,0)</f>
        <v>0</v>
      </c>
      <c r="BF111" s="162">
        <f>IF(N111="snížená",J111,0)</f>
        <v>0</v>
      </c>
      <c r="BG111" s="162">
        <f>IF(N111="zákl. přenesená",J111,0)</f>
        <v>0</v>
      </c>
      <c r="BH111" s="162">
        <f>IF(N111="sníž. přenesená",J111,0)</f>
        <v>0</v>
      </c>
      <c r="BI111" s="162">
        <f>IF(N111="nulová",J111,0)</f>
        <v>0</v>
      </c>
      <c r="BJ111" s="22" t="s">
        <v>21</v>
      </c>
      <c r="BK111" s="162">
        <f>ROUND(I111*H111,2)</f>
        <v>0</v>
      </c>
      <c r="BL111" s="22" t="s">
        <v>124</v>
      </c>
      <c r="BM111" s="22" t="s">
        <v>299</v>
      </c>
    </row>
    <row r="112" spans="2:47" s="1" customFormat="1" ht="27">
      <c r="B112" s="36"/>
      <c r="C112" s="286"/>
      <c r="D112" s="163" t="s">
        <v>125</v>
      </c>
      <c r="F112" s="164" t="s">
        <v>300</v>
      </c>
      <c r="L112" s="36"/>
      <c r="M112" s="165"/>
      <c r="N112" s="37"/>
      <c r="O112" s="37"/>
      <c r="P112" s="37"/>
      <c r="Q112" s="37"/>
      <c r="R112" s="37"/>
      <c r="S112" s="37"/>
      <c r="T112" s="65"/>
      <c r="AT112" s="22" t="s">
        <v>125</v>
      </c>
      <c r="AU112" s="22" t="s">
        <v>74</v>
      </c>
    </row>
    <row r="113" spans="2:51" s="11" customFormat="1" ht="13.5">
      <c r="B113" s="166"/>
      <c r="C113" s="296"/>
      <c r="D113" s="163" t="s">
        <v>126</v>
      </c>
      <c r="E113" s="167" t="s">
        <v>5</v>
      </c>
      <c r="F113" s="414" t="s">
        <v>1064</v>
      </c>
      <c r="H113" s="169"/>
      <c r="L113" s="166"/>
      <c r="M113" s="170"/>
      <c r="N113" s="171"/>
      <c r="O113" s="171"/>
      <c r="P113" s="171"/>
      <c r="Q113" s="171"/>
      <c r="R113" s="171"/>
      <c r="S113" s="171"/>
      <c r="T113" s="172"/>
      <c r="AT113" s="167" t="s">
        <v>126</v>
      </c>
      <c r="AU113" s="167" t="s">
        <v>74</v>
      </c>
      <c r="AV113" s="11" t="s">
        <v>74</v>
      </c>
      <c r="AW113" s="11" t="s">
        <v>32</v>
      </c>
      <c r="AX113" s="11" t="s">
        <v>21</v>
      </c>
      <c r="AY113" s="167" t="s">
        <v>119</v>
      </c>
    </row>
    <row r="114" spans="2:65" s="1" customFormat="1" ht="16.5" customHeight="1">
      <c r="B114" s="151"/>
      <c r="C114" s="173" t="s">
        <v>143</v>
      </c>
      <c r="D114" s="173" t="s">
        <v>132</v>
      </c>
      <c r="E114" s="174" t="s">
        <v>133</v>
      </c>
      <c r="F114" s="175" t="s">
        <v>134</v>
      </c>
      <c r="G114" s="176" t="s">
        <v>135</v>
      </c>
      <c r="H114" s="177">
        <v>25</v>
      </c>
      <c r="I114" s="178"/>
      <c r="J114" s="178">
        <f>ROUND(I114*H114,2)</f>
        <v>0</v>
      </c>
      <c r="K114" s="175" t="s">
        <v>123</v>
      </c>
      <c r="L114" s="179"/>
      <c r="M114" s="180" t="s">
        <v>5</v>
      </c>
      <c r="N114" s="181" t="s">
        <v>39</v>
      </c>
      <c r="O114" s="160">
        <v>0</v>
      </c>
      <c r="P114" s="160">
        <f>O114*H114</f>
        <v>0</v>
      </c>
      <c r="Q114" s="160">
        <v>1</v>
      </c>
      <c r="R114" s="160">
        <f>Q114*H114</f>
        <v>25</v>
      </c>
      <c r="S114" s="160">
        <v>0</v>
      </c>
      <c r="T114" s="161">
        <f>S114*H114</f>
        <v>0</v>
      </c>
      <c r="AR114" s="22" t="s">
        <v>136</v>
      </c>
      <c r="AT114" s="22" t="s">
        <v>132</v>
      </c>
      <c r="AU114" s="22" t="s">
        <v>74</v>
      </c>
      <c r="AY114" s="22" t="s">
        <v>119</v>
      </c>
      <c r="BE114" s="162">
        <f>IF(N114="základní",J114,0)</f>
        <v>0</v>
      </c>
      <c r="BF114" s="162">
        <f>IF(N114="snížená",J114,0)</f>
        <v>0</v>
      </c>
      <c r="BG114" s="162">
        <f>IF(N114="zákl. přenesená",J114,0)</f>
        <v>0</v>
      </c>
      <c r="BH114" s="162">
        <f>IF(N114="sníž. přenesená",J114,0)</f>
        <v>0</v>
      </c>
      <c r="BI114" s="162">
        <f>IF(N114="nulová",J114,0)</f>
        <v>0</v>
      </c>
      <c r="BJ114" s="22" t="s">
        <v>21</v>
      </c>
      <c r="BK114" s="162">
        <f>ROUND(I114*H114,2)</f>
        <v>0</v>
      </c>
      <c r="BL114" s="22" t="s">
        <v>124</v>
      </c>
      <c r="BM114" s="22" t="s">
        <v>137</v>
      </c>
    </row>
    <row r="115" spans="2:47" s="1" customFormat="1" ht="13.5">
      <c r="B115" s="36"/>
      <c r="D115" s="163" t="s">
        <v>125</v>
      </c>
      <c r="F115" s="164" t="s">
        <v>134</v>
      </c>
      <c r="L115" s="36"/>
      <c r="M115" s="165"/>
      <c r="N115" s="37"/>
      <c r="O115" s="37"/>
      <c r="P115" s="37"/>
      <c r="Q115" s="37"/>
      <c r="R115" s="37"/>
      <c r="S115" s="37"/>
      <c r="T115" s="65"/>
      <c r="AT115" s="22" t="s">
        <v>125</v>
      </c>
      <c r="AU115" s="22" t="s">
        <v>74</v>
      </c>
    </row>
    <row r="116" spans="2:65" s="1" customFormat="1" ht="16.5" customHeight="1">
      <c r="B116" s="151"/>
      <c r="C116" s="152" t="s">
        <v>25</v>
      </c>
      <c r="D116" s="152" t="s">
        <v>121</v>
      </c>
      <c r="E116" s="153" t="s">
        <v>301</v>
      </c>
      <c r="F116" s="277" t="s">
        <v>302</v>
      </c>
      <c r="G116" s="155" t="s">
        <v>130</v>
      </c>
      <c r="H116" s="156">
        <v>89</v>
      </c>
      <c r="I116" s="157"/>
      <c r="J116" s="157">
        <f>ROUND(I116*H116,2)</f>
        <v>0</v>
      </c>
      <c r="K116" s="154" t="s">
        <v>123</v>
      </c>
      <c r="L116" s="36"/>
      <c r="M116" s="158" t="s">
        <v>5</v>
      </c>
      <c r="N116" s="159" t="s">
        <v>39</v>
      </c>
      <c r="O116" s="160">
        <v>0.825</v>
      </c>
      <c r="P116" s="160">
        <f>O116*H116</f>
        <v>73.425</v>
      </c>
      <c r="Q116" s="160">
        <v>0</v>
      </c>
      <c r="R116" s="160">
        <f>Q116*H116</f>
        <v>0</v>
      </c>
      <c r="S116" s="160">
        <v>0</v>
      </c>
      <c r="T116" s="161">
        <f>S116*H116</f>
        <v>0</v>
      </c>
      <c r="AR116" s="22" t="s">
        <v>124</v>
      </c>
      <c r="AT116" s="22" t="s">
        <v>121</v>
      </c>
      <c r="AU116" s="22" t="s">
        <v>74</v>
      </c>
      <c r="AY116" s="22" t="s">
        <v>119</v>
      </c>
      <c r="BE116" s="162">
        <f>IF(N116="základní",J116,0)</f>
        <v>0</v>
      </c>
      <c r="BF116" s="162">
        <f>IF(N116="snížená",J116,0)</f>
        <v>0</v>
      </c>
      <c r="BG116" s="162">
        <f>IF(N116="zákl. přenesená",J116,0)</f>
        <v>0</v>
      </c>
      <c r="BH116" s="162">
        <f>IF(N116="sníž. přenesená",J116,0)</f>
        <v>0</v>
      </c>
      <c r="BI116" s="162">
        <f>IF(N116="nulová",J116,0)</f>
        <v>0</v>
      </c>
      <c r="BJ116" s="22" t="s">
        <v>21</v>
      </c>
      <c r="BK116" s="162">
        <f>ROUND(I116*H116,2)</f>
        <v>0</v>
      </c>
      <c r="BL116" s="22" t="s">
        <v>124</v>
      </c>
      <c r="BM116" s="22" t="s">
        <v>303</v>
      </c>
    </row>
    <row r="117" spans="2:47" s="1" customFormat="1" ht="27">
      <c r="B117" s="36"/>
      <c r="D117" s="163" t="s">
        <v>125</v>
      </c>
      <c r="F117" s="164" t="s">
        <v>304</v>
      </c>
      <c r="L117" s="36"/>
      <c r="M117" s="165"/>
      <c r="N117" s="37"/>
      <c r="O117" s="37"/>
      <c r="P117" s="37"/>
      <c r="Q117" s="37"/>
      <c r="R117" s="37"/>
      <c r="S117" s="37"/>
      <c r="T117" s="65"/>
      <c r="AT117" s="22" t="s">
        <v>125</v>
      </c>
      <c r="AU117" s="22" t="s">
        <v>74</v>
      </c>
    </row>
    <row r="118" spans="2:51" s="11" customFormat="1" ht="13.5">
      <c r="B118" s="166"/>
      <c r="D118" s="163" t="s">
        <v>126</v>
      </c>
      <c r="E118" s="167" t="s">
        <v>5</v>
      </c>
      <c r="F118" s="168" t="s">
        <v>305</v>
      </c>
      <c r="H118" s="169">
        <v>89</v>
      </c>
      <c r="L118" s="166"/>
      <c r="M118" s="170"/>
      <c r="N118" s="171"/>
      <c r="O118" s="171"/>
      <c r="P118" s="171"/>
      <c r="Q118" s="171"/>
      <c r="R118" s="171"/>
      <c r="S118" s="171"/>
      <c r="T118" s="172"/>
      <c r="AT118" s="167" t="s">
        <v>126</v>
      </c>
      <c r="AU118" s="167" t="s">
        <v>74</v>
      </c>
      <c r="AV118" s="11" t="s">
        <v>74</v>
      </c>
      <c r="AW118" s="11" t="s">
        <v>32</v>
      </c>
      <c r="AX118" s="11" t="s">
        <v>68</v>
      </c>
      <c r="AY118" s="167" t="s">
        <v>119</v>
      </c>
    </row>
    <row r="119" spans="2:65" s="1" customFormat="1" ht="16.5" customHeight="1">
      <c r="B119" s="151"/>
      <c r="C119" s="152" t="s">
        <v>144</v>
      </c>
      <c r="D119" s="152" t="s">
        <v>121</v>
      </c>
      <c r="E119" s="153" t="s">
        <v>139</v>
      </c>
      <c r="F119" s="277" t="s">
        <v>140</v>
      </c>
      <c r="G119" s="155" t="s">
        <v>130</v>
      </c>
      <c r="H119" s="156">
        <v>119.5</v>
      </c>
      <c r="I119" s="157"/>
      <c r="J119" s="157">
        <f>ROUND(I119*H119,2)</f>
        <v>0</v>
      </c>
      <c r="K119" s="154" t="s">
        <v>123</v>
      </c>
      <c r="L119" s="36"/>
      <c r="M119" s="158" t="s">
        <v>5</v>
      </c>
      <c r="N119" s="159" t="s">
        <v>39</v>
      </c>
      <c r="O119" s="160">
        <v>0.1</v>
      </c>
      <c r="P119" s="160">
        <f>O119*H119</f>
        <v>11.950000000000001</v>
      </c>
      <c r="Q119" s="160">
        <v>0</v>
      </c>
      <c r="R119" s="160">
        <f>Q119*H119</f>
        <v>0</v>
      </c>
      <c r="S119" s="160">
        <v>0</v>
      </c>
      <c r="T119" s="161">
        <f>S119*H119</f>
        <v>0</v>
      </c>
      <c r="AR119" s="22" t="s">
        <v>124</v>
      </c>
      <c r="AT119" s="22" t="s">
        <v>121</v>
      </c>
      <c r="AU119" s="22" t="s">
        <v>74</v>
      </c>
      <c r="AY119" s="22" t="s">
        <v>119</v>
      </c>
      <c r="BE119" s="162">
        <f>IF(N119="základní",J119,0)</f>
        <v>0</v>
      </c>
      <c r="BF119" s="162">
        <f>IF(N119="snížená",J119,0)</f>
        <v>0</v>
      </c>
      <c r="BG119" s="162">
        <f>IF(N119="zákl. přenesená",J119,0)</f>
        <v>0</v>
      </c>
      <c r="BH119" s="162">
        <f>IF(N119="sníž. přenesená",J119,0)</f>
        <v>0</v>
      </c>
      <c r="BI119" s="162">
        <f>IF(N119="nulová",J119,0)</f>
        <v>0</v>
      </c>
      <c r="BJ119" s="22" t="s">
        <v>21</v>
      </c>
      <c r="BK119" s="162">
        <f>ROUND(I119*H119,2)</f>
        <v>0</v>
      </c>
      <c r="BL119" s="22" t="s">
        <v>124</v>
      </c>
      <c r="BM119" s="22" t="s">
        <v>141</v>
      </c>
    </row>
    <row r="120" spans="2:47" s="1" customFormat="1" ht="27">
      <c r="B120" s="36"/>
      <c r="D120" s="163" t="s">
        <v>125</v>
      </c>
      <c r="F120" s="164" t="s">
        <v>142</v>
      </c>
      <c r="L120" s="36"/>
      <c r="M120" s="165"/>
      <c r="N120" s="37"/>
      <c r="O120" s="37"/>
      <c r="P120" s="37"/>
      <c r="Q120" s="37"/>
      <c r="R120" s="37"/>
      <c r="S120" s="37"/>
      <c r="T120" s="65"/>
      <c r="AT120" s="22" t="s">
        <v>125</v>
      </c>
      <c r="AU120" s="22" t="s">
        <v>74</v>
      </c>
    </row>
    <row r="121" spans="2:51" s="11" customFormat="1" ht="13.5">
      <c r="B121" s="166"/>
      <c r="D121" s="163"/>
      <c r="E121" s="167" t="s">
        <v>5</v>
      </c>
      <c r="F121" s="168"/>
      <c r="H121" s="169"/>
      <c r="L121" s="166"/>
      <c r="M121" s="170"/>
      <c r="N121" s="171"/>
      <c r="O121" s="171"/>
      <c r="P121" s="171"/>
      <c r="Q121" s="171"/>
      <c r="R121" s="171"/>
      <c r="S121" s="171"/>
      <c r="T121" s="172"/>
      <c r="AT121" s="167" t="s">
        <v>126</v>
      </c>
      <c r="AU121" s="167" t="s">
        <v>74</v>
      </c>
      <c r="AV121" s="11" t="s">
        <v>74</v>
      </c>
      <c r="AW121" s="11" t="s">
        <v>32</v>
      </c>
      <c r="AX121" s="11" t="s">
        <v>21</v>
      </c>
      <c r="AY121" s="167" t="s">
        <v>119</v>
      </c>
    </row>
    <row r="122" spans="2:65" s="1" customFormat="1" ht="16.5" customHeight="1">
      <c r="B122" s="151"/>
      <c r="C122" s="152" t="s">
        <v>150</v>
      </c>
      <c r="D122" s="152" t="s">
        <v>121</v>
      </c>
      <c r="E122" s="153" t="s">
        <v>145</v>
      </c>
      <c r="F122" s="277" t="s">
        <v>146</v>
      </c>
      <c r="G122" s="155" t="s">
        <v>130</v>
      </c>
      <c r="H122" s="156">
        <f>H116</f>
        <v>89</v>
      </c>
      <c r="I122" s="157"/>
      <c r="J122" s="157">
        <f>ROUND(I122*H122,2)</f>
        <v>0</v>
      </c>
      <c r="K122" s="154" t="s">
        <v>123</v>
      </c>
      <c r="L122" s="36"/>
      <c r="M122" s="158" t="s">
        <v>5</v>
      </c>
      <c r="N122" s="159" t="s">
        <v>39</v>
      </c>
      <c r="O122" s="160">
        <v>0.345</v>
      </c>
      <c r="P122" s="160">
        <f>O122*H122</f>
        <v>30.705</v>
      </c>
      <c r="Q122" s="160">
        <v>0</v>
      </c>
      <c r="R122" s="160">
        <f>Q122*H122</f>
        <v>0</v>
      </c>
      <c r="S122" s="160">
        <v>0</v>
      </c>
      <c r="T122" s="161">
        <f>S122*H122</f>
        <v>0</v>
      </c>
      <c r="AR122" s="22" t="s">
        <v>124</v>
      </c>
      <c r="AT122" s="22" t="s">
        <v>121</v>
      </c>
      <c r="AU122" s="22" t="s">
        <v>74</v>
      </c>
      <c r="AY122" s="22" t="s">
        <v>119</v>
      </c>
      <c r="BE122" s="162">
        <f>IF(N122="základní",J122,0)</f>
        <v>0</v>
      </c>
      <c r="BF122" s="162">
        <f>IF(N122="snížená",J122,0)</f>
        <v>0</v>
      </c>
      <c r="BG122" s="162">
        <f>IF(N122="zákl. přenesená",J122,0)</f>
        <v>0</v>
      </c>
      <c r="BH122" s="162">
        <f>IF(N122="sníž. přenesená",J122,0)</f>
        <v>0</v>
      </c>
      <c r="BI122" s="162">
        <f>IF(N122="nulová",J122,0)</f>
        <v>0</v>
      </c>
      <c r="BJ122" s="22" t="s">
        <v>21</v>
      </c>
      <c r="BK122" s="162">
        <f>ROUND(I122*H122,2)</f>
        <v>0</v>
      </c>
      <c r="BL122" s="22" t="s">
        <v>124</v>
      </c>
      <c r="BM122" s="22" t="s">
        <v>147</v>
      </c>
    </row>
    <row r="123" spans="2:47" s="1" customFormat="1" ht="40.5">
      <c r="B123" s="36"/>
      <c r="D123" s="163" t="s">
        <v>125</v>
      </c>
      <c r="F123" s="164" t="s">
        <v>148</v>
      </c>
      <c r="L123" s="36"/>
      <c r="M123" s="165"/>
      <c r="N123" s="37"/>
      <c r="O123" s="37"/>
      <c r="P123" s="37"/>
      <c r="Q123" s="37"/>
      <c r="R123" s="37"/>
      <c r="S123" s="37"/>
      <c r="T123" s="65"/>
      <c r="AT123" s="22" t="s">
        <v>125</v>
      </c>
      <c r="AU123" s="22" t="s">
        <v>74</v>
      </c>
    </row>
    <row r="124" spans="2:51" s="11" customFormat="1" ht="13.5">
      <c r="B124" s="166"/>
      <c r="D124" s="163" t="s">
        <v>126</v>
      </c>
      <c r="E124" s="167" t="s">
        <v>5</v>
      </c>
      <c r="F124" s="168" t="s">
        <v>305</v>
      </c>
      <c r="H124" s="169">
        <v>89</v>
      </c>
      <c r="L124" s="166"/>
      <c r="M124" s="170"/>
      <c r="N124" s="171"/>
      <c r="O124" s="171"/>
      <c r="P124" s="171"/>
      <c r="Q124" s="171"/>
      <c r="R124" s="171"/>
      <c r="S124" s="171"/>
      <c r="T124" s="172"/>
      <c r="AT124" s="167" t="s">
        <v>126</v>
      </c>
      <c r="AU124" s="167" t="s">
        <v>74</v>
      </c>
      <c r="AV124" s="11" t="s">
        <v>74</v>
      </c>
      <c r="AW124" s="11" t="s">
        <v>32</v>
      </c>
      <c r="AX124" s="11" t="s">
        <v>68</v>
      </c>
      <c r="AY124" s="167" t="s">
        <v>119</v>
      </c>
    </row>
    <row r="125" spans="2:65" s="1" customFormat="1" ht="16.5" customHeight="1">
      <c r="B125" s="151"/>
      <c r="C125" s="152" t="s">
        <v>155</v>
      </c>
      <c r="D125" s="152" t="s">
        <v>121</v>
      </c>
      <c r="E125" s="153" t="s">
        <v>151</v>
      </c>
      <c r="F125" s="277" t="s">
        <v>152</v>
      </c>
      <c r="G125" s="155" t="s">
        <v>130</v>
      </c>
      <c r="H125" s="156">
        <f>H116</f>
        <v>89</v>
      </c>
      <c r="I125" s="157"/>
      <c r="J125" s="157">
        <f>ROUND(I125*H125,2)</f>
        <v>0</v>
      </c>
      <c r="K125" s="154" t="s">
        <v>123</v>
      </c>
      <c r="L125" s="36"/>
      <c r="M125" s="158" t="s">
        <v>5</v>
      </c>
      <c r="N125" s="159" t="s">
        <v>39</v>
      </c>
      <c r="O125" s="160">
        <v>0.083</v>
      </c>
      <c r="P125" s="160">
        <f>O125*H125</f>
        <v>7.3870000000000005</v>
      </c>
      <c r="Q125" s="160">
        <v>0</v>
      </c>
      <c r="R125" s="160">
        <f>Q125*H125</f>
        <v>0</v>
      </c>
      <c r="S125" s="160">
        <v>0</v>
      </c>
      <c r="T125" s="161">
        <f>S125*H125</f>
        <v>0</v>
      </c>
      <c r="AR125" s="22" t="s">
        <v>124</v>
      </c>
      <c r="AT125" s="22" t="s">
        <v>121</v>
      </c>
      <c r="AU125" s="22" t="s">
        <v>74</v>
      </c>
      <c r="AY125" s="22" t="s">
        <v>119</v>
      </c>
      <c r="BE125" s="162">
        <f>IF(N125="základní",J125,0)</f>
        <v>0</v>
      </c>
      <c r="BF125" s="162">
        <f>IF(N125="snížená",J125,0)</f>
        <v>0</v>
      </c>
      <c r="BG125" s="162">
        <f>IF(N125="zákl. přenesená",J125,0)</f>
        <v>0</v>
      </c>
      <c r="BH125" s="162">
        <f>IF(N125="sníž. přenesená",J125,0)</f>
        <v>0</v>
      </c>
      <c r="BI125" s="162">
        <f>IF(N125="nulová",J125,0)</f>
        <v>0</v>
      </c>
      <c r="BJ125" s="22" t="s">
        <v>21</v>
      </c>
      <c r="BK125" s="162">
        <f>ROUND(I125*H125,2)</f>
        <v>0</v>
      </c>
      <c r="BL125" s="22" t="s">
        <v>124</v>
      </c>
      <c r="BM125" s="22" t="s">
        <v>153</v>
      </c>
    </row>
    <row r="126" spans="2:47" s="1" customFormat="1" ht="40.5">
      <c r="B126" s="36"/>
      <c r="D126" s="163" t="s">
        <v>125</v>
      </c>
      <c r="F126" s="164" t="s">
        <v>154</v>
      </c>
      <c r="L126" s="36"/>
      <c r="M126" s="165"/>
      <c r="N126" s="37"/>
      <c r="O126" s="37"/>
      <c r="P126" s="37"/>
      <c r="Q126" s="37"/>
      <c r="R126" s="37"/>
      <c r="S126" s="37"/>
      <c r="T126" s="65"/>
      <c r="AT126" s="22" t="s">
        <v>125</v>
      </c>
      <c r="AU126" s="22" t="s">
        <v>74</v>
      </c>
    </row>
    <row r="127" spans="2:51" s="11" customFormat="1" ht="13.5">
      <c r="B127" s="166"/>
      <c r="D127" s="163" t="s">
        <v>126</v>
      </c>
      <c r="E127" s="167" t="s">
        <v>5</v>
      </c>
      <c r="F127" s="168" t="s">
        <v>305</v>
      </c>
      <c r="H127" s="169">
        <v>89</v>
      </c>
      <c r="L127" s="166"/>
      <c r="M127" s="170"/>
      <c r="N127" s="171"/>
      <c r="O127" s="171"/>
      <c r="P127" s="171"/>
      <c r="Q127" s="171"/>
      <c r="R127" s="171"/>
      <c r="S127" s="171"/>
      <c r="T127" s="172"/>
      <c r="AT127" s="167" t="s">
        <v>126</v>
      </c>
      <c r="AU127" s="167" t="s">
        <v>74</v>
      </c>
      <c r="AV127" s="11" t="s">
        <v>74</v>
      </c>
      <c r="AW127" s="11" t="s">
        <v>32</v>
      </c>
      <c r="AX127" s="11" t="s">
        <v>68</v>
      </c>
      <c r="AY127" s="167" t="s">
        <v>119</v>
      </c>
    </row>
    <row r="128" spans="2:65" s="1" customFormat="1" ht="16.5" customHeight="1">
      <c r="B128" s="151"/>
      <c r="C128" s="152" t="s">
        <v>11</v>
      </c>
      <c r="D128" s="152" t="s">
        <v>121</v>
      </c>
      <c r="E128" s="153" t="s">
        <v>157</v>
      </c>
      <c r="F128" s="277" t="s">
        <v>158</v>
      </c>
      <c r="G128" s="155" t="s">
        <v>130</v>
      </c>
      <c r="H128" s="156">
        <v>125</v>
      </c>
      <c r="I128" s="157"/>
      <c r="J128" s="157">
        <f>ROUND(I128*H128,2)</f>
        <v>0</v>
      </c>
      <c r="K128" s="154" t="s">
        <v>123</v>
      </c>
      <c r="L128" s="36"/>
      <c r="M128" s="158" t="s">
        <v>5</v>
      </c>
      <c r="N128" s="159" t="s">
        <v>39</v>
      </c>
      <c r="O128" s="160">
        <v>0.009</v>
      </c>
      <c r="P128" s="160">
        <f>O128*H128</f>
        <v>1.125</v>
      </c>
      <c r="Q128" s="160">
        <v>0</v>
      </c>
      <c r="R128" s="160">
        <f>Q128*H128</f>
        <v>0</v>
      </c>
      <c r="S128" s="160">
        <v>0</v>
      </c>
      <c r="T128" s="161">
        <f>S128*H128</f>
        <v>0</v>
      </c>
      <c r="AR128" s="22" t="s">
        <v>124</v>
      </c>
      <c r="AT128" s="22" t="s">
        <v>121</v>
      </c>
      <c r="AU128" s="22" t="s">
        <v>74</v>
      </c>
      <c r="AY128" s="22" t="s">
        <v>119</v>
      </c>
      <c r="BE128" s="162">
        <f>IF(N128="základní",J128,0)</f>
        <v>0</v>
      </c>
      <c r="BF128" s="162">
        <f>IF(N128="snížená",J128,0)</f>
        <v>0</v>
      </c>
      <c r="BG128" s="162">
        <f>IF(N128="zákl. přenesená",J128,0)</f>
        <v>0</v>
      </c>
      <c r="BH128" s="162">
        <f>IF(N128="sníž. přenesená",J128,0)</f>
        <v>0</v>
      </c>
      <c r="BI128" s="162">
        <f>IF(N128="nulová",J128,0)</f>
        <v>0</v>
      </c>
      <c r="BJ128" s="22" t="s">
        <v>21</v>
      </c>
      <c r="BK128" s="162">
        <f>ROUND(I128*H128,2)</f>
        <v>0</v>
      </c>
      <c r="BL128" s="22" t="s">
        <v>124</v>
      </c>
      <c r="BM128" s="22" t="s">
        <v>159</v>
      </c>
    </row>
    <row r="129" spans="2:47" s="1" customFormat="1" ht="13.5">
      <c r="B129" s="36"/>
      <c r="D129" s="163" t="s">
        <v>125</v>
      </c>
      <c r="F129" s="164" t="s">
        <v>158</v>
      </c>
      <c r="L129" s="36"/>
      <c r="M129" s="165"/>
      <c r="N129" s="37"/>
      <c r="O129" s="37"/>
      <c r="P129" s="37"/>
      <c r="Q129" s="37"/>
      <c r="R129" s="37"/>
      <c r="S129" s="37"/>
      <c r="T129" s="65"/>
      <c r="AT129" s="22" t="s">
        <v>125</v>
      </c>
      <c r="AU129" s="22" t="s">
        <v>74</v>
      </c>
    </row>
    <row r="130" spans="2:51" s="11" customFormat="1" ht="13.5">
      <c r="B130" s="166"/>
      <c r="D130" s="163" t="s">
        <v>126</v>
      </c>
      <c r="E130" s="167" t="s">
        <v>5</v>
      </c>
      <c r="F130" s="168" t="s">
        <v>306</v>
      </c>
      <c r="H130" s="169">
        <v>239</v>
      </c>
      <c r="L130" s="166"/>
      <c r="M130" s="170"/>
      <c r="N130" s="171"/>
      <c r="O130" s="171"/>
      <c r="P130" s="171"/>
      <c r="Q130" s="171"/>
      <c r="R130" s="171"/>
      <c r="S130" s="171"/>
      <c r="T130" s="172"/>
      <c r="AT130" s="167" t="s">
        <v>126</v>
      </c>
      <c r="AU130" s="167" t="s">
        <v>74</v>
      </c>
      <c r="AV130" s="11" t="s">
        <v>74</v>
      </c>
      <c r="AW130" s="11" t="s">
        <v>32</v>
      </c>
      <c r="AX130" s="11" t="s">
        <v>21</v>
      </c>
      <c r="AY130" s="167" t="s">
        <v>119</v>
      </c>
    </row>
    <row r="131" spans="2:65" s="1" customFormat="1" ht="16.5" customHeight="1">
      <c r="B131" s="151"/>
      <c r="C131" s="152" t="s">
        <v>164</v>
      </c>
      <c r="D131" s="152" t="s">
        <v>121</v>
      </c>
      <c r="E131" s="153" t="s">
        <v>160</v>
      </c>
      <c r="F131" s="277" t="s">
        <v>161</v>
      </c>
      <c r="G131" s="155" t="s">
        <v>135</v>
      </c>
      <c r="H131" s="156">
        <f>H128*1.8</f>
        <v>225</v>
      </c>
      <c r="I131" s="157"/>
      <c r="J131" s="157">
        <f>ROUND(I131*H131,2)</f>
        <v>0</v>
      </c>
      <c r="K131" s="154" t="s">
        <v>123</v>
      </c>
      <c r="L131" s="36"/>
      <c r="M131" s="158" t="s">
        <v>5</v>
      </c>
      <c r="N131" s="159" t="s">
        <v>39</v>
      </c>
      <c r="O131" s="160">
        <v>0</v>
      </c>
      <c r="P131" s="160">
        <f>O131*H131</f>
        <v>0</v>
      </c>
      <c r="Q131" s="160">
        <v>0</v>
      </c>
      <c r="R131" s="160">
        <f>Q131*H131</f>
        <v>0</v>
      </c>
      <c r="S131" s="160">
        <v>0</v>
      </c>
      <c r="T131" s="161">
        <f>S131*H131</f>
        <v>0</v>
      </c>
      <c r="AR131" s="22" t="s">
        <v>124</v>
      </c>
      <c r="AT131" s="22" t="s">
        <v>121</v>
      </c>
      <c r="AU131" s="22" t="s">
        <v>74</v>
      </c>
      <c r="AY131" s="22" t="s">
        <v>119</v>
      </c>
      <c r="BE131" s="162">
        <f>IF(N131="základní",J131,0)</f>
        <v>0</v>
      </c>
      <c r="BF131" s="162">
        <f>IF(N131="snížená",J131,0)</f>
        <v>0</v>
      </c>
      <c r="BG131" s="162">
        <f>IF(N131="zákl. přenesená",J131,0)</f>
        <v>0</v>
      </c>
      <c r="BH131" s="162">
        <f>IF(N131="sníž. přenesená",J131,0)</f>
        <v>0</v>
      </c>
      <c r="BI131" s="162">
        <f>IF(N131="nulová",J131,0)</f>
        <v>0</v>
      </c>
      <c r="BJ131" s="22" t="s">
        <v>21</v>
      </c>
      <c r="BK131" s="162">
        <f>ROUND(I131*H131,2)</f>
        <v>0</v>
      </c>
      <c r="BL131" s="22" t="s">
        <v>124</v>
      </c>
      <c r="BM131" s="22" t="s">
        <v>162</v>
      </c>
    </row>
    <row r="132" spans="2:47" s="1" customFormat="1" ht="13.5">
      <c r="B132" s="36"/>
      <c r="D132" s="163" t="s">
        <v>125</v>
      </c>
      <c r="F132" s="164" t="s">
        <v>163</v>
      </c>
      <c r="L132" s="36"/>
      <c r="M132" s="165"/>
      <c r="N132" s="37"/>
      <c r="O132" s="37"/>
      <c r="P132" s="37"/>
      <c r="Q132" s="37"/>
      <c r="R132" s="37"/>
      <c r="S132" s="37"/>
      <c r="T132" s="65"/>
      <c r="AT132" s="22" t="s">
        <v>125</v>
      </c>
      <c r="AU132" s="22" t="s">
        <v>74</v>
      </c>
    </row>
    <row r="133" spans="2:51" s="11" customFormat="1" ht="13.5">
      <c r="B133" s="166"/>
      <c r="D133" s="163" t="s">
        <v>126</v>
      </c>
      <c r="E133" s="167" t="s">
        <v>5</v>
      </c>
      <c r="F133" s="168" t="s">
        <v>307</v>
      </c>
      <c r="H133" s="169"/>
      <c r="L133" s="166"/>
      <c r="M133" s="170"/>
      <c r="N133" s="171"/>
      <c r="O133" s="171"/>
      <c r="P133" s="171"/>
      <c r="Q133" s="171"/>
      <c r="R133" s="171"/>
      <c r="S133" s="171"/>
      <c r="T133" s="172"/>
      <c r="AT133" s="167" t="s">
        <v>126</v>
      </c>
      <c r="AU133" s="167" t="s">
        <v>74</v>
      </c>
      <c r="AV133" s="11" t="s">
        <v>74</v>
      </c>
      <c r="AW133" s="11" t="s">
        <v>32</v>
      </c>
      <c r="AX133" s="11" t="s">
        <v>21</v>
      </c>
      <c r="AY133" s="167" t="s">
        <v>119</v>
      </c>
    </row>
    <row r="134" spans="2:65" s="319" customFormat="1" ht="16.5" customHeight="1">
      <c r="B134" s="331"/>
      <c r="C134" s="332" t="s">
        <v>165</v>
      </c>
      <c r="D134" s="332" t="s">
        <v>121</v>
      </c>
      <c r="E134" s="317" t="s">
        <v>308</v>
      </c>
      <c r="F134" s="333" t="s">
        <v>309</v>
      </c>
      <c r="G134" s="334" t="s">
        <v>122</v>
      </c>
      <c r="H134" s="318">
        <f>1719.5*1.1</f>
        <v>1891.45</v>
      </c>
      <c r="I134" s="335"/>
      <c r="J134" s="335">
        <f>ROUND(I134*H134,2)</f>
        <v>0</v>
      </c>
      <c r="K134" s="333" t="s">
        <v>310</v>
      </c>
      <c r="L134" s="336"/>
      <c r="M134" s="337" t="s">
        <v>5</v>
      </c>
      <c r="N134" s="338" t="s">
        <v>39</v>
      </c>
      <c r="O134" s="339">
        <v>0.035</v>
      </c>
      <c r="P134" s="339">
        <f>O134*H134</f>
        <v>66.20075000000001</v>
      </c>
      <c r="Q134" s="339">
        <v>0</v>
      </c>
      <c r="R134" s="339">
        <f>Q134*H134</f>
        <v>0</v>
      </c>
      <c r="S134" s="339">
        <v>0</v>
      </c>
      <c r="T134" s="340">
        <f>S134*H134</f>
        <v>0</v>
      </c>
      <c r="AR134" s="341" t="s">
        <v>124</v>
      </c>
      <c r="AT134" s="341" t="s">
        <v>121</v>
      </c>
      <c r="AU134" s="341" t="s">
        <v>74</v>
      </c>
      <c r="AY134" s="341" t="s">
        <v>119</v>
      </c>
      <c r="BE134" s="342">
        <f>IF(N134="základní",J134,0)</f>
        <v>0</v>
      </c>
      <c r="BF134" s="342">
        <f>IF(N134="snížená",J134,0)</f>
        <v>0</v>
      </c>
      <c r="BG134" s="342">
        <f>IF(N134="zákl. přenesená",J134,0)</f>
        <v>0</v>
      </c>
      <c r="BH134" s="342">
        <f>IF(N134="sníž. přenesená",J134,0)</f>
        <v>0</v>
      </c>
      <c r="BI134" s="342">
        <f>IF(N134="nulová",J134,0)</f>
        <v>0</v>
      </c>
      <c r="BJ134" s="341" t="s">
        <v>21</v>
      </c>
      <c r="BK134" s="342">
        <f>ROUND(I134*H134,2)</f>
        <v>0</v>
      </c>
      <c r="BL134" s="341" t="s">
        <v>124</v>
      </c>
      <c r="BM134" s="341" t="s">
        <v>311</v>
      </c>
    </row>
    <row r="135" spans="2:47" s="319" customFormat="1" ht="13.5">
      <c r="B135" s="336"/>
      <c r="D135" s="343" t="s">
        <v>125</v>
      </c>
      <c r="F135" s="344" t="s">
        <v>309</v>
      </c>
      <c r="L135" s="336"/>
      <c r="M135" s="345"/>
      <c r="N135" s="346"/>
      <c r="O135" s="346"/>
      <c r="P135" s="346"/>
      <c r="Q135" s="346"/>
      <c r="R135" s="346"/>
      <c r="S135" s="346"/>
      <c r="T135" s="347"/>
      <c r="AT135" s="341" t="s">
        <v>125</v>
      </c>
      <c r="AU135" s="341" t="s">
        <v>74</v>
      </c>
    </row>
    <row r="136" spans="2:51" s="348" customFormat="1" ht="13.5">
      <c r="B136" s="349"/>
      <c r="D136" s="343" t="s">
        <v>126</v>
      </c>
      <c r="E136" s="350" t="s">
        <v>5</v>
      </c>
      <c r="F136" s="380" t="s">
        <v>1003</v>
      </c>
      <c r="H136" s="320">
        <v>83</v>
      </c>
      <c r="L136" s="349"/>
      <c r="M136" s="352"/>
      <c r="N136" s="353"/>
      <c r="O136" s="353"/>
      <c r="P136" s="353"/>
      <c r="Q136" s="353"/>
      <c r="R136" s="353"/>
      <c r="S136" s="353"/>
      <c r="T136" s="354"/>
      <c r="AT136" s="350" t="s">
        <v>126</v>
      </c>
      <c r="AU136" s="350" t="s">
        <v>74</v>
      </c>
      <c r="AV136" s="348" t="s">
        <v>74</v>
      </c>
      <c r="AW136" s="348" t="s">
        <v>32</v>
      </c>
      <c r="AX136" s="348" t="s">
        <v>68</v>
      </c>
      <c r="AY136" s="350" t="s">
        <v>119</v>
      </c>
    </row>
    <row r="137" spans="2:65" s="319" customFormat="1" ht="38.25" customHeight="1">
      <c r="B137" s="331"/>
      <c r="C137" s="332" t="s">
        <v>166</v>
      </c>
      <c r="D137" s="332" t="s">
        <v>121</v>
      </c>
      <c r="E137" s="317" t="s">
        <v>312</v>
      </c>
      <c r="F137" s="333" t="s">
        <v>313</v>
      </c>
      <c r="G137" s="334" t="s">
        <v>122</v>
      </c>
      <c r="H137" s="318">
        <v>281.1</v>
      </c>
      <c r="I137" s="335"/>
      <c r="J137" s="335">
        <f>ROUND(I137*H137,2)</f>
        <v>0</v>
      </c>
      <c r="K137" s="333" t="s">
        <v>310</v>
      </c>
      <c r="L137" s="336"/>
      <c r="M137" s="337" t="s">
        <v>5</v>
      </c>
      <c r="N137" s="338" t="s">
        <v>39</v>
      </c>
      <c r="O137" s="339">
        <v>0.058</v>
      </c>
      <c r="P137" s="339">
        <f>O137*H137</f>
        <v>16.303800000000003</v>
      </c>
      <c r="Q137" s="339">
        <v>0</v>
      </c>
      <c r="R137" s="339">
        <f>Q137*H137</f>
        <v>0</v>
      </c>
      <c r="S137" s="339">
        <v>0</v>
      </c>
      <c r="T137" s="340">
        <f>S137*H137</f>
        <v>0</v>
      </c>
      <c r="AR137" s="341" t="s">
        <v>124</v>
      </c>
      <c r="AT137" s="341" t="s">
        <v>121</v>
      </c>
      <c r="AU137" s="341" t="s">
        <v>74</v>
      </c>
      <c r="AY137" s="341" t="s">
        <v>119</v>
      </c>
      <c r="BE137" s="342">
        <f>IF(N137="základní",J137,0)</f>
        <v>0</v>
      </c>
      <c r="BF137" s="342">
        <f>IF(N137="snížená",J137,0)</f>
        <v>0</v>
      </c>
      <c r="BG137" s="342">
        <f>IF(N137="zákl. přenesená",J137,0)</f>
        <v>0</v>
      </c>
      <c r="BH137" s="342">
        <f>IF(N137="sníž. přenesená",J137,0)</f>
        <v>0</v>
      </c>
      <c r="BI137" s="342">
        <f>IF(N137="nulová",J137,0)</f>
        <v>0</v>
      </c>
      <c r="BJ137" s="341" t="s">
        <v>21</v>
      </c>
      <c r="BK137" s="342">
        <f>ROUND(I137*H137,2)</f>
        <v>0</v>
      </c>
      <c r="BL137" s="341" t="s">
        <v>124</v>
      </c>
      <c r="BM137" s="341" t="s">
        <v>314</v>
      </c>
    </row>
    <row r="138" spans="2:47" s="319" customFormat="1" ht="54">
      <c r="B138" s="336"/>
      <c r="D138" s="343" t="s">
        <v>125</v>
      </c>
      <c r="F138" s="344" t="s">
        <v>315</v>
      </c>
      <c r="L138" s="336"/>
      <c r="M138" s="345"/>
      <c r="N138" s="346"/>
      <c r="O138" s="346"/>
      <c r="P138" s="346"/>
      <c r="Q138" s="346"/>
      <c r="R138" s="346"/>
      <c r="S138" s="346"/>
      <c r="T138" s="347"/>
      <c r="AT138" s="341" t="s">
        <v>125</v>
      </c>
      <c r="AU138" s="341" t="s">
        <v>74</v>
      </c>
    </row>
    <row r="139" spans="2:47" s="319" customFormat="1" ht="81">
      <c r="B139" s="336"/>
      <c r="D139" s="343" t="s">
        <v>316</v>
      </c>
      <c r="F139" s="361" t="s">
        <v>317</v>
      </c>
      <c r="L139" s="336"/>
      <c r="M139" s="345"/>
      <c r="N139" s="346"/>
      <c r="O139" s="346"/>
      <c r="P139" s="346"/>
      <c r="Q139" s="346"/>
      <c r="R139" s="346"/>
      <c r="S139" s="346"/>
      <c r="T139" s="347"/>
      <c r="AT139" s="341" t="s">
        <v>316</v>
      </c>
      <c r="AU139" s="341" t="s">
        <v>74</v>
      </c>
    </row>
    <row r="140" spans="2:51" s="348" customFormat="1" ht="13.5">
      <c r="B140" s="349"/>
      <c r="D140" s="343" t="s">
        <v>126</v>
      </c>
      <c r="E140" s="350" t="s">
        <v>5</v>
      </c>
      <c r="F140" s="380" t="s">
        <v>1004</v>
      </c>
      <c r="H140" s="320">
        <v>281</v>
      </c>
      <c r="L140" s="349"/>
      <c r="M140" s="352"/>
      <c r="N140" s="353"/>
      <c r="O140" s="353"/>
      <c r="P140" s="353"/>
      <c r="Q140" s="353"/>
      <c r="R140" s="353"/>
      <c r="S140" s="353"/>
      <c r="T140" s="354"/>
      <c r="AT140" s="350" t="s">
        <v>126</v>
      </c>
      <c r="AU140" s="350" t="s">
        <v>74</v>
      </c>
      <c r="AV140" s="348" t="s">
        <v>74</v>
      </c>
      <c r="AW140" s="348" t="s">
        <v>32</v>
      </c>
      <c r="AX140" s="348" t="s">
        <v>68</v>
      </c>
      <c r="AY140" s="350" t="s">
        <v>119</v>
      </c>
    </row>
    <row r="141" spans="2:65" s="319" customFormat="1" ht="16.5" customHeight="1">
      <c r="B141" s="331"/>
      <c r="C141" s="372" t="s">
        <v>167</v>
      </c>
      <c r="D141" s="372" t="s">
        <v>132</v>
      </c>
      <c r="E141" s="373" t="s">
        <v>169</v>
      </c>
      <c r="F141" s="374" t="s">
        <v>170</v>
      </c>
      <c r="G141" s="375" t="s">
        <v>171</v>
      </c>
      <c r="H141" s="371">
        <f>281/100*3</f>
        <v>8.43</v>
      </c>
      <c r="I141" s="376"/>
      <c r="J141" s="376">
        <f>ROUND(I141*H141,2)</f>
        <v>0</v>
      </c>
      <c r="K141" s="374" t="s">
        <v>123</v>
      </c>
      <c r="L141" s="377"/>
      <c r="M141" s="378" t="s">
        <v>5</v>
      </c>
      <c r="N141" s="379" t="s">
        <v>39</v>
      </c>
      <c r="O141" s="339">
        <v>0</v>
      </c>
      <c r="P141" s="339">
        <f>O141*H141</f>
        <v>0</v>
      </c>
      <c r="Q141" s="339">
        <v>0.001</v>
      </c>
      <c r="R141" s="339">
        <f>Q141*H141</f>
        <v>0.00843</v>
      </c>
      <c r="S141" s="339">
        <v>0</v>
      </c>
      <c r="T141" s="340">
        <f>S141*H141</f>
        <v>0</v>
      </c>
      <c r="AR141" s="341" t="s">
        <v>136</v>
      </c>
      <c r="AT141" s="341" t="s">
        <v>132</v>
      </c>
      <c r="AU141" s="341" t="s">
        <v>74</v>
      </c>
      <c r="AY141" s="341" t="s">
        <v>119</v>
      </c>
      <c r="BE141" s="342">
        <f>IF(N141="základní",J141,0)</f>
        <v>0</v>
      </c>
      <c r="BF141" s="342">
        <f>IF(N141="snížená",J141,0)</f>
        <v>0</v>
      </c>
      <c r="BG141" s="342">
        <f>IF(N141="zákl. přenesená",J141,0)</f>
        <v>0</v>
      </c>
      <c r="BH141" s="342">
        <f>IF(N141="sníž. přenesená",J141,0)</f>
        <v>0</v>
      </c>
      <c r="BI141" s="342">
        <f>IF(N141="nulová",J141,0)</f>
        <v>0</v>
      </c>
      <c r="BJ141" s="341" t="s">
        <v>21</v>
      </c>
      <c r="BK141" s="342">
        <f>ROUND(I141*H141,2)</f>
        <v>0</v>
      </c>
      <c r="BL141" s="341" t="s">
        <v>124</v>
      </c>
      <c r="BM141" s="341" t="s">
        <v>172</v>
      </c>
    </row>
    <row r="142" spans="2:47" s="319" customFormat="1" ht="13.5">
      <c r="B142" s="336"/>
      <c r="D142" s="343" t="s">
        <v>125</v>
      </c>
      <c r="F142" s="344" t="s">
        <v>173</v>
      </c>
      <c r="L142" s="336"/>
      <c r="M142" s="345"/>
      <c r="N142" s="346"/>
      <c r="O142" s="346"/>
      <c r="P142" s="346"/>
      <c r="Q142" s="346"/>
      <c r="R142" s="346"/>
      <c r="S142" s="346"/>
      <c r="T142" s="347"/>
      <c r="AT142" s="341" t="s">
        <v>125</v>
      </c>
      <c r="AU142" s="341" t="s">
        <v>74</v>
      </c>
    </row>
    <row r="143" spans="2:51" s="348" customFormat="1" ht="13.5">
      <c r="B143" s="349"/>
      <c r="D143" s="343" t="s">
        <v>126</v>
      </c>
      <c r="E143" s="350" t="s">
        <v>5</v>
      </c>
      <c r="F143" s="351" t="s">
        <v>1044</v>
      </c>
      <c r="H143" s="320"/>
      <c r="L143" s="349"/>
      <c r="M143" s="352"/>
      <c r="N143" s="353"/>
      <c r="O143" s="353"/>
      <c r="P143" s="353"/>
      <c r="Q143" s="353"/>
      <c r="R143" s="353"/>
      <c r="S143" s="353"/>
      <c r="T143" s="354"/>
      <c r="AT143" s="350" t="s">
        <v>126</v>
      </c>
      <c r="AU143" s="350" t="s">
        <v>74</v>
      </c>
      <c r="AV143" s="348" t="s">
        <v>74</v>
      </c>
      <c r="AW143" s="348" t="s">
        <v>32</v>
      </c>
      <c r="AX143" s="348" t="s">
        <v>68</v>
      </c>
      <c r="AY143" s="350" t="s">
        <v>119</v>
      </c>
    </row>
    <row r="144" spans="2:65" s="319" customFormat="1" ht="25.5" customHeight="1">
      <c r="B144" s="331"/>
      <c r="C144" s="332" t="s">
        <v>168</v>
      </c>
      <c r="D144" s="332" t="s">
        <v>121</v>
      </c>
      <c r="E144" s="317" t="s">
        <v>174</v>
      </c>
      <c r="F144" s="333" t="s">
        <v>175</v>
      </c>
      <c r="G144" s="334" t="s">
        <v>122</v>
      </c>
      <c r="H144" s="318">
        <f>H137</f>
        <v>281.1</v>
      </c>
      <c r="I144" s="335"/>
      <c r="J144" s="335">
        <f>ROUND(I144*H144,2)</f>
        <v>0</v>
      </c>
      <c r="K144" s="333" t="s">
        <v>123</v>
      </c>
      <c r="L144" s="336"/>
      <c r="M144" s="337" t="s">
        <v>5</v>
      </c>
      <c r="N144" s="338" t="s">
        <v>39</v>
      </c>
      <c r="O144" s="339">
        <v>0.078</v>
      </c>
      <c r="P144" s="339">
        <f>O144*H144</f>
        <v>21.925800000000002</v>
      </c>
      <c r="Q144" s="339">
        <v>0</v>
      </c>
      <c r="R144" s="339">
        <f>Q144*H144</f>
        <v>0</v>
      </c>
      <c r="S144" s="339">
        <v>0</v>
      </c>
      <c r="T144" s="340">
        <f>S144*H144</f>
        <v>0</v>
      </c>
      <c r="AR144" s="341" t="s">
        <v>124</v>
      </c>
      <c r="AT144" s="341" t="s">
        <v>121</v>
      </c>
      <c r="AU144" s="341" t="s">
        <v>74</v>
      </c>
      <c r="AY144" s="341" t="s">
        <v>119</v>
      </c>
      <c r="BE144" s="342">
        <f>IF(N144="základní",J144,0)</f>
        <v>0</v>
      </c>
      <c r="BF144" s="342">
        <f>IF(N144="snížená",J144,0)</f>
        <v>0</v>
      </c>
      <c r="BG144" s="342">
        <f>IF(N144="zákl. přenesená",J144,0)</f>
        <v>0</v>
      </c>
      <c r="BH144" s="342">
        <f>IF(N144="sníž. přenesená",J144,0)</f>
        <v>0</v>
      </c>
      <c r="BI144" s="342">
        <f>IF(N144="nulová",J144,0)</f>
        <v>0</v>
      </c>
      <c r="BJ144" s="341" t="s">
        <v>21</v>
      </c>
      <c r="BK144" s="342">
        <f>ROUND(I144*H144,2)</f>
        <v>0</v>
      </c>
      <c r="BL144" s="341" t="s">
        <v>124</v>
      </c>
      <c r="BM144" s="341" t="s">
        <v>176</v>
      </c>
    </row>
    <row r="145" spans="2:47" s="319" customFormat="1" ht="27">
      <c r="B145" s="336"/>
      <c r="D145" s="343" t="s">
        <v>125</v>
      </c>
      <c r="F145" s="344" t="s">
        <v>177</v>
      </c>
      <c r="L145" s="336"/>
      <c r="M145" s="345"/>
      <c r="N145" s="346"/>
      <c r="O145" s="346"/>
      <c r="P145" s="346"/>
      <c r="Q145" s="346"/>
      <c r="R145" s="346"/>
      <c r="S145" s="346"/>
      <c r="T145" s="347"/>
      <c r="AT145" s="341" t="s">
        <v>125</v>
      </c>
      <c r="AU145" s="341" t="s">
        <v>74</v>
      </c>
    </row>
    <row r="146" spans="2:63" s="10" customFormat="1" ht="29.85" customHeight="1">
      <c r="B146" s="139"/>
      <c r="D146" s="140" t="s">
        <v>67</v>
      </c>
      <c r="E146" s="149" t="s">
        <v>74</v>
      </c>
      <c r="F146" s="149" t="s">
        <v>318</v>
      </c>
      <c r="J146" s="150">
        <f>BK146+SUM(J147)</f>
        <v>0</v>
      </c>
      <c r="L146" s="139"/>
      <c r="M146" s="143"/>
      <c r="N146" s="144"/>
      <c r="O146" s="144"/>
      <c r="P146" s="145">
        <f>SUM(P147:P150)</f>
        <v>96</v>
      </c>
      <c r="Q146" s="144"/>
      <c r="R146" s="145">
        <f>SUM(R147:R150)</f>
        <v>0</v>
      </c>
      <c r="S146" s="144"/>
      <c r="T146" s="146">
        <f>SUM(T147:T150)</f>
        <v>0</v>
      </c>
      <c r="AR146" s="140" t="s">
        <v>21</v>
      </c>
      <c r="AT146" s="147" t="s">
        <v>67</v>
      </c>
      <c r="AU146" s="147" t="s">
        <v>21</v>
      </c>
      <c r="AY146" s="140" t="s">
        <v>119</v>
      </c>
      <c r="BK146" s="148">
        <f>SUM(BK147:BK150)</f>
        <v>0</v>
      </c>
    </row>
    <row r="147" spans="2:65" s="319" customFormat="1" ht="16.5" customHeight="1">
      <c r="B147" s="331"/>
      <c r="C147" s="332" t="s">
        <v>10</v>
      </c>
      <c r="D147" s="332" t="s">
        <v>121</v>
      </c>
      <c r="E147" s="317" t="s">
        <v>319</v>
      </c>
      <c r="F147" s="333" t="s">
        <v>320</v>
      </c>
      <c r="G147" s="334" t="s">
        <v>214</v>
      </c>
      <c r="H147" s="318">
        <f>125+115</f>
        <v>240</v>
      </c>
      <c r="I147" s="335"/>
      <c r="J147" s="335">
        <f>ROUND(I147*H147,2)</f>
        <v>0</v>
      </c>
      <c r="K147" s="333" t="s">
        <v>310</v>
      </c>
      <c r="L147" s="336"/>
      <c r="M147" s="337" t="s">
        <v>5</v>
      </c>
      <c r="N147" s="338" t="s">
        <v>39</v>
      </c>
      <c r="O147" s="339">
        <v>0.4</v>
      </c>
      <c r="P147" s="339">
        <f>O147*H147</f>
        <v>96</v>
      </c>
      <c r="Q147" s="339">
        <v>0</v>
      </c>
      <c r="R147" s="339">
        <f>Q147*H147</f>
        <v>0</v>
      </c>
      <c r="S147" s="339">
        <v>0</v>
      </c>
      <c r="T147" s="340">
        <f>S147*H147</f>
        <v>0</v>
      </c>
      <c r="AR147" s="341" t="s">
        <v>124</v>
      </c>
      <c r="AT147" s="341" t="s">
        <v>121</v>
      </c>
      <c r="AU147" s="341" t="s">
        <v>74</v>
      </c>
      <c r="AY147" s="341" t="s">
        <v>119</v>
      </c>
      <c r="BE147" s="342">
        <f>IF(N147="základní",J147,0)</f>
        <v>0</v>
      </c>
      <c r="BF147" s="342">
        <f>IF(N147="snížená",J147,0)</f>
        <v>0</v>
      </c>
      <c r="BG147" s="342">
        <f>IF(N147="zákl. přenesená",J147,0)</f>
        <v>0</v>
      </c>
      <c r="BH147" s="342">
        <f>IF(N147="sníž. přenesená",J147,0)</f>
        <v>0</v>
      </c>
      <c r="BI147" s="342">
        <f>IF(N147="nulová",J147,0)</f>
        <v>0</v>
      </c>
      <c r="BJ147" s="341" t="s">
        <v>21</v>
      </c>
      <c r="BK147" s="342">
        <f>ROUND(I147*H147,2)</f>
        <v>0</v>
      </c>
      <c r="BL147" s="341" t="s">
        <v>124</v>
      </c>
      <c r="BM147" s="341" t="s">
        <v>321</v>
      </c>
    </row>
    <row r="148" spans="2:47" s="319" customFormat="1" ht="27">
      <c r="B148" s="336"/>
      <c r="D148" s="343" t="s">
        <v>125</v>
      </c>
      <c r="F148" s="344" t="s">
        <v>322</v>
      </c>
      <c r="L148" s="336"/>
      <c r="M148" s="345"/>
      <c r="N148" s="346"/>
      <c r="O148" s="346"/>
      <c r="P148" s="346"/>
      <c r="Q148" s="346"/>
      <c r="R148" s="346"/>
      <c r="S148" s="346"/>
      <c r="T148" s="347"/>
      <c r="AT148" s="341" t="s">
        <v>125</v>
      </c>
      <c r="AU148" s="341" t="s">
        <v>74</v>
      </c>
    </row>
    <row r="149" spans="2:47" s="319" customFormat="1" ht="27">
      <c r="B149" s="336"/>
      <c r="D149" s="343" t="s">
        <v>316</v>
      </c>
      <c r="F149" s="361" t="s">
        <v>323</v>
      </c>
      <c r="L149" s="336"/>
      <c r="M149" s="345"/>
      <c r="N149" s="346"/>
      <c r="O149" s="346"/>
      <c r="P149" s="346"/>
      <c r="Q149" s="346"/>
      <c r="R149" s="346"/>
      <c r="S149" s="346"/>
      <c r="T149" s="347"/>
      <c r="AT149" s="341" t="s">
        <v>316</v>
      </c>
      <c r="AU149" s="341" t="s">
        <v>74</v>
      </c>
    </row>
    <row r="150" spans="2:51" s="348" customFormat="1" ht="13.5">
      <c r="B150" s="349"/>
      <c r="D150" s="343" t="s">
        <v>126</v>
      </c>
      <c r="E150" s="350" t="s">
        <v>5</v>
      </c>
      <c r="F150" s="351" t="s">
        <v>1029</v>
      </c>
      <c r="H150" s="320"/>
      <c r="L150" s="349"/>
      <c r="M150" s="352"/>
      <c r="N150" s="353"/>
      <c r="O150" s="353"/>
      <c r="P150" s="353"/>
      <c r="Q150" s="353"/>
      <c r="R150" s="353"/>
      <c r="S150" s="353"/>
      <c r="T150" s="354"/>
      <c r="AT150" s="350" t="s">
        <v>126</v>
      </c>
      <c r="AU150" s="350" t="s">
        <v>74</v>
      </c>
      <c r="AV150" s="348" t="s">
        <v>74</v>
      </c>
      <c r="AW150" s="348" t="s">
        <v>32</v>
      </c>
      <c r="AX150" s="348" t="s">
        <v>68</v>
      </c>
      <c r="AY150" s="350" t="s">
        <v>119</v>
      </c>
    </row>
    <row r="151" spans="2:63" s="10" customFormat="1" ht="29.85" customHeight="1">
      <c r="B151" s="139"/>
      <c r="D151" s="140" t="s">
        <v>67</v>
      </c>
      <c r="E151" s="149" t="s">
        <v>124</v>
      </c>
      <c r="F151" s="149" t="s">
        <v>178</v>
      </c>
      <c r="J151" s="150">
        <f>J152</f>
        <v>0</v>
      </c>
      <c r="L151" s="139"/>
      <c r="M151" s="143"/>
      <c r="N151" s="144"/>
      <c r="O151" s="144"/>
      <c r="P151" s="145">
        <f>SUM(P152:P154)</f>
        <v>15.75</v>
      </c>
      <c r="Q151" s="144"/>
      <c r="R151" s="145">
        <f>SUM(R152:R154)</f>
        <v>27.0765</v>
      </c>
      <c r="S151" s="144"/>
      <c r="T151" s="146">
        <f>SUM(T152:T154)</f>
        <v>0</v>
      </c>
      <c r="AR151" s="140" t="s">
        <v>21</v>
      </c>
      <c r="AT151" s="147" t="s">
        <v>67</v>
      </c>
      <c r="AU151" s="147" t="s">
        <v>21</v>
      </c>
      <c r="AY151" s="140" t="s">
        <v>119</v>
      </c>
      <c r="BK151" s="148">
        <f>SUM(BK152:BK154)</f>
        <v>0</v>
      </c>
    </row>
    <row r="152" spans="2:65" s="319" customFormat="1" ht="25.5" customHeight="1">
      <c r="B152" s="331"/>
      <c r="C152" s="332" t="s">
        <v>179</v>
      </c>
      <c r="D152" s="332" t="s">
        <v>121</v>
      </c>
      <c r="E152" s="317" t="s">
        <v>324</v>
      </c>
      <c r="F152" s="333" t="s">
        <v>325</v>
      </c>
      <c r="G152" s="334" t="s">
        <v>122</v>
      </c>
      <c r="H152" s="318">
        <v>150</v>
      </c>
      <c r="I152" s="335"/>
      <c r="J152" s="335">
        <f>ROUND(I152*H152,2)</f>
        <v>0</v>
      </c>
      <c r="K152" s="333" t="s">
        <v>123</v>
      </c>
      <c r="L152" s="336"/>
      <c r="M152" s="337" t="s">
        <v>5</v>
      </c>
      <c r="N152" s="338" t="s">
        <v>39</v>
      </c>
      <c r="O152" s="339">
        <v>0.105</v>
      </c>
      <c r="P152" s="339">
        <f>O152*H152</f>
        <v>15.75</v>
      </c>
      <c r="Q152" s="339">
        <v>0.18051</v>
      </c>
      <c r="R152" s="339">
        <f>Q152*H152</f>
        <v>27.0765</v>
      </c>
      <c r="S152" s="339">
        <v>0</v>
      </c>
      <c r="T152" s="340">
        <f>S152*H152</f>
        <v>0</v>
      </c>
      <c r="AR152" s="341" t="s">
        <v>124</v>
      </c>
      <c r="AT152" s="341" t="s">
        <v>121</v>
      </c>
      <c r="AU152" s="341" t="s">
        <v>74</v>
      </c>
      <c r="AY152" s="341" t="s">
        <v>119</v>
      </c>
      <c r="BE152" s="342">
        <f>IF(N152="základní",J152,0)</f>
        <v>0</v>
      </c>
      <c r="BF152" s="342">
        <f>IF(N152="snížená",J152,0)</f>
        <v>0</v>
      </c>
      <c r="BG152" s="342">
        <f>IF(N152="zákl. přenesená",J152,0)</f>
        <v>0</v>
      </c>
      <c r="BH152" s="342">
        <f>IF(N152="sníž. přenesená",J152,0)</f>
        <v>0</v>
      </c>
      <c r="BI152" s="342">
        <f>IF(N152="nulová",J152,0)</f>
        <v>0</v>
      </c>
      <c r="BJ152" s="341" t="s">
        <v>21</v>
      </c>
      <c r="BK152" s="342">
        <f>ROUND(I152*H152,2)</f>
        <v>0</v>
      </c>
      <c r="BL152" s="341" t="s">
        <v>124</v>
      </c>
      <c r="BM152" s="341" t="s">
        <v>326</v>
      </c>
    </row>
    <row r="153" spans="2:47" s="319" customFormat="1" ht="27">
      <c r="B153" s="336"/>
      <c r="D153" s="343" t="s">
        <v>125</v>
      </c>
      <c r="F153" s="344" t="s">
        <v>327</v>
      </c>
      <c r="L153" s="336"/>
      <c r="M153" s="345"/>
      <c r="N153" s="346"/>
      <c r="O153" s="346"/>
      <c r="P153" s="346"/>
      <c r="Q153" s="346"/>
      <c r="R153" s="346"/>
      <c r="S153" s="346"/>
      <c r="T153" s="347"/>
      <c r="AT153" s="341" t="s">
        <v>125</v>
      </c>
      <c r="AU153" s="341" t="s">
        <v>74</v>
      </c>
    </row>
    <row r="154" spans="2:51" s="348" customFormat="1" ht="13.5">
      <c r="B154" s="349"/>
      <c r="D154" s="343" t="s">
        <v>126</v>
      </c>
      <c r="E154" s="350" t="s">
        <v>5</v>
      </c>
      <c r="F154" s="351" t="s">
        <v>1045</v>
      </c>
      <c r="H154" s="320"/>
      <c r="L154" s="349"/>
      <c r="M154" s="352"/>
      <c r="N154" s="353"/>
      <c r="O154" s="353"/>
      <c r="P154" s="353"/>
      <c r="Q154" s="353"/>
      <c r="R154" s="353"/>
      <c r="S154" s="353"/>
      <c r="T154" s="354"/>
      <c r="AT154" s="350" t="s">
        <v>126</v>
      </c>
      <c r="AU154" s="350" t="s">
        <v>74</v>
      </c>
      <c r="AV154" s="348" t="s">
        <v>74</v>
      </c>
      <c r="AW154" s="348" t="s">
        <v>32</v>
      </c>
      <c r="AX154" s="348" t="s">
        <v>21</v>
      </c>
      <c r="AY154" s="350" t="s">
        <v>119</v>
      </c>
    </row>
    <row r="155" spans="2:63" s="10" customFormat="1" ht="29.85" customHeight="1">
      <c r="B155" s="139"/>
      <c r="D155" s="140" t="s">
        <v>67</v>
      </c>
      <c r="E155" s="149" t="s">
        <v>129</v>
      </c>
      <c r="F155" s="149" t="s">
        <v>183</v>
      </c>
      <c r="J155" s="150">
        <f>SUM(J157:J223)</f>
        <v>0</v>
      </c>
      <c r="L155" s="139"/>
      <c r="M155" s="143"/>
      <c r="N155" s="144"/>
      <c r="O155" s="144"/>
      <c r="P155" s="145">
        <f>SUM(P157:P230)</f>
        <v>838.528</v>
      </c>
      <c r="Q155" s="144"/>
      <c r="R155" s="145">
        <f>SUM(R157:R230)</f>
        <v>1068.51927</v>
      </c>
      <c r="S155" s="144"/>
      <c r="T155" s="146">
        <f>SUM(T157:T230)</f>
        <v>0</v>
      </c>
      <c r="AR155" s="140" t="s">
        <v>21</v>
      </c>
      <c r="AT155" s="147" t="s">
        <v>67</v>
      </c>
      <c r="AU155" s="147" t="s">
        <v>21</v>
      </c>
      <c r="AY155" s="140" t="s">
        <v>119</v>
      </c>
      <c r="BK155" s="148">
        <f>SUM(BK157:BK230)</f>
        <v>0</v>
      </c>
    </row>
    <row r="156" spans="2:63" s="10" customFormat="1" ht="14.25" customHeight="1">
      <c r="B156" s="139"/>
      <c r="D156" s="140"/>
      <c r="E156" s="149"/>
      <c r="F156" s="149" t="s">
        <v>1027</v>
      </c>
      <c r="J156" s="150"/>
      <c r="L156" s="139"/>
      <c r="M156" s="143"/>
      <c r="N156" s="329"/>
      <c r="O156" s="329"/>
      <c r="P156" s="330"/>
      <c r="Q156" s="329"/>
      <c r="R156" s="330"/>
      <c r="S156" s="329"/>
      <c r="T156" s="146"/>
      <c r="AR156" s="140"/>
      <c r="AT156" s="147"/>
      <c r="AU156" s="147"/>
      <c r="AY156" s="140"/>
      <c r="BK156" s="148"/>
    </row>
    <row r="157" spans="2:65" s="319" customFormat="1" ht="16.5" customHeight="1">
      <c r="B157" s="331"/>
      <c r="C157" s="332" t="s">
        <v>180</v>
      </c>
      <c r="D157" s="332" t="s">
        <v>121</v>
      </c>
      <c r="E157" s="317" t="s">
        <v>185</v>
      </c>
      <c r="F157" s="333" t="s">
        <v>1028</v>
      </c>
      <c r="G157" s="334" t="s">
        <v>122</v>
      </c>
      <c r="H157" s="318">
        <v>43</v>
      </c>
      <c r="I157" s="335"/>
      <c r="J157" s="335">
        <f>ROUND(I157*H157,2)</f>
        <v>0</v>
      </c>
      <c r="K157" s="333" t="s">
        <v>123</v>
      </c>
      <c r="L157" s="336"/>
      <c r="M157" s="337" t="s">
        <v>5</v>
      </c>
      <c r="N157" s="338" t="s">
        <v>39</v>
      </c>
      <c r="O157" s="339">
        <v>0.026</v>
      </c>
      <c r="P157" s="339">
        <f>O157*H157</f>
        <v>1.1179999999999999</v>
      </c>
      <c r="Q157" s="339">
        <v>0.27994</v>
      </c>
      <c r="R157" s="339">
        <f>Q157*H157</f>
        <v>12.037420000000001</v>
      </c>
      <c r="S157" s="339">
        <v>0</v>
      </c>
      <c r="T157" s="340">
        <f>S157*H157</f>
        <v>0</v>
      </c>
      <c r="AR157" s="341" t="s">
        <v>124</v>
      </c>
      <c r="AT157" s="341" t="s">
        <v>121</v>
      </c>
      <c r="AU157" s="341" t="s">
        <v>74</v>
      </c>
      <c r="AY157" s="341" t="s">
        <v>119</v>
      </c>
      <c r="BE157" s="342">
        <f>IF(N157="základní",J157,0)</f>
        <v>0</v>
      </c>
      <c r="BF157" s="342">
        <f>IF(N157="snížená",J157,0)</f>
        <v>0</v>
      </c>
      <c r="BG157" s="342">
        <f>IF(N157="zákl. přenesená",J157,0)</f>
        <v>0</v>
      </c>
      <c r="BH157" s="342">
        <f>IF(N157="sníž. přenesená",J157,0)</f>
        <v>0</v>
      </c>
      <c r="BI157" s="342">
        <f>IF(N157="nulová",J157,0)</f>
        <v>0</v>
      </c>
      <c r="BJ157" s="341" t="s">
        <v>21</v>
      </c>
      <c r="BK157" s="342">
        <f>ROUND(I157*H157,2)</f>
        <v>0</v>
      </c>
      <c r="BL157" s="341" t="s">
        <v>124</v>
      </c>
      <c r="BM157" s="341" t="s">
        <v>187</v>
      </c>
    </row>
    <row r="158" spans="2:47" s="1" customFormat="1" ht="13.5">
      <c r="B158" s="36"/>
      <c r="D158" s="163" t="s">
        <v>125</v>
      </c>
      <c r="F158" s="164" t="s">
        <v>188</v>
      </c>
      <c r="L158" s="36"/>
      <c r="M158" s="165"/>
      <c r="N158" s="37"/>
      <c r="O158" s="37"/>
      <c r="P158" s="37"/>
      <c r="Q158" s="37"/>
      <c r="R158" s="37"/>
      <c r="S158" s="37"/>
      <c r="T158" s="65"/>
      <c r="AT158" s="22" t="s">
        <v>125</v>
      </c>
      <c r="AU158" s="22" t="s">
        <v>74</v>
      </c>
    </row>
    <row r="159" spans="2:65" s="1" customFormat="1" ht="16.5" customHeight="1" hidden="1">
      <c r="B159" s="151"/>
      <c r="C159" s="152" t="s">
        <v>181</v>
      </c>
      <c r="D159" s="152" t="s">
        <v>121</v>
      </c>
      <c r="E159" s="276" t="s">
        <v>190</v>
      </c>
      <c r="F159" s="154" t="s">
        <v>191</v>
      </c>
      <c r="G159" s="155" t="s">
        <v>122</v>
      </c>
      <c r="H159" s="156"/>
      <c r="I159" s="157"/>
      <c r="J159" s="157">
        <f>ROUND(I159*H159,2)</f>
        <v>0</v>
      </c>
      <c r="K159" s="154" t="s">
        <v>123</v>
      </c>
      <c r="L159" s="36"/>
      <c r="M159" s="158" t="s">
        <v>5</v>
      </c>
      <c r="N159" s="159" t="s">
        <v>39</v>
      </c>
      <c r="O159" s="160">
        <v>0.031</v>
      </c>
      <c r="P159" s="160">
        <f>O159*H159</f>
        <v>0</v>
      </c>
      <c r="Q159" s="160">
        <v>0.4726</v>
      </c>
      <c r="R159" s="160">
        <f>Q159*H159</f>
        <v>0</v>
      </c>
      <c r="S159" s="160">
        <v>0</v>
      </c>
      <c r="T159" s="161">
        <f>S159*H159</f>
        <v>0</v>
      </c>
      <c r="AR159" s="22" t="s">
        <v>124</v>
      </c>
      <c r="AT159" s="22" t="s">
        <v>121</v>
      </c>
      <c r="AU159" s="22" t="s">
        <v>74</v>
      </c>
      <c r="AY159" s="22" t="s">
        <v>119</v>
      </c>
      <c r="BE159" s="162">
        <f>IF(N159="základní",J159,0)</f>
        <v>0</v>
      </c>
      <c r="BF159" s="162">
        <f>IF(N159="snížená",J159,0)</f>
        <v>0</v>
      </c>
      <c r="BG159" s="162">
        <f>IF(N159="zákl. přenesená",J159,0)</f>
        <v>0</v>
      </c>
      <c r="BH159" s="162">
        <f>IF(N159="sníž. přenesená",J159,0)</f>
        <v>0</v>
      </c>
      <c r="BI159" s="162">
        <f>IF(N159="nulová",J159,0)</f>
        <v>0</v>
      </c>
      <c r="BJ159" s="22" t="s">
        <v>21</v>
      </c>
      <c r="BK159" s="162">
        <f>ROUND(I159*H159,2)</f>
        <v>0</v>
      </c>
      <c r="BL159" s="22" t="s">
        <v>124</v>
      </c>
      <c r="BM159" s="22" t="s">
        <v>192</v>
      </c>
    </row>
    <row r="160" spans="2:47" s="1" customFormat="1" ht="13.5" hidden="1">
      <c r="B160" s="36"/>
      <c r="D160" s="163" t="s">
        <v>125</v>
      </c>
      <c r="F160" s="164" t="s">
        <v>193</v>
      </c>
      <c r="L160" s="36"/>
      <c r="M160" s="165"/>
      <c r="N160" s="37"/>
      <c r="O160" s="37"/>
      <c r="P160" s="37"/>
      <c r="Q160" s="37"/>
      <c r="R160" s="37"/>
      <c r="S160" s="37"/>
      <c r="T160" s="65"/>
      <c r="AT160" s="22" t="s">
        <v>125</v>
      </c>
      <c r="AU160" s="22" t="s">
        <v>74</v>
      </c>
    </row>
    <row r="161" spans="1:18" s="326" customFormat="1" ht="14.25" hidden="1">
      <c r="A161" s="323"/>
      <c r="B161" s="295" t="s">
        <v>1027</v>
      </c>
      <c r="C161" s="295"/>
      <c r="D161" s="295"/>
      <c r="E161" s="314"/>
      <c r="F161" s="297">
        <v>42.1</v>
      </c>
      <c r="G161" s="314"/>
      <c r="H161" s="314"/>
      <c r="J161" s="297"/>
      <c r="L161" s="305"/>
      <c r="M161" s="328"/>
      <c r="N161" s="328"/>
      <c r="O161" s="328"/>
      <c r="P161" s="328"/>
      <c r="Q161" s="328"/>
      <c r="R161" s="327"/>
    </row>
    <row r="162" spans="1:18" s="326" customFormat="1" ht="15.75" hidden="1">
      <c r="A162" s="323"/>
      <c r="B162" s="308" t="s">
        <v>1026</v>
      </c>
      <c r="C162" s="308" t="s">
        <v>1025</v>
      </c>
      <c r="D162" s="308" t="s">
        <v>1024</v>
      </c>
      <c r="E162" s="307"/>
      <c r="F162" s="307"/>
      <c r="G162" s="307"/>
      <c r="H162" s="308"/>
      <c r="I162" s="297"/>
      <c r="J162" s="297" t="s">
        <v>1005</v>
      </c>
      <c r="K162" s="306"/>
      <c r="L162" s="305"/>
      <c r="M162" s="328"/>
      <c r="N162" s="328"/>
      <c r="O162" s="328"/>
      <c r="P162" s="328"/>
      <c r="Q162" s="328"/>
      <c r="R162" s="327"/>
    </row>
    <row r="163" spans="1:18" s="302" customFormat="1" ht="15.75" hidden="1">
      <c r="A163" s="325"/>
      <c r="B163" s="308" t="s">
        <v>1023</v>
      </c>
      <c r="C163" s="308" t="s">
        <v>1022</v>
      </c>
      <c r="D163" s="308" t="s">
        <v>1021</v>
      </c>
      <c r="E163" s="307"/>
      <c r="F163" s="307"/>
      <c r="G163" s="307"/>
      <c r="H163" s="307"/>
      <c r="I163" s="297"/>
      <c r="J163" s="297" t="s">
        <v>1005</v>
      </c>
      <c r="K163" s="306"/>
      <c r="L163" s="305"/>
      <c r="M163" s="304"/>
      <c r="N163" s="304"/>
      <c r="O163" s="304"/>
      <c r="P163" s="304"/>
      <c r="Q163" s="304"/>
      <c r="R163" s="303"/>
    </row>
    <row r="164" spans="1:18" s="302" customFormat="1" ht="15.75" hidden="1">
      <c r="A164" s="325"/>
      <c r="B164" s="308" t="s">
        <v>1020</v>
      </c>
      <c r="C164" s="308" t="s">
        <v>1019</v>
      </c>
      <c r="D164" s="308" t="s">
        <v>1018</v>
      </c>
      <c r="E164" s="307"/>
      <c r="F164" s="307"/>
      <c r="G164" s="307"/>
      <c r="H164" s="307"/>
      <c r="I164" s="297"/>
      <c r="J164" s="297" t="s">
        <v>1005</v>
      </c>
      <c r="K164" s="306"/>
      <c r="L164" s="305"/>
      <c r="M164" s="304"/>
      <c r="N164" s="304"/>
      <c r="O164" s="304"/>
      <c r="P164" s="304"/>
      <c r="Q164" s="304"/>
      <c r="R164" s="303"/>
    </row>
    <row r="165" spans="2:65" s="1" customFormat="1" ht="25.5" customHeight="1">
      <c r="B165" s="151"/>
      <c r="C165" s="152" t="s">
        <v>201</v>
      </c>
      <c r="D165" s="152" t="s">
        <v>121</v>
      </c>
      <c r="E165" s="276" t="s">
        <v>336</v>
      </c>
      <c r="F165" s="154" t="s">
        <v>337</v>
      </c>
      <c r="G165" s="155" t="s">
        <v>122</v>
      </c>
      <c r="H165" s="156">
        <f>H168</f>
        <v>45</v>
      </c>
      <c r="I165" s="157"/>
      <c r="J165" s="157">
        <f>ROUND(I165*H165,2)</f>
        <v>0</v>
      </c>
      <c r="K165" s="154" t="s">
        <v>123</v>
      </c>
      <c r="L165" s="36"/>
      <c r="M165" s="158" t="s">
        <v>5</v>
      </c>
      <c r="N165" s="159" t="s">
        <v>39</v>
      </c>
      <c r="O165" s="160">
        <v>0.909</v>
      </c>
      <c r="P165" s="160">
        <f>O165*H165</f>
        <v>40.905</v>
      </c>
      <c r="Q165" s="160">
        <v>0.1837</v>
      </c>
      <c r="R165" s="160">
        <f>Q165*H165</f>
        <v>8.2665</v>
      </c>
      <c r="S165" s="160">
        <v>0</v>
      </c>
      <c r="T165" s="161">
        <f>S165*H165</f>
        <v>0</v>
      </c>
      <c r="AR165" s="22" t="s">
        <v>124</v>
      </c>
      <c r="AT165" s="22" t="s">
        <v>121</v>
      </c>
      <c r="AU165" s="22" t="s">
        <v>74</v>
      </c>
      <c r="AY165" s="22" t="s">
        <v>119</v>
      </c>
      <c r="BE165" s="162">
        <f>IF(N165="základní",J165,0)</f>
        <v>0</v>
      </c>
      <c r="BF165" s="162">
        <f>IF(N165="snížená",J165,0)</f>
        <v>0</v>
      </c>
      <c r="BG165" s="162">
        <f>IF(N165="zákl. přenesená",J165,0)</f>
        <v>0</v>
      </c>
      <c r="BH165" s="162">
        <f>IF(N165="sníž. přenesená",J165,0)</f>
        <v>0</v>
      </c>
      <c r="BI165" s="162">
        <f>IF(N165="nulová",J165,0)</f>
        <v>0</v>
      </c>
      <c r="BJ165" s="22" t="s">
        <v>21</v>
      </c>
      <c r="BK165" s="162">
        <f>ROUND(I165*H165,2)</f>
        <v>0</v>
      </c>
      <c r="BL165" s="22" t="s">
        <v>124</v>
      </c>
      <c r="BM165" s="22" t="s">
        <v>338</v>
      </c>
    </row>
    <row r="166" spans="2:47" s="1" customFormat="1" ht="27">
      <c r="B166" s="36"/>
      <c r="D166" s="163" t="s">
        <v>125</v>
      </c>
      <c r="F166" s="164" t="s">
        <v>339</v>
      </c>
      <c r="L166" s="36"/>
      <c r="M166" s="165"/>
      <c r="N166" s="37"/>
      <c r="O166" s="37"/>
      <c r="P166" s="37"/>
      <c r="Q166" s="37"/>
      <c r="R166" s="37"/>
      <c r="S166" s="37"/>
      <c r="T166" s="65"/>
      <c r="AT166" s="22" t="s">
        <v>125</v>
      </c>
      <c r="AU166" s="22" t="s">
        <v>74</v>
      </c>
    </row>
    <row r="167" spans="2:51" s="11" customFormat="1" ht="13.5">
      <c r="B167" s="166"/>
      <c r="D167" s="163" t="s">
        <v>126</v>
      </c>
      <c r="E167" s="167" t="s">
        <v>5</v>
      </c>
      <c r="F167" s="414" t="s">
        <v>1065</v>
      </c>
      <c r="H167" s="169"/>
      <c r="L167" s="166"/>
      <c r="M167" s="170"/>
      <c r="N167" s="171"/>
      <c r="O167" s="171"/>
      <c r="P167" s="171"/>
      <c r="Q167" s="171"/>
      <c r="R167" s="171"/>
      <c r="S167" s="171"/>
      <c r="T167" s="172"/>
      <c r="AT167" s="167" t="s">
        <v>126</v>
      </c>
      <c r="AU167" s="167" t="s">
        <v>74</v>
      </c>
      <c r="AV167" s="11" t="s">
        <v>74</v>
      </c>
      <c r="AW167" s="11" t="s">
        <v>32</v>
      </c>
      <c r="AX167" s="11" t="s">
        <v>21</v>
      </c>
      <c r="AY167" s="167" t="s">
        <v>119</v>
      </c>
    </row>
    <row r="168" spans="2:65" s="1" customFormat="1" ht="16.5" customHeight="1">
      <c r="B168" s="151"/>
      <c r="C168" s="173" t="s">
        <v>202</v>
      </c>
      <c r="D168" s="173" t="s">
        <v>132</v>
      </c>
      <c r="E168" s="299" t="s">
        <v>340</v>
      </c>
      <c r="F168" s="175" t="s">
        <v>341</v>
      </c>
      <c r="G168" s="155" t="s">
        <v>122</v>
      </c>
      <c r="H168" s="177">
        <v>45</v>
      </c>
      <c r="I168" s="178"/>
      <c r="J168" s="178">
        <f>ROUND(I168*H168,2)</f>
        <v>0</v>
      </c>
      <c r="K168" s="175" t="s">
        <v>123</v>
      </c>
      <c r="L168" s="179"/>
      <c r="M168" s="180" t="s">
        <v>5</v>
      </c>
      <c r="N168" s="181" t="s">
        <v>39</v>
      </c>
      <c r="O168" s="160">
        <v>0</v>
      </c>
      <c r="P168" s="160">
        <f>O168*H168</f>
        <v>0</v>
      </c>
      <c r="Q168" s="160">
        <v>1</v>
      </c>
      <c r="R168" s="160">
        <f>Q168*H168</f>
        <v>45</v>
      </c>
      <c r="S168" s="160">
        <v>0</v>
      </c>
      <c r="T168" s="161">
        <f>S168*H168</f>
        <v>0</v>
      </c>
      <c r="AR168" s="22" t="s">
        <v>136</v>
      </c>
      <c r="AT168" s="22" t="s">
        <v>132</v>
      </c>
      <c r="AU168" s="22" t="s">
        <v>74</v>
      </c>
      <c r="AY168" s="22" t="s">
        <v>119</v>
      </c>
      <c r="BE168" s="162">
        <f>IF(N168="základní",J168,0)</f>
        <v>0</v>
      </c>
      <c r="BF168" s="162">
        <f>IF(N168="snížená",J168,0)</f>
        <v>0</v>
      </c>
      <c r="BG168" s="162">
        <f>IF(N168="zákl. přenesená",J168,0)</f>
        <v>0</v>
      </c>
      <c r="BH168" s="162">
        <f>IF(N168="sníž. přenesená",J168,0)</f>
        <v>0</v>
      </c>
      <c r="BI168" s="162">
        <f>IF(N168="nulová",J168,0)</f>
        <v>0</v>
      </c>
      <c r="BJ168" s="22" t="s">
        <v>21</v>
      </c>
      <c r="BK168" s="162">
        <f>ROUND(I168*H168,2)</f>
        <v>0</v>
      </c>
      <c r="BL168" s="22" t="s">
        <v>124</v>
      </c>
      <c r="BM168" s="22" t="s">
        <v>342</v>
      </c>
    </row>
    <row r="169" spans="2:47" s="1" customFormat="1" ht="13.5">
      <c r="B169" s="36"/>
      <c r="D169" s="163" t="s">
        <v>125</v>
      </c>
      <c r="F169" s="164" t="s">
        <v>341</v>
      </c>
      <c r="L169" s="36"/>
      <c r="M169" s="165"/>
      <c r="N169" s="37"/>
      <c r="O169" s="37"/>
      <c r="P169" s="37"/>
      <c r="Q169" s="37"/>
      <c r="R169" s="37"/>
      <c r="S169" s="37"/>
      <c r="T169" s="65"/>
      <c r="AT169" s="22" t="s">
        <v>125</v>
      </c>
      <c r="AU169" s="22" t="s">
        <v>74</v>
      </c>
    </row>
    <row r="170" spans="2:47" s="1" customFormat="1" ht="27" customHeight="1" hidden="1">
      <c r="B170" s="36"/>
      <c r="D170" s="163" t="s">
        <v>316</v>
      </c>
      <c r="F170" s="192" t="s">
        <v>343</v>
      </c>
      <c r="L170" s="36"/>
      <c r="M170" s="165"/>
      <c r="N170" s="37"/>
      <c r="O170" s="37"/>
      <c r="P170" s="37"/>
      <c r="Q170" s="37"/>
      <c r="R170" s="37"/>
      <c r="S170" s="37"/>
      <c r="T170" s="65"/>
      <c r="AT170" s="22" t="s">
        <v>316</v>
      </c>
      <c r="AU170" s="22" t="s">
        <v>74</v>
      </c>
    </row>
    <row r="171" spans="2:51" s="11" customFormat="1" ht="13.5" customHeight="1" hidden="1">
      <c r="B171" s="166"/>
      <c r="D171" s="163" t="s">
        <v>126</v>
      </c>
      <c r="E171" s="167" t="s">
        <v>5</v>
      </c>
      <c r="F171" s="168" t="s">
        <v>344</v>
      </c>
      <c r="H171" s="169"/>
      <c r="L171" s="166"/>
      <c r="M171" s="170"/>
      <c r="N171" s="171"/>
      <c r="O171" s="171"/>
      <c r="P171" s="171"/>
      <c r="Q171" s="171"/>
      <c r="R171" s="171"/>
      <c r="S171" s="171"/>
      <c r="T171" s="172"/>
      <c r="AT171" s="167" t="s">
        <v>126</v>
      </c>
      <c r="AU171" s="167" t="s">
        <v>74</v>
      </c>
      <c r="AV171" s="11" t="s">
        <v>74</v>
      </c>
      <c r="AW171" s="11" t="s">
        <v>32</v>
      </c>
      <c r="AX171" s="11" t="s">
        <v>21</v>
      </c>
      <c r="AY171" s="167" t="s">
        <v>119</v>
      </c>
    </row>
    <row r="172" spans="2:65" s="1" customFormat="1" ht="25.5" customHeight="1">
      <c r="B172" s="151"/>
      <c r="C172" s="152" t="s">
        <v>223</v>
      </c>
      <c r="D172" s="152" t="s">
        <v>121</v>
      </c>
      <c r="E172" s="276" t="s">
        <v>374</v>
      </c>
      <c r="F172" s="154" t="s">
        <v>375</v>
      </c>
      <c r="G172" s="155" t="s">
        <v>122</v>
      </c>
      <c r="H172" s="156">
        <f>H168</f>
        <v>45</v>
      </c>
      <c r="I172" s="157"/>
      <c r="J172" s="157">
        <f>ROUND(I172*H172,2)</f>
        <v>0</v>
      </c>
      <c r="K172" s="154" t="s">
        <v>123</v>
      </c>
      <c r="L172" s="36"/>
      <c r="M172" s="158" t="s">
        <v>5</v>
      </c>
      <c r="N172" s="159" t="s">
        <v>39</v>
      </c>
      <c r="O172" s="160">
        <v>0.62</v>
      </c>
      <c r="P172" s="160">
        <f>O172*H172</f>
        <v>27.9</v>
      </c>
      <c r="Q172" s="160">
        <v>0.08565</v>
      </c>
      <c r="R172" s="160">
        <f>Q172*H172</f>
        <v>3.8542500000000004</v>
      </c>
      <c r="S172" s="160">
        <v>0</v>
      </c>
      <c r="T172" s="161">
        <f>S172*H172</f>
        <v>0</v>
      </c>
      <c r="AR172" s="22" t="s">
        <v>124</v>
      </c>
      <c r="AT172" s="22" t="s">
        <v>121</v>
      </c>
      <c r="AU172" s="22" t="s">
        <v>74</v>
      </c>
      <c r="AY172" s="22" t="s">
        <v>119</v>
      </c>
      <c r="BE172" s="162">
        <f>IF(N172="základní",J172,0)</f>
        <v>0</v>
      </c>
      <c r="BF172" s="162">
        <f>IF(N172="snížená",J172,0)</f>
        <v>0</v>
      </c>
      <c r="BG172" s="162">
        <f>IF(N172="zákl. přenesená",J172,0)</f>
        <v>0</v>
      </c>
      <c r="BH172" s="162">
        <f>IF(N172="sníž. přenesená",J172,0)</f>
        <v>0</v>
      </c>
      <c r="BI172" s="162">
        <f>IF(N172="nulová",J172,0)</f>
        <v>0</v>
      </c>
      <c r="BJ172" s="22" t="s">
        <v>21</v>
      </c>
      <c r="BK172" s="162">
        <f>ROUND(I172*H172,2)</f>
        <v>0</v>
      </c>
      <c r="BL172" s="22" t="s">
        <v>124</v>
      </c>
      <c r="BM172" s="22" t="s">
        <v>376</v>
      </c>
    </row>
    <row r="173" spans="2:47" s="1" customFormat="1" ht="40.5">
      <c r="B173" s="36"/>
      <c r="D173" s="163" t="s">
        <v>125</v>
      </c>
      <c r="F173" s="164" t="s">
        <v>377</v>
      </c>
      <c r="L173" s="36"/>
      <c r="M173" s="165"/>
      <c r="N173" s="37"/>
      <c r="O173" s="37"/>
      <c r="P173" s="37"/>
      <c r="Q173" s="37"/>
      <c r="R173" s="37"/>
      <c r="S173" s="37"/>
      <c r="T173" s="65"/>
      <c r="AT173" s="22" t="s">
        <v>125</v>
      </c>
      <c r="AU173" s="22" t="s">
        <v>74</v>
      </c>
    </row>
    <row r="174" spans="2:51" s="11" customFormat="1" ht="13.5">
      <c r="B174" s="166"/>
      <c r="D174" s="163" t="s">
        <v>126</v>
      </c>
      <c r="E174" s="167" t="s">
        <v>5</v>
      </c>
      <c r="F174" s="414" t="s">
        <v>1066</v>
      </c>
      <c r="H174" s="169"/>
      <c r="L174" s="166"/>
      <c r="M174" s="170"/>
      <c r="N174" s="171"/>
      <c r="O174" s="171"/>
      <c r="P174" s="171"/>
      <c r="Q174" s="171"/>
      <c r="R174" s="171"/>
      <c r="S174" s="171"/>
      <c r="T174" s="172"/>
      <c r="AT174" s="167" t="s">
        <v>126</v>
      </c>
      <c r="AU174" s="167" t="s">
        <v>74</v>
      </c>
      <c r="AV174" s="11" t="s">
        <v>74</v>
      </c>
      <c r="AW174" s="11" t="s">
        <v>32</v>
      </c>
      <c r="AX174" s="11" t="s">
        <v>68</v>
      </c>
      <c r="AY174" s="167" t="s">
        <v>119</v>
      </c>
    </row>
    <row r="175" spans="1:18" s="326" customFormat="1" ht="14.25" hidden="1">
      <c r="A175" s="309"/>
      <c r="B175" s="295" t="s">
        <v>1039</v>
      </c>
      <c r="C175" s="307"/>
      <c r="D175" s="307"/>
      <c r="E175" s="307"/>
      <c r="F175" s="307"/>
      <c r="G175" s="297">
        <v>66.5</v>
      </c>
      <c r="H175" s="307"/>
      <c r="J175" s="297"/>
      <c r="K175" s="321"/>
      <c r="L175" s="310"/>
      <c r="M175" s="328"/>
      <c r="N175" s="328"/>
      <c r="O175" s="328"/>
      <c r="P175" s="328"/>
      <c r="Q175" s="328"/>
      <c r="R175" s="327"/>
    </row>
    <row r="176" spans="1:18" s="302" customFormat="1" ht="15.75" hidden="1">
      <c r="A176" s="309"/>
      <c r="B176" s="324" t="s">
        <v>1036</v>
      </c>
      <c r="C176" s="324" t="s">
        <v>1038</v>
      </c>
      <c r="D176" s="324" t="s">
        <v>1037</v>
      </c>
      <c r="E176" s="363"/>
      <c r="F176" s="362"/>
      <c r="G176" s="362"/>
      <c r="H176" s="362"/>
      <c r="I176" s="322"/>
      <c r="J176" s="322" t="s">
        <v>1005</v>
      </c>
      <c r="K176" s="321"/>
      <c r="L176" s="310"/>
      <c r="M176" s="304"/>
      <c r="N176" s="304"/>
      <c r="O176" s="304"/>
      <c r="P176" s="304"/>
      <c r="Q176" s="304"/>
      <c r="R176" s="303"/>
    </row>
    <row r="177" spans="1:18" s="302" customFormat="1" ht="15.75" hidden="1">
      <c r="A177" s="309"/>
      <c r="B177" s="324" t="s">
        <v>1036</v>
      </c>
      <c r="C177" s="324" t="s">
        <v>1035</v>
      </c>
      <c r="D177" s="324" t="s">
        <v>1034</v>
      </c>
      <c r="E177" s="363"/>
      <c r="F177" s="362"/>
      <c r="G177" s="362"/>
      <c r="H177" s="362"/>
      <c r="I177" s="322"/>
      <c r="J177" s="322" t="s">
        <v>1005</v>
      </c>
      <c r="K177" s="321"/>
      <c r="L177" s="310"/>
      <c r="M177" s="304"/>
      <c r="N177" s="304"/>
      <c r="O177" s="304"/>
      <c r="P177" s="304"/>
      <c r="Q177" s="304"/>
      <c r="R177" s="303"/>
    </row>
    <row r="178" spans="1:18" s="302" customFormat="1" ht="15.75" hidden="1">
      <c r="A178" s="309"/>
      <c r="B178" s="324" t="s">
        <v>1033</v>
      </c>
      <c r="C178" s="324" t="s">
        <v>1032</v>
      </c>
      <c r="D178" s="324" t="s">
        <v>1031</v>
      </c>
      <c r="E178" s="323"/>
      <c r="F178" s="323"/>
      <c r="G178" s="323"/>
      <c r="H178" s="323"/>
      <c r="I178" s="322"/>
      <c r="J178" s="322" t="s">
        <v>1005</v>
      </c>
      <c r="K178" s="321"/>
      <c r="L178" s="310"/>
      <c r="M178" s="304"/>
      <c r="N178" s="304"/>
      <c r="O178" s="304"/>
      <c r="P178" s="304"/>
      <c r="Q178" s="304"/>
      <c r="R178" s="303"/>
    </row>
    <row r="179" spans="1:18" s="302" customFormat="1" ht="15.75" hidden="1">
      <c r="A179" s="309"/>
      <c r="B179" s="324" t="s">
        <v>1030</v>
      </c>
      <c r="C179" s="324" t="s">
        <v>1019</v>
      </c>
      <c r="D179" s="324" t="s">
        <v>1018</v>
      </c>
      <c r="E179" s="323"/>
      <c r="F179" s="323"/>
      <c r="G179" s="323"/>
      <c r="H179" s="323"/>
      <c r="I179" s="322"/>
      <c r="J179" s="322" t="s">
        <v>1005</v>
      </c>
      <c r="K179" s="321"/>
      <c r="L179" s="310"/>
      <c r="M179" s="304"/>
      <c r="N179" s="304"/>
      <c r="O179" s="304"/>
      <c r="P179" s="304"/>
      <c r="Q179" s="304"/>
      <c r="R179" s="303"/>
    </row>
    <row r="180" spans="1:18" s="302" customFormat="1" ht="14.25" hidden="1">
      <c r="A180" s="309"/>
      <c r="B180" s="315"/>
      <c r="C180" s="323"/>
      <c r="D180" s="323"/>
      <c r="E180" s="323"/>
      <c r="F180" s="323"/>
      <c r="G180" s="323"/>
      <c r="H180" s="323"/>
      <c r="I180" s="322"/>
      <c r="J180" s="322"/>
      <c r="K180" s="321"/>
      <c r="L180" s="310"/>
      <c r="M180" s="304"/>
      <c r="N180" s="304"/>
      <c r="O180" s="304"/>
      <c r="P180" s="304"/>
      <c r="Q180" s="304"/>
      <c r="R180" s="303"/>
    </row>
    <row r="181" spans="2:65" s="1" customFormat="1" ht="25.5" customHeight="1">
      <c r="B181" s="151"/>
      <c r="C181" s="152" t="s">
        <v>206</v>
      </c>
      <c r="D181" s="152" t="s">
        <v>121</v>
      </c>
      <c r="E181" s="276" t="s">
        <v>345</v>
      </c>
      <c r="F181" s="154" t="s">
        <v>346</v>
      </c>
      <c r="G181" s="155" t="s">
        <v>122</v>
      </c>
      <c r="H181" s="156">
        <v>236</v>
      </c>
      <c r="I181" s="157"/>
      <c r="J181" s="157">
        <f>ROUND(I181*H181,2)</f>
        <v>0</v>
      </c>
      <c r="K181" s="154" t="s">
        <v>123</v>
      </c>
      <c r="L181" s="36"/>
      <c r="M181" s="158" t="s">
        <v>5</v>
      </c>
      <c r="N181" s="159" t="s">
        <v>39</v>
      </c>
      <c r="O181" s="160">
        <v>1.106</v>
      </c>
      <c r="P181" s="160">
        <f>O181*H181</f>
        <v>261.016</v>
      </c>
      <c r="Q181" s="160">
        <v>0.1837</v>
      </c>
      <c r="R181" s="160">
        <f>Q181*H181</f>
        <v>43.3532</v>
      </c>
      <c r="S181" s="160">
        <v>0</v>
      </c>
      <c r="T181" s="161">
        <f>S181*H181</f>
        <v>0</v>
      </c>
      <c r="AR181" s="22" t="s">
        <v>124</v>
      </c>
      <c r="AT181" s="22" t="s">
        <v>121</v>
      </c>
      <c r="AU181" s="22" t="s">
        <v>74</v>
      </c>
      <c r="AY181" s="22" t="s">
        <v>119</v>
      </c>
      <c r="BE181" s="162">
        <f>IF(N181="základní",J181,0)</f>
        <v>0</v>
      </c>
      <c r="BF181" s="162">
        <f>IF(N181="snížená",J181,0)</f>
        <v>0</v>
      </c>
      <c r="BG181" s="162">
        <f>IF(N181="zákl. přenesená",J181,0)</f>
        <v>0</v>
      </c>
      <c r="BH181" s="162">
        <f>IF(N181="sníž. přenesená",J181,0)</f>
        <v>0</v>
      </c>
      <c r="BI181" s="162">
        <f>IF(N181="nulová",J181,0)</f>
        <v>0</v>
      </c>
      <c r="BJ181" s="22" t="s">
        <v>21</v>
      </c>
      <c r="BK181" s="162">
        <f>ROUND(I181*H181,2)</f>
        <v>0</v>
      </c>
      <c r="BL181" s="22" t="s">
        <v>124</v>
      </c>
      <c r="BM181" s="22" t="s">
        <v>347</v>
      </c>
    </row>
    <row r="182" spans="2:47" s="1" customFormat="1" ht="27">
      <c r="B182" s="36"/>
      <c r="D182" s="163" t="s">
        <v>125</v>
      </c>
      <c r="F182" s="164" t="s">
        <v>348</v>
      </c>
      <c r="L182" s="36"/>
      <c r="M182" s="165"/>
      <c r="N182" s="37"/>
      <c r="O182" s="37"/>
      <c r="P182" s="37"/>
      <c r="Q182" s="37"/>
      <c r="R182" s="37"/>
      <c r="S182" s="37"/>
      <c r="T182" s="65"/>
      <c r="AT182" s="22" t="s">
        <v>125</v>
      </c>
      <c r="AU182" s="22" t="s">
        <v>74</v>
      </c>
    </row>
    <row r="183" spans="2:51" s="11" customFormat="1" ht="13.5">
      <c r="B183" s="166"/>
      <c r="D183" s="163" t="s">
        <v>126</v>
      </c>
      <c r="E183" s="167" t="s">
        <v>5</v>
      </c>
      <c r="F183" s="168" t="s">
        <v>349</v>
      </c>
      <c r="H183" s="169">
        <v>126</v>
      </c>
      <c r="L183" s="166"/>
      <c r="M183" s="170"/>
      <c r="N183" s="171"/>
      <c r="O183" s="171"/>
      <c r="P183" s="171"/>
      <c r="Q183" s="171"/>
      <c r="R183" s="171"/>
      <c r="S183" s="171"/>
      <c r="T183" s="172"/>
      <c r="AT183" s="167" t="s">
        <v>126</v>
      </c>
      <c r="AU183" s="167" t="s">
        <v>74</v>
      </c>
      <c r="AV183" s="11" t="s">
        <v>74</v>
      </c>
      <c r="AW183" s="11" t="s">
        <v>32</v>
      </c>
      <c r="AX183" s="11" t="s">
        <v>68</v>
      </c>
      <c r="AY183" s="167" t="s">
        <v>119</v>
      </c>
    </row>
    <row r="184" spans="2:51" s="11" customFormat="1" ht="13.5">
      <c r="B184" s="166"/>
      <c r="D184" s="163" t="s">
        <v>126</v>
      </c>
      <c r="E184" s="167" t="s">
        <v>5</v>
      </c>
      <c r="F184" s="168" t="s">
        <v>350</v>
      </c>
      <c r="H184" s="169">
        <v>110</v>
      </c>
      <c r="L184" s="166"/>
      <c r="M184" s="170"/>
      <c r="N184" s="171"/>
      <c r="O184" s="171"/>
      <c r="P184" s="171"/>
      <c r="Q184" s="171"/>
      <c r="R184" s="171"/>
      <c r="S184" s="171"/>
      <c r="T184" s="172"/>
      <c r="AT184" s="167" t="s">
        <v>126</v>
      </c>
      <c r="AU184" s="167" t="s">
        <v>74</v>
      </c>
      <c r="AV184" s="11" t="s">
        <v>74</v>
      </c>
      <c r="AW184" s="11" t="s">
        <v>32</v>
      </c>
      <c r="AX184" s="11" t="s">
        <v>68</v>
      </c>
      <c r="AY184" s="167" t="s">
        <v>119</v>
      </c>
    </row>
    <row r="185" spans="2:51" s="12" customFormat="1" ht="13.5">
      <c r="B185" s="182"/>
      <c r="D185" s="163" t="s">
        <v>126</v>
      </c>
      <c r="E185" s="183" t="s">
        <v>5</v>
      </c>
      <c r="F185" s="184" t="s">
        <v>149</v>
      </c>
      <c r="H185" s="185">
        <v>236</v>
      </c>
      <c r="L185" s="182"/>
      <c r="M185" s="186"/>
      <c r="N185" s="187"/>
      <c r="O185" s="187"/>
      <c r="P185" s="187"/>
      <c r="Q185" s="187"/>
      <c r="R185" s="187"/>
      <c r="S185" s="187"/>
      <c r="T185" s="188"/>
      <c r="AT185" s="183" t="s">
        <v>126</v>
      </c>
      <c r="AU185" s="183" t="s">
        <v>74</v>
      </c>
      <c r="AV185" s="12" t="s">
        <v>124</v>
      </c>
      <c r="AW185" s="12" t="s">
        <v>32</v>
      </c>
      <c r="AX185" s="12" t="s">
        <v>21</v>
      </c>
      <c r="AY185" s="183" t="s">
        <v>119</v>
      </c>
    </row>
    <row r="186" spans="2:65" s="1" customFormat="1" ht="16.5" customHeight="1">
      <c r="B186" s="151"/>
      <c r="C186" s="173" t="s">
        <v>208</v>
      </c>
      <c r="D186" s="173" t="s">
        <v>132</v>
      </c>
      <c r="E186" s="299" t="s">
        <v>351</v>
      </c>
      <c r="F186" s="175" t="s">
        <v>352</v>
      </c>
      <c r="G186" s="176" t="s">
        <v>135</v>
      </c>
      <c r="H186" s="177">
        <v>47.2</v>
      </c>
      <c r="I186" s="178"/>
      <c r="J186" s="178">
        <f>ROUND(I186*H186,2)</f>
        <v>0</v>
      </c>
      <c r="K186" s="175" t="s">
        <v>123</v>
      </c>
      <c r="L186" s="179"/>
      <c r="M186" s="180" t="s">
        <v>5</v>
      </c>
      <c r="N186" s="181" t="s">
        <v>39</v>
      </c>
      <c r="O186" s="160">
        <v>0</v>
      </c>
      <c r="P186" s="160">
        <f>O186*H186</f>
        <v>0</v>
      </c>
      <c r="Q186" s="160">
        <v>1</v>
      </c>
      <c r="R186" s="160">
        <f>Q186*H186</f>
        <v>47.2</v>
      </c>
      <c r="S186" s="160">
        <v>0</v>
      </c>
      <c r="T186" s="161">
        <f>S186*H186</f>
        <v>0</v>
      </c>
      <c r="AR186" s="22" t="s">
        <v>136</v>
      </c>
      <c r="AT186" s="22" t="s">
        <v>132</v>
      </c>
      <c r="AU186" s="22" t="s">
        <v>74</v>
      </c>
      <c r="AY186" s="22" t="s">
        <v>119</v>
      </c>
      <c r="BE186" s="162">
        <f>IF(N186="základní",J186,0)</f>
        <v>0</v>
      </c>
      <c r="BF186" s="162">
        <f>IF(N186="snížená",J186,0)</f>
        <v>0</v>
      </c>
      <c r="BG186" s="162">
        <f>IF(N186="zákl. přenesená",J186,0)</f>
        <v>0</v>
      </c>
      <c r="BH186" s="162">
        <f>IF(N186="sníž. přenesená",J186,0)</f>
        <v>0</v>
      </c>
      <c r="BI186" s="162">
        <f>IF(N186="nulová",J186,0)</f>
        <v>0</v>
      </c>
      <c r="BJ186" s="22" t="s">
        <v>21</v>
      </c>
      <c r="BK186" s="162">
        <f>ROUND(I186*H186,2)</f>
        <v>0</v>
      </c>
      <c r="BL186" s="22" t="s">
        <v>124</v>
      </c>
      <c r="BM186" s="22" t="s">
        <v>353</v>
      </c>
    </row>
    <row r="187" spans="2:47" s="1" customFormat="1" ht="13.5">
      <c r="B187" s="36"/>
      <c r="D187" s="163" t="s">
        <v>125</v>
      </c>
      <c r="F187" s="164" t="s">
        <v>352</v>
      </c>
      <c r="L187" s="36"/>
      <c r="M187" s="165"/>
      <c r="N187" s="37"/>
      <c r="O187" s="37"/>
      <c r="P187" s="37"/>
      <c r="Q187" s="37"/>
      <c r="R187" s="37"/>
      <c r="S187" s="37"/>
      <c r="T187" s="65"/>
      <c r="AT187" s="22" t="s">
        <v>125</v>
      </c>
      <c r="AU187" s="22" t="s">
        <v>74</v>
      </c>
    </row>
    <row r="188" spans="2:51" s="11" customFormat="1" ht="13.5">
      <c r="B188" s="166"/>
      <c r="D188" s="163" t="s">
        <v>126</v>
      </c>
      <c r="E188" s="167" t="s">
        <v>5</v>
      </c>
      <c r="F188" s="168" t="s">
        <v>354</v>
      </c>
      <c r="H188" s="169">
        <v>47.2</v>
      </c>
      <c r="L188" s="166"/>
      <c r="M188" s="170"/>
      <c r="N188" s="171"/>
      <c r="O188" s="171"/>
      <c r="P188" s="171"/>
      <c r="Q188" s="171"/>
      <c r="R188" s="171"/>
      <c r="S188" s="171"/>
      <c r="T188" s="172"/>
      <c r="AT188" s="167" t="s">
        <v>126</v>
      </c>
      <c r="AU188" s="167" t="s">
        <v>74</v>
      </c>
      <c r="AV188" s="11" t="s">
        <v>74</v>
      </c>
      <c r="AW188" s="11" t="s">
        <v>32</v>
      </c>
      <c r="AX188" s="11" t="s">
        <v>21</v>
      </c>
      <c r="AY188" s="167" t="s">
        <v>119</v>
      </c>
    </row>
    <row r="189" spans="1:18" s="326" customFormat="1" ht="14.25" hidden="1">
      <c r="A189" s="309"/>
      <c r="B189" s="295" t="s">
        <v>1041</v>
      </c>
      <c r="C189" s="307"/>
      <c r="D189" s="307"/>
      <c r="E189" s="307"/>
      <c r="F189" s="307"/>
      <c r="G189" s="297">
        <v>75.4</v>
      </c>
      <c r="H189" s="307"/>
      <c r="J189" s="297"/>
      <c r="L189" s="310"/>
      <c r="M189" s="328"/>
      <c r="N189" s="328"/>
      <c r="O189" s="328"/>
      <c r="P189" s="328"/>
      <c r="Q189" s="328"/>
      <c r="R189" s="327"/>
    </row>
    <row r="190" spans="1:18" s="326" customFormat="1" ht="15.75" hidden="1">
      <c r="A190" s="309"/>
      <c r="B190" s="308" t="s">
        <v>1026</v>
      </c>
      <c r="C190" s="308" t="s">
        <v>1038</v>
      </c>
      <c r="D190" s="308" t="s">
        <v>1037</v>
      </c>
      <c r="E190" s="365"/>
      <c r="F190" s="364"/>
      <c r="G190" s="364"/>
      <c r="H190" s="364"/>
      <c r="I190" s="297"/>
      <c r="J190" s="297" t="s">
        <v>1005</v>
      </c>
      <c r="L190" s="310"/>
      <c r="M190" s="328"/>
      <c r="N190" s="328"/>
      <c r="O190" s="328"/>
      <c r="P190" s="328"/>
      <c r="Q190" s="328"/>
      <c r="R190" s="327"/>
    </row>
    <row r="191" spans="1:18" s="302" customFormat="1" ht="15.75" hidden="1">
      <c r="A191" s="309"/>
      <c r="B191" s="308" t="s">
        <v>1023</v>
      </c>
      <c r="C191" s="308" t="s">
        <v>1022</v>
      </c>
      <c r="D191" s="308" t="s">
        <v>1031</v>
      </c>
      <c r="E191" s="307"/>
      <c r="F191" s="307"/>
      <c r="G191" s="307"/>
      <c r="H191" s="307"/>
      <c r="I191" s="297"/>
      <c r="J191" s="297" t="s">
        <v>1005</v>
      </c>
      <c r="K191" s="321"/>
      <c r="L191" s="310"/>
      <c r="M191" s="304"/>
      <c r="N191" s="304"/>
      <c r="O191" s="304"/>
      <c r="P191" s="304"/>
      <c r="Q191" s="304"/>
      <c r="R191" s="303"/>
    </row>
    <row r="192" spans="1:18" s="302" customFormat="1" ht="15.75" hidden="1">
      <c r="A192" s="309"/>
      <c r="B192" s="308" t="s">
        <v>1040</v>
      </c>
      <c r="C192" s="308" t="s">
        <v>1019</v>
      </c>
      <c r="D192" s="308" t="s">
        <v>1018</v>
      </c>
      <c r="E192" s="307"/>
      <c r="F192" s="307"/>
      <c r="G192" s="307"/>
      <c r="H192" s="307"/>
      <c r="I192" s="297"/>
      <c r="J192" s="297" t="s">
        <v>1005</v>
      </c>
      <c r="K192" s="321"/>
      <c r="L192" s="310"/>
      <c r="M192" s="304"/>
      <c r="N192" s="304"/>
      <c r="O192" s="304"/>
      <c r="P192" s="304"/>
      <c r="Q192" s="304"/>
      <c r="R192" s="303"/>
    </row>
    <row r="193" spans="2:65" s="1" customFormat="1" ht="25.5" customHeight="1">
      <c r="B193" s="151"/>
      <c r="C193" s="152" t="s">
        <v>211</v>
      </c>
      <c r="D193" s="152" t="s">
        <v>121</v>
      </c>
      <c r="E193" s="276" t="s">
        <v>355</v>
      </c>
      <c r="F193" s="154" t="s">
        <v>356</v>
      </c>
      <c r="G193" s="155" t="s">
        <v>122</v>
      </c>
      <c r="H193" s="156">
        <f>240*2</f>
        <v>480</v>
      </c>
      <c r="I193" s="157"/>
      <c r="J193" s="157">
        <f>ROUND(I193*H193,2)</f>
        <v>0</v>
      </c>
      <c r="K193" s="154" t="s">
        <v>123</v>
      </c>
      <c r="L193" s="36"/>
      <c r="M193" s="158" t="s">
        <v>5</v>
      </c>
      <c r="N193" s="159" t="s">
        <v>39</v>
      </c>
      <c r="O193" s="160">
        <v>0.72</v>
      </c>
      <c r="P193" s="160">
        <f>O193*H193</f>
        <v>345.59999999999997</v>
      </c>
      <c r="Q193" s="160">
        <v>0.08425</v>
      </c>
      <c r="R193" s="160">
        <f>Q193*H193</f>
        <v>40.440000000000005</v>
      </c>
      <c r="S193" s="160">
        <v>0</v>
      </c>
      <c r="T193" s="161">
        <f>S193*H193</f>
        <v>0</v>
      </c>
      <c r="AR193" s="22" t="s">
        <v>124</v>
      </c>
      <c r="AT193" s="22" t="s">
        <v>121</v>
      </c>
      <c r="AU193" s="22" t="s">
        <v>74</v>
      </c>
      <c r="AY193" s="22" t="s">
        <v>119</v>
      </c>
      <c r="BE193" s="162">
        <f>IF(N193="základní",J193,0)</f>
        <v>0</v>
      </c>
      <c r="BF193" s="162">
        <f>IF(N193="snížená",J193,0)</f>
        <v>0</v>
      </c>
      <c r="BG193" s="162">
        <f>IF(N193="zákl. přenesená",J193,0)</f>
        <v>0</v>
      </c>
      <c r="BH193" s="162">
        <f>IF(N193="sníž. přenesená",J193,0)</f>
        <v>0</v>
      </c>
      <c r="BI193" s="162">
        <f>IF(N193="nulová",J193,0)</f>
        <v>0</v>
      </c>
      <c r="BJ193" s="22" t="s">
        <v>21</v>
      </c>
      <c r="BK193" s="162">
        <f>ROUND(I193*H193,2)</f>
        <v>0</v>
      </c>
      <c r="BL193" s="22" t="s">
        <v>124</v>
      </c>
      <c r="BM193" s="22" t="s">
        <v>357</v>
      </c>
    </row>
    <row r="194" spans="2:47" s="1" customFormat="1" ht="40.5">
      <c r="B194" s="36"/>
      <c r="D194" s="163" t="s">
        <v>125</v>
      </c>
      <c r="F194" s="164" t="s">
        <v>358</v>
      </c>
      <c r="L194" s="36"/>
      <c r="M194" s="165"/>
      <c r="N194" s="37"/>
      <c r="O194" s="37"/>
      <c r="P194" s="37"/>
      <c r="Q194" s="37"/>
      <c r="R194" s="37"/>
      <c r="S194" s="37"/>
      <c r="T194" s="65"/>
      <c r="AT194" s="22" t="s">
        <v>125</v>
      </c>
      <c r="AU194" s="22" t="s">
        <v>74</v>
      </c>
    </row>
    <row r="195" spans="2:51" s="11" customFormat="1" ht="13.5">
      <c r="B195" s="166"/>
      <c r="D195" s="163" t="s">
        <v>126</v>
      </c>
      <c r="E195" s="167" t="s">
        <v>5</v>
      </c>
      <c r="F195" s="168" t="s">
        <v>229</v>
      </c>
      <c r="H195" s="169"/>
      <c r="L195" s="166"/>
      <c r="M195" s="170"/>
      <c r="N195" s="171"/>
      <c r="O195" s="171"/>
      <c r="P195" s="171"/>
      <c r="Q195" s="171"/>
      <c r="R195" s="171"/>
      <c r="S195" s="171"/>
      <c r="T195" s="172"/>
      <c r="AT195" s="167" t="s">
        <v>126</v>
      </c>
      <c r="AU195" s="167" t="s">
        <v>74</v>
      </c>
      <c r="AV195" s="11" t="s">
        <v>74</v>
      </c>
      <c r="AW195" s="11" t="s">
        <v>32</v>
      </c>
      <c r="AX195" s="11" t="s">
        <v>21</v>
      </c>
      <c r="AY195" s="167" t="s">
        <v>119</v>
      </c>
    </row>
    <row r="196" spans="1:12" s="302" customFormat="1" ht="14.25" hidden="1">
      <c r="A196" s="366"/>
      <c r="B196" s="367" t="s">
        <v>1042</v>
      </c>
      <c r="E196" s="367">
        <v>46.3</v>
      </c>
      <c r="F196" s="368" t="s">
        <v>122</v>
      </c>
      <c r="G196" s="366"/>
      <c r="H196" s="366"/>
      <c r="I196" s="369"/>
      <c r="J196" s="370"/>
      <c r="K196" s="366"/>
      <c r="L196" s="326"/>
    </row>
    <row r="197" spans="2:65" s="1" customFormat="1" ht="16.5" customHeight="1">
      <c r="B197" s="151"/>
      <c r="C197" s="173" t="s">
        <v>216</v>
      </c>
      <c r="D197" s="173" t="s">
        <v>132</v>
      </c>
      <c r="E197" s="299" t="s">
        <v>359</v>
      </c>
      <c r="F197" s="175" t="s">
        <v>360</v>
      </c>
      <c r="G197" s="176" t="s">
        <v>122</v>
      </c>
      <c r="H197" s="177">
        <v>46</v>
      </c>
      <c r="I197" s="178"/>
      <c r="J197" s="178">
        <f>ROUND(I197*H197,2)</f>
        <v>0</v>
      </c>
      <c r="K197" s="175" t="s">
        <v>123</v>
      </c>
      <c r="L197" s="179"/>
      <c r="M197" s="180" t="s">
        <v>5</v>
      </c>
      <c r="N197" s="181" t="s">
        <v>39</v>
      </c>
      <c r="O197" s="160">
        <v>0</v>
      </c>
      <c r="P197" s="160">
        <f>O197*H197</f>
        <v>0</v>
      </c>
      <c r="Q197" s="160">
        <v>0.146</v>
      </c>
      <c r="R197" s="160">
        <f>Q197*H197</f>
        <v>6.715999999999999</v>
      </c>
      <c r="S197" s="160">
        <v>0</v>
      </c>
      <c r="T197" s="161">
        <f>S197*H197</f>
        <v>0</v>
      </c>
      <c r="AR197" s="22" t="s">
        <v>136</v>
      </c>
      <c r="AT197" s="22" t="s">
        <v>132</v>
      </c>
      <c r="AU197" s="22" t="s">
        <v>74</v>
      </c>
      <c r="AY197" s="22" t="s">
        <v>119</v>
      </c>
      <c r="BE197" s="162">
        <f>IF(N197="základní",J197,0)</f>
        <v>0</v>
      </c>
      <c r="BF197" s="162">
        <f>IF(N197="snížená",J197,0)</f>
        <v>0</v>
      </c>
      <c r="BG197" s="162">
        <f>IF(N197="zákl. přenesená",J197,0)</f>
        <v>0</v>
      </c>
      <c r="BH197" s="162">
        <f>IF(N197="sníž. přenesená",J197,0)</f>
        <v>0</v>
      </c>
      <c r="BI197" s="162">
        <f>IF(N197="nulová",J197,0)</f>
        <v>0</v>
      </c>
      <c r="BJ197" s="22" t="s">
        <v>21</v>
      </c>
      <c r="BK197" s="162">
        <f>ROUND(I197*H197,2)</f>
        <v>0</v>
      </c>
      <c r="BL197" s="22" t="s">
        <v>124</v>
      </c>
      <c r="BM197" s="22" t="s">
        <v>361</v>
      </c>
    </row>
    <row r="198" spans="2:47" s="1" customFormat="1" ht="13.5">
      <c r="B198" s="36"/>
      <c r="D198" s="163" t="s">
        <v>125</v>
      </c>
      <c r="F198" s="164" t="s">
        <v>362</v>
      </c>
      <c r="L198" s="36"/>
      <c r="M198" s="165"/>
      <c r="N198" s="37"/>
      <c r="O198" s="37"/>
      <c r="P198" s="37"/>
      <c r="Q198" s="37"/>
      <c r="R198" s="37"/>
      <c r="S198" s="37"/>
      <c r="T198" s="65"/>
      <c r="AT198" s="22" t="s">
        <v>125</v>
      </c>
      <c r="AU198" s="22" t="s">
        <v>74</v>
      </c>
    </row>
    <row r="199" spans="2:47" s="1" customFormat="1" ht="27">
      <c r="B199" s="36"/>
      <c r="D199" s="163" t="s">
        <v>316</v>
      </c>
      <c r="F199" s="192" t="s">
        <v>363</v>
      </c>
      <c r="L199" s="36"/>
      <c r="M199" s="165"/>
      <c r="N199" s="37"/>
      <c r="O199" s="37"/>
      <c r="P199" s="37"/>
      <c r="Q199" s="37"/>
      <c r="R199" s="37"/>
      <c r="S199" s="37"/>
      <c r="T199" s="65"/>
      <c r="AT199" s="22" t="s">
        <v>316</v>
      </c>
      <c r="AU199" s="22" t="s">
        <v>74</v>
      </c>
    </row>
    <row r="200" spans="2:51" s="11" customFormat="1" ht="13.5">
      <c r="B200" s="166"/>
      <c r="D200" s="163" t="s">
        <v>126</v>
      </c>
      <c r="E200" s="167" t="s">
        <v>5</v>
      </c>
      <c r="F200" s="168" t="s">
        <v>364</v>
      </c>
      <c r="H200" s="169"/>
      <c r="L200" s="166"/>
      <c r="M200" s="170"/>
      <c r="N200" s="171"/>
      <c r="O200" s="171"/>
      <c r="P200" s="171"/>
      <c r="Q200" s="171"/>
      <c r="R200" s="171"/>
      <c r="S200" s="171"/>
      <c r="T200" s="172"/>
      <c r="AT200" s="167" t="s">
        <v>126</v>
      </c>
      <c r="AU200" s="167" t="s">
        <v>74</v>
      </c>
      <c r="AV200" s="11" t="s">
        <v>74</v>
      </c>
      <c r="AW200" s="11" t="s">
        <v>32</v>
      </c>
      <c r="AX200" s="11" t="s">
        <v>21</v>
      </c>
      <c r="AY200" s="167" t="s">
        <v>119</v>
      </c>
    </row>
    <row r="201" spans="2:65" s="1" customFormat="1" ht="25.5" customHeight="1">
      <c r="B201" s="151"/>
      <c r="C201" s="152" t="s">
        <v>220</v>
      </c>
      <c r="D201" s="152" t="s">
        <v>121</v>
      </c>
      <c r="E201" s="276" t="s">
        <v>365</v>
      </c>
      <c r="F201" s="154" t="s">
        <v>366</v>
      </c>
      <c r="G201" s="155" t="s">
        <v>122</v>
      </c>
      <c r="H201" s="156">
        <f>H197</f>
        <v>46</v>
      </c>
      <c r="I201" s="157"/>
      <c r="J201" s="157">
        <f>ROUND(I201*H201,2)</f>
        <v>0</v>
      </c>
      <c r="K201" s="154" t="s">
        <v>123</v>
      </c>
      <c r="L201" s="36"/>
      <c r="M201" s="158" t="s">
        <v>5</v>
      </c>
      <c r="N201" s="159" t="s">
        <v>39</v>
      </c>
      <c r="O201" s="160">
        <v>0.784</v>
      </c>
      <c r="P201" s="160">
        <f>O201*H201</f>
        <v>36.064</v>
      </c>
      <c r="Q201" s="160">
        <v>0.08565</v>
      </c>
      <c r="R201" s="160">
        <f>Q201*H201</f>
        <v>3.9399</v>
      </c>
      <c r="S201" s="160">
        <v>0</v>
      </c>
      <c r="T201" s="161">
        <f>S201*H201</f>
        <v>0</v>
      </c>
      <c r="AR201" s="22" t="s">
        <v>124</v>
      </c>
      <c r="AT201" s="22" t="s">
        <v>121</v>
      </c>
      <c r="AU201" s="22" t="s">
        <v>74</v>
      </c>
      <c r="AY201" s="22" t="s">
        <v>119</v>
      </c>
      <c r="BE201" s="162">
        <f>IF(N201="základní",J201,0)</f>
        <v>0</v>
      </c>
      <c r="BF201" s="162">
        <f>IF(N201="snížená",J201,0)</f>
        <v>0</v>
      </c>
      <c r="BG201" s="162">
        <f>IF(N201="zákl. přenesená",J201,0)</f>
        <v>0</v>
      </c>
      <c r="BH201" s="162">
        <f>IF(N201="sníž. přenesená",J201,0)</f>
        <v>0</v>
      </c>
      <c r="BI201" s="162">
        <f>IF(N201="nulová",J201,0)</f>
        <v>0</v>
      </c>
      <c r="BJ201" s="22" t="s">
        <v>21</v>
      </c>
      <c r="BK201" s="162">
        <f>ROUND(I201*H201,2)</f>
        <v>0</v>
      </c>
      <c r="BL201" s="22" t="s">
        <v>124</v>
      </c>
      <c r="BM201" s="22" t="s">
        <v>367</v>
      </c>
    </row>
    <row r="202" spans="2:47" s="1" customFormat="1" ht="40.5">
      <c r="B202" s="36"/>
      <c r="D202" s="163" t="s">
        <v>125</v>
      </c>
      <c r="F202" s="164" t="s">
        <v>368</v>
      </c>
      <c r="L202" s="36"/>
      <c r="M202" s="165"/>
      <c r="N202" s="37"/>
      <c r="O202" s="37"/>
      <c r="P202" s="37"/>
      <c r="Q202" s="37"/>
      <c r="R202" s="37"/>
      <c r="S202" s="37"/>
      <c r="T202" s="65"/>
      <c r="AT202" s="22" t="s">
        <v>125</v>
      </c>
      <c r="AU202" s="22" t="s">
        <v>74</v>
      </c>
    </row>
    <row r="203" spans="2:51" s="11" customFormat="1" ht="13.5">
      <c r="B203" s="166"/>
      <c r="D203" s="163" t="s">
        <v>126</v>
      </c>
      <c r="E203" s="167" t="s">
        <v>5</v>
      </c>
      <c r="F203" s="168" t="s">
        <v>1043</v>
      </c>
      <c r="H203" s="169"/>
      <c r="L203" s="166"/>
      <c r="M203" s="170"/>
      <c r="N203" s="171"/>
      <c r="O203" s="171"/>
      <c r="P203" s="171"/>
      <c r="Q203" s="171"/>
      <c r="R203" s="171"/>
      <c r="S203" s="171"/>
      <c r="T203" s="172"/>
      <c r="AT203" s="167" t="s">
        <v>126</v>
      </c>
      <c r="AU203" s="167" t="s">
        <v>74</v>
      </c>
      <c r="AV203" s="11" t="s">
        <v>74</v>
      </c>
      <c r="AW203" s="11" t="s">
        <v>32</v>
      </c>
      <c r="AX203" s="11" t="s">
        <v>68</v>
      </c>
      <c r="AY203" s="167" t="s">
        <v>119</v>
      </c>
    </row>
    <row r="204" spans="2:65" s="319" customFormat="1" ht="16.5" customHeight="1">
      <c r="B204" s="331"/>
      <c r="C204" s="372" t="s">
        <v>222</v>
      </c>
      <c r="D204" s="372" t="s">
        <v>132</v>
      </c>
      <c r="E204" s="373" t="s">
        <v>369</v>
      </c>
      <c r="F204" s="374" t="s">
        <v>370</v>
      </c>
      <c r="G204" s="375" t="s">
        <v>122</v>
      </c>
      <c r="H204" s="371">
        <v>3</v>
      </c>
      <c r="I204" s="376"/>
      <c r="J204" s="376">
        <f>ROUND(I204*H204,2)</f>
        <v>0</v>
      </c>
      <c r="K204" s="374" t="s">
        <v>123</v>
      </c>
      <c r="L204" s="377"/>
      <c r="M204" s="378" t="s">
        <v>5</v>
      </c>
      <c r="N204" s="379" t="s">
        <v>39</v>
      </c>
      <c r="O204" s="339">
        <v>0</v>
      </c>
      <c r="P204" s="339">
        <f>O204*H204</f>
        <v>0</v>
      </c>
      <c r="Q204" s="339">
        <v>0.197</v>
      </c>
      <c r="R204" s="339">
        <f>Q204*H204</f>
        <v>0.591</v>
      </c>
      <c r="S204" s="339">
        <v>0</v>
      </c>
      <c r="T204" s="340">
        <f>S204*H204</f>
        <v>0</v>
      </c>
      <c r="AR204" s="341" t="s">
        <v>136</v>
      </c>
      <c r="AT204" s="341" t="s">
        <v>132</v>
      </c>
      <c r="AU204" s="341" t="s">
        <v>74</v>
      </c>
      <c r="AY204" s="341" t="s">
        <v>119</v>
      </c>
      <c r="BE204" s="342">
        <f>IF(N204="základní",J204,0)</f>
        <v>0</v>
      </c>
      <c r="BF204" s="342">
        <f>IF(N204="snížená",J204,0)</f>
        <v>0</v>
      </c>
      <c r="BG204" s="342">
        <f>IF(N204="zákl. přenesená",J204,0)</f>
        <v>0</v>
      </c>
      <c r="BH204" s="342">
        <f>IF(N204="sníž. přenesená",J204,0)</f>
        <v>0</v>
      </c>
      <c r="BI204" s="342">
        <f>IF(N204="nulová",J204,0)</f>
        <v>0</v>
      </c>
      <c r="BJ204" s="341" t="s">
        <v>21</v>
      </c>
      <c r="BK204" s="342">
        <f>ROUND(I204*H204,2)</f>
        <v>0</v>
      </c>
      <c r="BL204" s="341" t="s">
        <v>124</v>
      </c>
      <c r="BM204" s="341" t="s">
        <v>371</v>
      </c>
    </row>
    <row r="205" spans="2:47" s="1" customFormat="1" ht="13.5">
      <c r="B205" s="36"/>
      <c r="D205" s="163" t="s">
        <v>125</v>
      </c>
      <c r="F205" s="164" t="s">
        <v>372</v>
      </c>
      <c r="L205" s="36"/>
      <c r="M205" s="165"/>
      <c r="N205" s="37"/>
      <c r="O205" s="37"/>
      <c r="P205" s="37"/>
      <c r="Q205" s="37"/>
      <c r="R205" s="37"/>
      <c r="S205" s="37"/>
      <c r="T205" s="65"/>
      <c r="AT205" s="22" t="s">
        <v>125</v>
      </c>
      <c r="AU205" s="22" t="s">
        <v>74</v>
      </c>
    </row>
    <row r="206" spans="2:47" s="1" customFormat="1" ht="27">
      <c r="B206" s="36"/>
      <c r="D206" s="163" t="s">
        <v>316</v>
      </c>
      <c r="F206" s="192" t="s">
        <v>363</v>
      </c>
      <c r="L206" s="36"/>
      <c r="M206" s="165"/>
      <c r="N206" s="37"/>
      <c r="O206" s="37"/>
      <c r="P206" s="37"/>
      <c r="Q206" s="37"/>
      <c r="R206" s="37"/>
      <c r="S206" s="37"/>
      <c r="T206" s="65"/>
      <c r="AT206" s="22" t="s">
        <v>316</v>
      </c>
      <c r="AU206" s="22" t="s">
        <v>74</v>
      </c>
    </row>
    <row r="207" spans="2:65" s="1" customFormat="1" ht="16.5" customHeight="1">
      <c r="B207" s="151"/>
      <c r="C207" s="173" t="s">
        <v>224</v>
      </c>
      <c r="D207" s="173" t="s">
        <v>132</v>
      </c>
      <c r="E207" s="299" t="s">
        <v>378</v>
      </c>
      <c r="F207" s="175" t="s">
        <v>373</v>
      </c>
      <c r="G207" s="176" t="s">
        <v>122</v>
      </c>
      <c r="H207" s="177">
        <f>H204</f>
        <v>3</v>
      </c>
      <c r="I207" s="178"/>
      <c r="J207" s="178">
        <f>ROUND(I207*H207,2)</f>
        <v>0</v>
      </c>
      <c r="K207" s="175" t="s">
        <v>123</v>
      </c>
      <c r="L207" s="179"/>
      <c r="M207" s="180" t="s">
        <v>5</v>
      </c>
      <c r="N207" s="181" t="s">
        <v>39</v>
      </c>
      <c r="O207" s="160">
        <v>0</v>
      </c>
      <c r="P207" s="160">
        <f>O207*H207</f>
        <v>0</v>
      </c>
      <c r="Q207" s="160">
        <v>0.185</v>
      </c>
      <c r="R207" s="160">
        <f>Q207*H207</f>
        <v>0.5549999999999999</v>
      </c>
      <c r="S207" s="160">
        <v>0</v>
      </c>
      <c r="T207" s="161">
        <f>S207*H207</f>
        <v>0</v>
      </c>
      <c r="AR207" s="22" t="s">
        <v>136</v>
      </c>
      <c r="AT207" s="22" t="s">
        <v>132</v>
      </c>
      <c r="AU207" s="22" t="s">
        <v>74</v>
      </c>
      <c r="AY207" s="22" t="s">
        <v>119</v>
      </c>
      <c r="BE207" s="162">
        <f>IF(N207="základní",J207,0)</f>
        <v>0</v>
      </c>
      <c r="BF207" s="162">
        <f>IF(N207="snížená",J207,0)</f>
        <v>0</v>
      </c>
      <c r="BG207" s="162">
        <f>IF(N207="zákl. přenesená",J207,0)</f>
        <v>0</v>
      </c>
      <c r="BH207" s="162">
        <f>IF(N207="sníž. přenesená",J207,0)</f>
        <v>0</v>
      </c>
      <c r="BI207" s="162">
        <f>IF(N207="nulová",J207,0)</f>
        <v>0</v>
      </c>
      <c r="BJ207" s="22" t="s">
        <v>21</v>
      </c>
      <c r="BK207" s="162">
        <f>ROUND(I207*H207,2)</f>
        <v>0</v>
      </c>
      <c r="BL207" s="22" t="s">
        <v>124</v>
      </c>
      <c r="BM207" s="22" t="s">
        <v>379</v>
      </c>
    </row>
    <row r="208" spans="2:47" s="1" customFormat="1" ht="13.5">
      <c r="B208" s="36"/>
      <c r="D208" s="163" t="s">
        <v>125</v>
      </c>
      <c r="F208" s="164" t="s">
        <v>380</v>
      </c>
      <c r="L208" s="36"/>
      <c r="M208" s="165"/>
      <c r="N208" s="37"/>
      <c r="O208" s="37"/>
      <c r="P208" s="37"/>
      <c r="Q208" s="37"/>
      <c r="R208" s="37"/>
      <c r="S208" s="37"/>
      <c r="T208" s="65"/>
      <c r="AT208" s="22" t="s">
        <v>125</v>
      </c>
      <c r="AU208" s="22" t="s">
        <v>74</v>
      </c>
    </row>
    <row r="209" spans="2:65" s="319" customFormat="1" ht="25.5" customHeight="1">
      <c r="B209" s="331"/>
      <c r="C209" s="332" t="s">
        <v>182</v>
      </c>
      <c r="D209" s="332" t="s">
        <v>121</v>
      </c>
      <c r="E209" s="317" t="s">
        <v>328</v>
      </c>
      <c r="F209" s="333" t="s">
        <v>1011</v>
      </c>
      <c r="G209" s="334" t="s">
        <v>122</v>
      </c>
      <c r="H209" s="318">
        <f>H221</f>
        <v>1725</v>
      </c>
      <c r="I209" s="335"/>
      <c r="J209" s="335">
        <f>ROUND(I209*H209,2)</f>
        <v>0</v>
      </c>
      <c r="K209" s="333" t="s">
        <v>123</v>
      </c>
      <c r="L209" s="336"/>
      <c r="M209" s="337" t="s">
        <v>5</v>
      </c>
      <c r="N209" s="338" t="s">
        <v>39</v>
      </c>
      <c r="O209" s="339">
        <v>0.025</v>
      </c>
      <c r="P209" s="339">
        <f>O209*H209</f>
        <v>43.125</v>
      </c>
      <c r="Q209" s="339">
        <v>0.18463</v>
      </c>
      <c r="R209" s="339">
        <f>Q209*H209</f>
        <v>318.48675</v>
      </c>
      <c r="S209" s="339">
        <v>0</v>
      </c>
      <c r="T209" s="340">
        <f>S209*H209</f>
        <v>0</v>
      </c>
      <c r="AR209" s="341" t="s">
        <v>124</v>
      </c>
      <c r="AT209" s="341" t="s">
        <v>121</v>
      </c>
      <c r="AU209" s="341" t="s">
        <v>74</v>
      </c>
      <c r="AY209" s="341" t="s">
        <v>119</v>
      </c>
      <c r="BE209" s="342">
        <f>IF(N209="základní",J209,0)</f>
        <v>0</v>
      </c>
      <c r="BF209" s="342">
        <f>IF(N209="snížená",J209,0)</f>
        <v>0</v>
      </c>
      <c r="BG209" s="342">
        <f>IF(N209="zákl. přenesená",J209,0)</f>
        <v>0</v>
      </c>
      <c r="BH209" s="342">
        <f>IF(N209="sníž. přenesená",J209,0)</f>
        <v>0</v>
      </c>
      <c r="BI209" s="342">
        <f>IF(N209="nulová",J209,0)</f>
        <v>0</v>
      </c>
      <c r="BJ209" s="341" t="s">
        <v>21</v>
      </c>
      <c r="BK209" s="342">
        <f>ROUND(I209*H209,2)</f>
        <v>0</v>
      </c>
      <c r="BL209" s="341" t="s">
        <v>124</v>
      </c>
      <c r="BM209" s="341" t="s">
        <v>329</v>
      </c>
    </row>
    <row r="210" spans="2:47" s="319" customFormat="1" ht="27">
      <c r="B210" s="336"/>
      <c r="D210" s="343" t="s">
        <v>125</v>
      </c>
      <c r="F210" s="344" t="s">
        <v>330</v>
      </c>
      <c r="L210" s="336"/>
      <c r="M210" s="345"/>
      <c r="N210" s="346"/>
      <c r="O210" s="346"/>
      <c r="P210" s="346"/>
      <c r="Q210" s="346"/>
      <c r="R210" s="346"/>
      <c r="S210" s="346"/>
      <c r="T210" s="347"/>
      <c r="AT210" s="341" t="s">
        <v>125</v>
      </c>
      <c r="AU210" s="341" t="s">
        <v>74</v>
      </c>
    </row>
    <row r="211" spans="2:65" s="319" customFormat="1" ht="16.5" customHeight="1">
      <c r="B211" s="331"/>
      <c r="C211" s="332" t="s">
        <v>189</v>
      </c>
      <c r="D211" s="332" t="s">
        <v>121</v>
      </c>
      <c r="E211" s="317" t="s">
        <v>198</v>
      </c>
      <c r="F211" s="333" t="s">
        <v>199</v>
      </c>
      <c r="G211" s="334" t="s">
        <v>122</v>
      </c>
      <c r="H211" s="318">
        <f>H221</f>
        <v>1725</v>
      </c>
      <c r="I211" s="335"/>
      <c r="J211" s="335">
        <f>ROUND(I211*H211,2)</f>
        <v>0</v>
      </c>
      <c r="K211" s="333" t="s">
        <v>123</v>
      </c>
      <c r="L211" s="336"/>
      <c r="M211" s="337" t="s">
        <v>5</v>
      </c>
      <c r="N211" s="338" t="s">
        <v>39</v>
      </c>
      <c r="O211" s="339">
        <v>0.008</v>
      </c>
      <c r="P211" s="339">
        <f>O211*H211</f>
        <v>13.8</v>
      </c>
      <c r="Q211" s="339">
        <v>0.00034</v>
      </c>
      <c r="R211" s="339">
        <f>Q211*H211</f>
        <v>0.5865</v>
      </c>
      <c r="S211" s="339">
        <v>0</v>
      </c>
      <c r="T211" s="340">
        <f>S211*H211</f>
        <v>0</v>
      </c>
      <c r="AR211" s="341" t="s">
        <v>124</v>
      </c>
      <c r="AT211" s="341" t="s">
        <v>121</v>
      </c>
      <c r="AU211" s="341" t="s">
        <v>74</v>
      </c>
      <c r="AY211" s="341" t="s">
        <v>119</v>
      </c>
      <c r="BE211" s="342">
        <f>IF(N211="základní",J211,0)</f>
        <v>0</v>
      </c>
      <c r="BF211" s="342">
        <f>IF(N211="snížená",J211,0)</f>
        <v>0</v>
      </c>
      <c r="BG211" s="342">
        <f>IF(N211="zákl. přenesená",J211,0)</f>
        <v>0</v>
      </c>
      <c r="BH211" s="342">
        <f>IF(N211="sníž. přenesená",J211,0)</f>
        <v>0</v>
      </c>
      <c r="BI211" s="342">
        <f>IF(N211="nulová",J211,0)</f>
        <v>0</v>
      </c>
      <c r="BJ211" s="341" t="s">
        <v>21</v>
      </c>
      <c r="BK211" s="342">
        <f>ROUND(I211*H211,2)</f>
        <v>0</v>
      </c>
      <c r="BL211" s="341" t="s">
        <v>124</v>
      </c>
      <c r="BM211" s="341" t="s">
        <v>331</v>
      </c>
    </row>
    <row r="212" spans="2:47" s="319" customFormat="1" ht="13.5">
      <c r="B212" s="336"/>
      <c r="D212" s="343" t="s">
        <v>125</v>
      </c>
      <c r="F212" s="344" t="s">
        <v>200</v>
      </c>
      <c r="L212" s="336"/>
      <c r="M212" s="345"/>
      <c r="N212" s="346"/>
      <c r="O212" s="346"/>
      <c r="P212" s="346"/>
      <c r="Q212" s="346"/>
      <c r="R212" s="346"/>
      <c r="S212" s="346"/>
      <c r="T212" s="347"/>
      <c r="AT212" s="341" t="s">
        <v>125</v>
      </c>
      <c r="AU212" s="341" t="s">
        <v>74</v>
      </c>
    </row>
    <row r="213" spans="2:51" s="348" customFormat="1" ht="13.5">
      <c r="B213" s="349"/>
      <c r="D213" s="343" t="s">
        <v>126</v>
      </c>
      <c r="E213" s="350" t="s">
        <v>5</v>
      </c>
      <c r="F213" s="351" t="s">
        <v>1017</v>
      </c>
      <c r="H213" s="320"/>
      <c r="L213" s="349"/>
      <c r="M213" s="352"/>
      <c r="N213" s="353"/>
      <c r="O213" s="353"/>
      <c r="P213" s="353"/>
      <c r="Q213" s="353"/>
      <c r="R213" s="353"/>
      <c r="S213" s="353"/>
      <c r="T213" s="354"/>
      <c r="AT213" s="350" t="s">
        <v>126</v>
      </c>
      <c r="AU213" s="350" t="s">
        <v>74</v>
      </c>
      <c r="AV213" s="348" t="s">
        <v>74</v>
      </c>
      <c r="AW213" s="348" t="s">
        <v>32</v>
      </c>
      <c r="AX213" s="348" t="s">
        <v>68</v>
      </c>
      <c r="AY213" s="350" t="s">
        <v>119</v>
      </c>
    </row>
    <row r="214" spans="2:65" s="319" customFormat="1" ht="25.5" customHeight="1">
      <c r="B214" s="331"/>
      <c r="C214" s="332" t="s">
        <v>197</v>
      </c>
      <c r="D214" s="332" t="s">
        <v>121</v>
      </c>
      <c r="E214" s="317" t="s">
        <v>209</v>
      </c>
      <c r="F214" s="333" t="s">
        <v>1014</v>
      </c>
      <c r="G214" s="334" t="s">
        <v>122</v>
      </c>
      <c r="H214" s="318">
        <f>H221</f>
        <v>1725</v>
      </c>
      <c r="I214" s="335"/>
      <c r="J214" s="335">
        <f>ROUND(I214*H214,2)</f>
        <v>0</v>
      </c>
      <c r="K214" s="333" t="s">
        <v>123</v>
      </c>
      <c r="L214" s="336"/>
      <c r="M214" s="337" t="s">
        <v>5</v>
      </c>
      <c r="N214" s="338" t="s">
        <v>39</v>
      </c>
      <c r="O214" s="339">
        <v>0.022</v>
      </c>
      <c r="P214" s="339">
        <f>O214*H214</f>
        <v>37.949999999999996</v>
      </c>
      <c r="Q214" s="339">
        <v>0.18152</v>
      </c>
      <c r="R214" s="339">
        <f>Q214*H214</f>
        <v>313.12199999999996</v>
      </c>
      <c r="S214" s="339">
        <v>0</v>
      </c>
      <c r="T214" s="340">
        <f>S214*H214</f>
        <v>0</v>
      </c>
      <c r="AR214" s="341" t="s">
        <v>124</v>
      </c>
      <c r="AT214" s="341" t="s">
        <v>121</v>
      </c>
      <c r="AU214" s="341" t="s">
        <v>74</v>
      </c>
      <c r="AY214" s="341" t="s">
        <v>119</v>
      </c>
      <c r="BE214" s="342">
        <f>IF(N214="základní",J214,0)</f>
        <v>0</v>
      </c>
      <c r="BF214" s="342">
        <f>IF(N214="snížená",J214,0)</f>
        <v>0</v>
      </c>
      <c r="BG214" s="342">
        <f>IF(N214="zákl. přenesená",J214,0)</f>
        <v>0</v>
      </c>
      <c r="BH214" s="342">
        <f>IF(N214="sníž. přenesená",J214,0)</f>
        <v>0</v>
      </c>
      <c r="BI214" s="342">
        <f>IF(N214="nulová",J214,0)</f>
        <v>0</v>
      </c>
      <c r="BJ214" s="341" t="s">
        <v>21</v>
      </c>
      <c r="BK214" s="342">
        <f>ROUND(I214*H214,2)</f>
        <v>0</v>
      </c>
      <c r="BL214" s="341" t="s">
        <v>124</v>
      </c>
      <c r="BM214" s="341" t="s">
        <v>335</v>
      </c>
    </row>
    <row r="215" spans="2:47" s="319" customFormat="1" ht="27">
      <c r="B215" s="336"/>
      <c r="D215" s="343" t="s">
        <v>125</v>
      </c>
      <c r="F215" s="344" t="s">
        <v>1015</v>
      </c>
      <c r="L215" s="336"/>
      <c r="M215" s="345"/>
      <c r="N215" s="346"/>
      <c r="O215" s="346"/>
      <c r="P215" s="346"/>
      <c r="Q215" s="346"/>
      <c r="R215" s="346"/>
      <c r="S215" s="346"/>
      <c r="T215" s="347"/>
      <c r="AT215" s="341" t="s">
        <v>125</v>
      </c>
      <c r="AU215" s="341" t="s">
        <v>74</v>
      </c>
    </row>
    <row r="216" spans="2:51" s="348" customFormat="1" ht="13.5">
      <c r="B216" s="349"/>
      <c r="D216" s="343" t="s">
        <v>126</v>
      </c>
      <c r="E216" s="350" t="s">
        <v>5</v>
      </c>
      <c r="F216" s="351" t="s">
        <v>1016</v>
      </c>
      <c r="H216" s="320"/>
      <c r="L216" s="349"/>
      <c r="M216" s="352"/>
      <c r="N216" s="353"/>
      <c r="O216" s="353"/>
      <c r="P216" s="353"/>
      <c r="Q216" s="353"/>
      <c r="R216" s="353"/>
      <c r="S216" s="353"/>
      <c r="T216" s="354"/>
      <c r="AT216" s="350" t="s">
        <v>126</v>
      </c>
      <c r="AU216" s="350" t="s">
        <v>74</v>
      </c>
      <c r="AV216" s="348" t="s">
        <v>74</v>
      </c>
      <c r="AW216" s="348" t="s">
        <v>32</v>
      </c>
      <c r="AX216" s="348" t="s">
        <v>68</v>
      </c>
      <c r="AY216" s="350" t="s">
        <v>119</v>
      </c>
    </row>
    <row r="217" spans="2:51" s="348" customFormat="1" ht="13.5">
      <c r="B217" s="349"/>
      <c r="D217" s="343"/>
      <c r="E217" s="350"/>
      <c r="F217" s="351"/>
      <c r="H217" s="320"/>
      <c r="L217" s="349"/>
      <c r="M217" s="352"/>
      <c r="N217" s="355"/>
      <c r="O217" s="355"/>
      <c r="P217" s="355"/>
      <c r="Q217" s="355"/>
      <c r="R217" s="355"/>
      <c r="S217" s="355"/>
      <c r="T217" s="354"/>
      <c r="AT217" s="350"/>
      <c r="AU217" s="350"/>
      <c r="AY217" s="350"/>
    </row>
    <row r="218" spans="2:65" s="319" customFormat="1" ht="16.5" customHeight="1">
      <c r="B218" s="331"/>
      <c r="C218" s="332" t="s">
        <v>195</v>
      </c>
      <c r="D218" s="332" t="s">
        <v>121</v>
      </c>
      <c r="E218" s="317" t="s">
        <v>203</v>
      </c>
      <c r="F218" s="333" t="s">
        <v>204</v>
      </c>
      <c r="G218" s="334" t="s">
        <v>122</v>
      </c>
      <c r="H218" s="318">
        <f>H221</f>
        <v>1725</v>
      </c>
      <c r="I218" s="335"/>
      <c r="J218" s="335">
        <f>ROUND(I218*H218,2)</f>
        <v>0</v>
      </c>
      <c r="K218" s="333" t="s">
        <v>123</v>
      </c>
      <c r="L218" s="336"/>
      <c r="M218" s="337" t="s">
        <v>5</v>
      </c>
      <c r="N218" s="338" t="s">
        <v>39</v>
      </c>
      <c r="O218" s="339">
        <v>0.002</v>
      </c>
      <c r="P218" s="339">
        <f>O218*H218</f>
        <v>3.45</v>
      </c>
      <c r="Q218" s="339">
        <v>0.00041</v>
      </c>
      <c r="R218" s="339">
        <f>Q218*H218</f>
        <v>0.7072499999999999</v>
      </c>
      <c r="S218" s="339">
        <v>0</v>
      </c>
      <c r="T218" s="340">
        <f>S218*H218</f>
        <v>0</v>
      </c>
      <c r="AR218" s="341" t="s">
        <v>124</v>
      </c>
      <c r="AT218" s="341" t="s">
        <v>121</v>
      </c>
      <c r="AU218" s="341" t="s">
        <v>74</v>
      </c>
      <c r="AY218" s="341" t="s">
        <v>119</v>
      </c>
      <c r="BE218" s="342">
        <f>IF(N218="základní",J218,0)</f>
        <v>0</v>
      </c>
      <c r="BF218" s="342">
        <f>IF(N218="snížená",J218,0)</f>
        <v>0</v>
      </c>
      <c r="BG218" s="342">
        <f>IF(N218="zákl. přenesená",J218,0)</f>
        <v>0</v>
      </c>
      <c r="BH218" s="342">
        <f>IF(N218="sníž. přenesená",J218,0)</f>
        <v>0</v>
      </c>
      <c r="BI218" s="342">
        <f>IF(N218="nulová",J218,0)</f>
        <v>0</v>
      </c>
      <c r="BJ218" s="341" t="s">
        <v>21</v>
      </c>
      <c r="BK218" s="342">
        <f>ROUND(I218*H218,2)</f>
        <v>0</v>
      </c>
      <c r="BL218" s="341" t="s">
        <v>124</v>
      </c>
      <c r="BM218" s="341" t="s">
        <v>332</v>
      </c>
    </row>
    <row r="219" spans="2:47" s="319" customFormat="1" ht="13.5">
      <c r="B219" s="336"/>
      <c r="D219" s="343" t="s">
        <v>125</v>
      </c>
      <c r="F219" s="344" t="s">
        <v>205</v>
      </c>
      <c r="L219" s="336"/>
      <c r="M219" s="345"/>
      <c r="N219" s="346"/>
      <c r="O219" s="346"/>
      <c r="P219" s="346"/>
      <c r="Q219" s="346"/>
      <c r="R219" s="346"/>
      <c r="S219" s="346"/>
      <c r="T219" s="347"/>
      <c r="AT219" s="341" t="s">
        <v>125</v>
      </c>
      <c r="AU219" s="341" t="s">
        <v>74</v>
      </c>
    </row>
    <row r="220" spans="2:51" s="348" customFormat="1" ht="13.5" hidden="1">
      <c r="B220" s="349"/>
      <c r="D220" s="343" t="s">
        <v>126</v>
      </c>
      <c r="E220" s="350" t="s">
        <v>5</v>
      </c>
      <c r="F220" s="351" t="s">
        <v>333</v>
      </c>
      <c r="H220" s="320"/>
      <c r="L220" s="349"/>
      <c r="M220" s="352"/>
      <c r="N220" s="353"/>
      <c r="O220" s="353"/>
      <c r="P220" s="353"/>
      <c r="Q220" s="353"/>
      <c r="R220" s="353"/>
      <c r="S220" s="353"/>
      <c r="T220" s="354"/>
      <c r="AT220" s="350" t="s">
        <v>126</v>
      </c>
      <c r="AU220" s="350" t="s">
        <v>74</v>
      </c>
      <c r="AV220" s="348" t="s">
        <v>74</v>
      </c>
      <c r="AW220" s="348" t="s">
        <v>32</v>
      </c>
      <c r="AX220" s="348" t="s">
        <v>68</v>
      </c>
      <c r="AY220" s="350" t="s">
        <v>119</v>
      </c>
    </row>
    <row r="221" spans="2:65" s="319" customFormat="1" ht="25.5" customHeight="1">
      <c r="B221" s="331"/>
      <c r="C221" s="332" t="s">
        <v>196</v>
      </c>
      <c r="D221" s="332" t="s">
        <v>121</v>
      </c>
      <c r="E221" s="317" t="s">
        <v>207</v>
      </c>
      <c r="F221" s="333" t="s">
        <v>1012</v>
      </c>
      <c r="G221" s="334" t="s">
        <v>122</v>
      </c>
      <c r="H221" s="318">
        <v>1725</v>
      </c>
      <c r="I221" s="335"/>
      <c r="J221" s="335">
        <f>ROUND(I221*H221,2)</f>
        <v>0</v>
      </c>
      <c r="K221" s="333" t="s">
        <v>123</v>
      </c>
      <c r="L221" s="336"/>
      <c r="M221" s="337" t="s">
        <v>5</v>
      </c>
      <c r="N221" s="338" t="s">
        <v>39</v>
      </c>
      <c r="O221" s="339">
        <v>0.016</v>
      </c>
      <c r="P221" s="339">
        <f>O221*H221</f>
        <v>27.6</v>
      </c>
      <c r="Q221" s="339">
        <v>0.12966</v>
      </c>
      <c r="R221" s="339">
        <f>Q221*H221</f>
        <v>223.6635</v>
      </c>
      <c r="S221" s="339">
        <v>0</v>
      </c>
      <c r="T221" s="340">
        <f>S221*H221</f>
        <v>0</v>
      </c>
      <c r="AR221" s="341" t="s">
        <v>124</v>
      </c>
      <c r="AT221" s="341" t="s">
        <v>121</v>
      </c>
      <c r="AU221" s="341" t="s">
        <v>74</v>
      </c>
      <c r="AY221" s="341" t="s">
        <v>119</v>
      </c>
      <c r="BE221" s="342">
        <f>IF(N221="základní",J221,0)</f>
        <v>0</v>
      </c>
      <c r="BF221" s="342">
        <f>IF(N221="snížená",J221,0)</f>
        <v>0</v>
      </c>
      <c r="BG221" s="342">
        <f>IF(N221="zákl. přenesená",J221,0)</f>
        <v>0</v>
      </c>
      <c r="BH221" s="342">
        <f>IF(N221="sníž. přenesená",J221,0)</f>
        <v>0</v>
      </c>
      <c r="BI221" s="342">
        <f>IF(N221="nulová",J221,0)</f>
        <v>0</v>
      </c>
      <c r="BJ221" s="341" t="s">
        <v>21</v>
      </c>
      <c r="BK221" s="342">
        <f>ROUND(I221*H221,2)</f>
        <v>0</v>
      </c>
      <c r="BL221" s="341" t="s">
        <v>124</v>
      </c>
      <c r="BM221" s="341" t="s">
        <v>334</v>
      </c>
    </row>
    <row r="222" spans="1:18" s="360" customFormat="1" ht="15.75" hidden="1">
      <c r="A222" s="314"/>
      <c r="B222" s="308"/>
      <c r="C222" s="308"/>
      <c r="D222" s="308" t="s">
        <v>1009</v>
      </c>
      <c r="E222" s="307"/>
      <c r="F222" s="307"/>
      <c r="G222" s="307"/>
      <c r="H222" s="308"/>
      <c r="I222" s="297"/>
      <c r="J222" s="297" t="s">
        <v>1005</v>
      </c>
      <c r="K222" s="356"/>
      <c r="L222" s="357"/>
      <c r="M222" s="358"/>
      <c r="N222" s="358"/>
      <c r="O222" s="358"/>
      <c r="P222" s="358"/>
      <c r="Q222" s="358"/>
      <c r="R222" s="359"/>
    </row>
    <row r="223" spans="2:47" s="319" customFormat="1" ht="27">
      <c r="B223" s="336"/>
      <c r="D223" s="343" t="s">
        <v>125</v>
      </c>
      <c r="F223" s="344" t="s">
        <v>1013</v>
      </c>
      <c r="L223" s="336"/>
      <c r="M223" s="345"/>
      <c r="N223" s="346"/>
      <c r="O223" s="346"/>
      <c r="P223" s="346"/>
      <c r="Q223" s="346"/>
      <c r="R223" s="346"/>
      <c r="S223" s="346"/>
      <c r="T223" s="347"/>
      <c r="AT223" s="341" t="s">
        <v>125</v>
      </c>
      <c r="AU223" s="341" t="s">
        <v>74</v>
      </c>
    </row>
    <row r="224" spans="1:18" s="298" customFormat="1" ht="14.25" hidden="1">
      <c r="A224" s="315"/>
      <c r="B224" s="295" t="s">
        <v>1007</v>
      </c>
      <c r="C224" s="295"/>
      <c r="D224" s="295"/>
      <c r="E224" s="314"/>
      <c r="F224" s="314"/>
      <c r="G224" s="314"/>
      <c r="H224" s="314"/>
      <c r="I224" s="313"/>
      <c r="J224" s="297"/>
      <c r="K224" s="311"/>
      <c r="L224" s="310"/>
      <c r="M224" s="304"/>
      <c r="N224" s="304"/>
      <c r="O224" s="304"/>
      <c r="P224" s="304"/>
      <c r="Q224" s="304"/>
      <c r="R224" s="303"/>
    </row>
    <row r="225" spans="1:18" s="298" customFormat="1" ht="15.75" hidden="1">
      <c r="A225" s="309"/>
      <c r="B225" s="308"/>
      <c r="C225" s="308"/>
      <c r="D225" s="308" t="s">
        <v>1009</v>
      </c>
      <c r="E225" s="307"/>
      <c r="F225" s="307"/>
      <c r="G225" s="307"/>
      <c r="H225" s="308"/>
      <c r="I225" s="313"/>
      <c r="J225" s="297" t="s">
        <v>1005</v>
      </c>
      <c r="K225" s="311"/>
      <c r="L225" s="310"/>
      <c r="M225" s="304"/>
      <c r="N225" s="304"/>
      <c r="O225" s="304"/>
      <c r="P225" s="304"/>
      <c r="Q225" s="304"/>
      <c r="R225" s="303"/>
    </row>
    <row r="226" spans="1:18" s="298" customFormat="1" ht="15.75" hidden="1">
      <c r="A226" s="309"/>
      <c r="B226" s="308"/>
      <c r="D226" s="308" t="s">
        <v>1008</v>
      </c>
      <c r="E226" s="307"/>
      <c r="F226" s="307"/>
      <c r="G226" s="307"/>
      <c r="H226" s="307"/>
      <c r="I226" s="313"/>
      <c r="J226" s="297" t="s">
        <v>1005</v>
      </c>
      <c r="K226" s="312"/>
      <c r="L226" s="305"/>
      <c r="M226" s="304"/>
      <c r="N226" s="304"/>
      <c r="O226" s="304"/>
      <c r="P226" s="304"/>
      <c r="Q226" s="304"/>
      <c r="R226" s="303"/>
    </row>
    <row r="227" spans="1:18" s="298" customFormat="1" ht="15.75" hidden="1">
      <c r="A227" s="309"/>
      <c r="B227" s="308"/>
      <c r="C227" s="308"/>
      <c r="D227" s="308" t="s">
        <v>1010</v>
      </c>
      <c r="E227" s="307"/>
      <c r="F227" s="307"/>
      <c r="G227" s="307"/>
      <c r="H227" s="307"/>
      <c r="I227" s="313"/>
      <c r="J227" s="297" t="s">
        <v>1005</v>
      </c>
      <c r="K227" s="312"/>
      <c r="L227" s="305"/>
      <c r="M227" s="304"/>
      <c r="N227" s="304"/>
      <c r="O227" s="304"/>
      <c r="P227" s="304"/>
      <c r="Q227" s="304"/>
      <c r="R227" s="303"/>
    </row>
    <row r="228" spans="1:18" s="298" customFormat="1" ht="15.75" hidden="1">
      <c r="A228" s="309"/>
      <c r="B228" s="308"/>
      <c r="C228" s="308"/>
      <c r="D228" s="308" t="s">
        <v>1008</v>
      </c>
      <c r="E228" s="307"/>
      <c r="F228" s="307"/>
      <c r="G228" s="307"/>
      <c r="H228" s="307"/>
      <c r="I228" s="313"/>
      <c r="J228" s="297" t="s">
        <v>1005</v>
      </c>
      <c r="K228" s="311"/>
      <c r="L228" s="310"/>
      <c r="M228" s="304"/>
      <c r="N228" s="304"/>
      <c r="O228" s="304"/>
      <c r="P228" s="304"/>
      <c r="Q228" s="304"/>
      <c r="R228" s="303"/>
    </row>
    <row r="229" spans="1:18" s="298" customFormat="1" ht="15.75" hidden="1">
      <c r="A229" s="309"/>
      <c r="B229" s="308"/>
      <c r="C229" s="308"/>
      <c r="D229" s="308" t="s">
        <v>1011</v>
      </c>
      <c r="E229" s="307"/>
      <c r="F229" s="307"/>
      <c r="G229" s="307"/>
      <c r="H229" s="307"/>
      <c r="I229" s="313"/>
      <c r="J229" s="297" t="s">
        <v>1005</v>
      </c>
      <c r="K229" s="306"/>
      <c r="L229" s="305"/>
      <c r="M229" s="304"/>
      <c r="N229" s="304"/>
      <c r="O229" s="304"/>
      <c r="P229" s="304"/>
      <c r="Q229" s="304"/>
      <c r="R229" s="303"/>
    </row>
    <row r="230" spans="1:18" s="298" customFormat="1" ht="15.75" hidden="1">
      <c r="A230" s="309"/>
      <c r="B230" s="308"/>
      <c r="C230" s="308" t="s">
        <v>1006</v>
      </c>
      <c r="D230" s="308"/>
      <c r="E230" s="307"/>
      <c r="F230" s="307"/>
      <c r="G230" s="307"/>
      <c r="H230" s="307"/>
      <c r="I230" s="313"/>
      <c r="J230" s="297" t="s">
        <v>1005</v>
      </c>
      <c r="K230" s="306"/>
      <c r="L230" s="305"/>
      <c r="M230" s="304"/>
      <c r="N230" s="304"/>
      <c r="O230" s="304"/>
      <c r="P230" s="304"/>
      <c r="Q230" s="304"/>
      <c r="R230" s="303"/>
    </row>
    <row r="231" spans="2:63" s="10" customFormat="1" ht="29.85" customHeight="1">
      <c r="B231" s="139"/>
      <c r="D231" s="140" t="s">
        <v>67</v>
      </c>
      <c r="E231" s="149" t="s">
        <v>136</v>
      </c>
      <c r="F231" s="149" t="s">
        <v>382</v>
      </c>
      <c r="J231" s="150">
        <f>SUM(J232:J257)</f>
        <v>0</v>
      </c>
      <c r="L231" s="139"/>
      <c r="M231" s="143"/>
      <c r="N231" s="144"/>
      <c r="O231" s="144"/>
      <c r="P231" s="145">
        <f>SUM(P232:P257)</f>
        <v>47.852000000000004</v>
      </c>
      <c r="Q231" s="144"/>
      <c r="R231" s="145">
        <f>SUM(R232:R257)</f>
        <v>1.70429</v>
      </c>
      <c r="S231" s="144"/>
      <c r="T231" s="146">
        <f>SUM(T232:T257)</f>
        <v>0</v>
      </c>
      <c r="AR231" s="140" t="s">
        <v>21</v>
      </c>
      <c r="AT231" s="147" t="s">
        <v>67</v>
      </c>
      <c r="AU231" s="147" t="s">
        <v>21</v>
      </c>
      <c r="AY231" s="140" t="s">
        <v>119</v>
      </c>
      <c r="BK231" s="148">
        <f>SUM(BK232:BK257)</f>
        <v>0</v>
      </c>
    </row>
    <row r="232" spans="2:65" s="319" customFormat="1" ht="25.5" customHeight="1">
      <c r="B232" s="331"/>
      <c r="C232" s="332" t="s">
        <v>229</v>
      </c>
      <c r="D232" s="332" t="s">
        <v>121</v>
      </c>
      <c r="E232" s="317" t="s">
        <v>383</v>
      </c>
      <c r="F232" s="333" t="s">
        <v>384</v>
      </c>
      <c r="G232" s="334" t="s">
        <v>214</v>
      </c>
      <c r="H232" s="318">
        <f>25+20+15+15</f>
        <v>75</v>
      </c>
      <c r="I232" s="335"/>
      <c r="J232" s="335">
        <f>ROUND(I232*H232,2)</f>
        <v>0</v>
      </c>
      <c r="K232" s="333" t="s">
        <v>123</v>
      </c>
      <c r="L232" s="336"/>
      <c r="M232" s="337" t="s">
        <v>5</v>
      </c>
      <c r="N232" s="338" t="s">
        <v>39</v>
      </c>
      <c r="O232" s="339">
        <v>0.248</v>
      </c>
      <c r="P232" s="339">
        <f>O232*H232</f>
        <v>18.6</v>
      </c>
      <c r="Q232" s="339">
        <v>0</v>
      </c>
      <c r="R232" s="339">
        <f>Q232*H232</f>
        <v>0</v>
      </c>
      <c r="S232" s="339">
        <v>0</v>
      </c>
      <c r="T232" s="340">
        <f>S232*H232</f>
        <v>0</v>
      </c>
      <c r="AR232" s="341" t="s">
        <v>124</v>
      </c>
      <c r="AT232" s="341" t="s">
        <v>121</v>
      </c>
      <c r="AU232" s="341" t="s">
        <v>74</v>
      </c>
      <c r="AY232" s="341" t="s">
        <v>119</v>
      </c>
      <c r="BE232" s="342">
        <f>IF(N232="základní",J232,0)</f>
        <v>0</v>
      </c>
      <c r="BF232" s="342">
        <f>IF(N232="snížená",J232,0)</f>
        <v>0</v>
      </c>
      <c r="BG232" s="342">
        <f>IF(N232="zákl. přenesená",J232,0)</f>
        <v>0</v>
      </c>
      <c r="BH232" s="342">
        <f>IF(N232="sníž. přenesená",J232,0)</f>
        <v>0</v>
      </c>
      <c r="BI232" s="342">
        <f>IF(N232="nulová",J232,0)</f>
        <v>0</v>
      </c>
      <c r="BJ232" s="341" t="s">
        <v>21</v>
      </c>
      <c r="BK232" s="342">
        <f>ROUND(I232*H232,2)</f>
        <v>0</v>
      </c>
      <c r="BL232" s="341" t="s">
        <v>124</v>
      </c>
      <c r="BM232" s="341" t="s">
        <v>385</v>
      </c>
    </row>
    <row r="233" spans="2:47" s="319" customFormat="1" ht="27">
      <c r="B233" s="336"/>
      <c r="D233" s="343" t="s">
        <v>125</v>
      </c>
      <c r="F233" s="344" t="s">
        <v>386</v>
      </c>
      <c r="L233" s="336"/>
      <c r="M233" s="345"/>
      <c r="N233" s="346"/>
      <c r="O233" s="346"/>
      <c r="P233" s="346"/>
      <c r="Q233" s="346"/>
      <c r="R233" s="346"/>
      <c r="S233" s="346"/>
      <c r="T233" s="347"/>
      <c r="AT233" s="341" t="s">
        <v>125</v>
      </c>
      <c r="AU233" s="341" t="s">
        <v>74</v>
      </c>
    </row>
    <row r="234" spans="2:51" s="348" customFormat="1" ht="13.5">
      <c r="B234" s="349"/>
      <c r="D234" s="343" t="s">
        <v>126</v>
      </c>
      <c r="E234" s="350" t="s">
        <v>5</v>
      </c>
      <c r="F234" s="351" t="s">
        <v>1049</v>
      </c>
      <c r="H234" s="320"/>
      <c r="L234" s="349"/>
      <c r="M234" s="352"/>
      <c r="N234" s="353"/>
      <c r="O234" s="353"/>
      <c r="P234" s="353"/>
      <c r="Q234" s="353"/>
      <c r="R234" s="353"/>
      <c r="S234" s="353"/>
      <c r="T234" s="354"/>
      <c r="AT234" s="350" t="s">
        <v>126</v>
      </c>
      <c r="AU234" s="350" t="s">
        <v>74</v>
      </c>
      <c r="AV234" s="348" t="s">
        <v>74</v>
      </c>
      <c r="AW234" s="348" t="s">
        <v>32</v>
      </c>
      <c r="AX234" s="348" t="s">
        <v>21</v>
      </c>
      <c r="AY234" s="350" t="s">
        <v>119</v>
      </c>
    </row>
    <row r="235" spans="2:65" s="319" customFormat="1" ht="25.5" customHeight="1">
      <c r="B235" s="331"/>
      <c r="C235" s="372" t="s">
        <v>234</v>
      </c>
      <c r="D235" s="372" t="s">
        <v>132</v>
      </c>
      <c r="E235" s="373" t="s">
        <v>387</v>
      </c>
      <c r="F235" s="374" t="s">
        <v>388</v>
      </c>
      <c r="G235" s="375" t="s">
        <v>214</v>
      </c>
      <c r="H235" s="371">
        <f>H232</f>
        <v>75</v>
      </c>
      <c r="I235" s="376"/>
      <c r="J235" s="376">
        <f>ROUND(I235*H235,2)</f>
        <v>0</v>
      </c>
      <c r="K235" s="374" t="s">
        <v>123</v>
      </c>
      <c r="L235" s="377"/>
      <c r="M235" s="378" t="s">
        <v>5</v>
      </c>
      <c r="N235" s="379" t="s">
        <v>39</v>
      </c>
      <c r="O235" s="339">
        <v>0</v>
      </c>
      <c r="P235" s="339">
        <f>O235*H235</f>
        <v>0</v>
      </c>
      <c r="Q235" s="339">
        <v>0.00219</v>
      </c>
      <c r="R235" s="339">
        <f>Q235*H235</f>
        <v>0.16425</v>
      </c>
      <c r="S235" s="339">
        <v>0</v>
      </c>
      <c r="T235" s="340">
        <f>S235*H235</f>
        <v>0</v>
      </c>
      <c r="AR235" s="341" t="s">
        <v>136</v>
      </c>
      <c r="AT235" s="341" t="s">
        <v>132</v>
      </c>
      <c r="AU235" s="341" t="s">
        <v>74</v>
      </c>
      <c r="AY235" s="341" t="s">
        <v>119</v>
      </c>
      <c r="BE235" s="342">
        <f>IF(N235="základní",J235,0)</f>
        <v>0</v>
      </c>
      <c r="BF235" s="342">
        <f>IF(N235="snížená",J235,0)</f>
        <v>0</v>
      </c>
      <c r="BG235" s="342">
        <f>IF(N235="zákl. přenesená",J235,0)</f>
        <v>0</v>
      </c>
      <c r="BH235" s="342">
        <f>IF(N235="sníž. přenesená",J235,0)</f>
        <v>0</v>
      </c>
      <c r="BI235" s="342">
        <f>IF(N235="nulová",J235,0)</f>
        <v>0</v>
      </c>
      <c r="BJ235" s="341" t="s">
        <v>21</v>
      </c>
      <c r="BK235" s="342">
        <f>ROUND(I235*H235,2)</f>
        <v>0</v>
      </c>
      <c r="BL235" s="341" t="s">
        <v>124</v>
      </c>
      <c r="BM235" s="341" t="s">
        <v>389</v>
      </c>
    </row>
    <row r="236" spans="2:47" s="319" customFormat="1" ht="13.5">
      <c r="B236" s="336"/>
      <c r="D236" s="343" t="s">
        <v>125</v>
      </c>
      <c r="F236" s="344" t="s">
        <v>388</v>
      </c>
      <c r="L236" s="336"/>
      <c r="M236" s="345"/>
      <c r="N236" s="346"/>
      <c r="O236" s="346"/>
      <c r="P236" s="346"/>
      <c r="Q236" s="346"/>
      <c r="R236" s="346"/>
      <c r="S236" s="346"/>
      <c r="T236" s="347"/>
      <c r="AT236" s="341" t="s">
        <v>125</v>
      </c>
      <c r="AU236" s="341" t="s">
        <v>74</v>
      </c>
    </row>
    <row r="237" spans="2:65" s="319" customFormat="1" ht="25.5" customHeight="1">
      <c r="B237" s="331"/>
      <c r="C237" s="332" t="s">
        <v>239</v>
      </c>
      <c r="D237" s="332" t="s">
        <v>121</v>
      </c>
      <c r="E237" s="317" t="s">
        <v>390</v>
      </c>
      <c r="F237" s="333" t="s">
        <v>391</v>
      </c>
      <c r="G237" s="334" t="s">
        <v>214</v>
      </c>
      <c r="H237" s="318">
        <v>25</v>
      </c>
      <c r="I237" s="335"/>
      <c r="J237" s="335">
        <f>ROUND(I237*H237,2)</f>
        <v>0</v>
      </c>
      <c r="K237" s="333" t="s">
        <v>310</v>
      </c>
      <c r="L237" s="336"/>
      <c r="M237" s="337" t="s">
        <v>5</v>
      </c>
      <c r="N237" s="338" t="s">
        <v>39</v>
      </c>
      <c r="O237" s="339">
        <v>0.312</v>
      </c>
      <c r="P237" s="339">
        <f>O237*H237</f>
        <v>7.8</v>
      </c>
      <c r="Q237" s="339">
        <v>1E-05</v>
      </c>
      <c r="R237" s="339">
        <f>Q237*H237</f>
        <v>0.00025</v>
      </c>
      <c r="S237" s="339">
        <v>0</v>
      </c>
      <c r="T237" s="340">
        <f>S237*H237</f>
        <v>0</v>
      </c>
      <c r="AR237" s="341" t="s">
        <v>124</v>
      </c>
      <c r="AT237" s="341" t="s">
        <v>121</v>
      </c>
      <c r="AU237" s="341" t="s">
        <v>74</v>
      </c>
      <c r="AY237" s="341" t="s">
        <v>119</v>
      </c>
      <c r="BE237" s="342">
        <f>IF(N237="základní",J237,0)</f>
        <v>0</v>
      </c>
      <c r="BF237" s="342">
        <f>IF(N237="snížená",J237,0)</f>
        <v>0</v>
      </c>
      <c r="BG237" s="342">
        <f>IF(N237="zákl. přenesená",J237,0)</f>
        <v>0</v>
      </c>
      <c r="BH237" s="342">
        <f>IF(N237="sníž. přenesená",J237,0)</f>
        <v>0</v>
      </c>
      <c r="BI237" s="342">
        <f>IF(N237="nulová",J237,0)</f>
        <v>0</v>
      </c>
      <c r="BJ237" s="341" t="s">
        <v>21</v>
      </c>
      <c r="BK237" s="342">
        <f>ROUND(I237*H237,2)</f>
        <v>0</v>
      </c>
      <c r="BL237" s="341" t="s">
        <v>124</v>
      </c>
      <c r="BM237" s="341" t="s">
        <v>392</v>
      </c>
    </row>
    <row r="238" spans="2:47" s="319" customFormat="1" ht="27">
      <c r="B238" s="336"/>
      <c r="D238" s="343" t="s">
        <v>125</v>
      </c>
      <c r="F238" s="344" t="s">
        <v>393</v>
      </c>
      <c r="L238" s="336"/>
      <c r="M238" s="345"/>
      <c r="N238" s="346"/>
      <c r="O238" s="346"/>
      <c r="P238" s="346"/>
      <c r="Q238" s="346"/>
      <c r="R238" s="346"/>
      <c r="S238" s="346"/>
      <c r="T238" s="347"/>
      <c r="AT238" s="341" t="s">
        <v>125</v>
      </c>
      <c r="AU238" s="341" t="s">
        <v>74</v>
      </c>
    </row>
    <row r="239" spans="2:51" s="348" customFormat="1" ht="13.5">
      <c r="B239" s="349"/>
      <c r="D239" s="343" t="s">
        <v>126</v>
      </c>
      <c r="E239" s="350" t="s">
        <v>5</v>
      </c>
      <c r="F239" s="351" t="s">
        <v>1048</v>
      </c>
      <c r="H239" s="320"/>
      <c r="L239" s="349"/>
      <c r="M239" s="352"/>
      <c r="N239" s="353"/>
      <c r="O239" s="353"/>
      <c r="P239" s="353"/>
      <c r="Q239" s="353"/>
      <c r="R239" s="353"/>
      <c r="S239" s="353"/>
      <c r="T239" s="354"/>
      <c r="AT239" s="350" t="s">
        <v>126</v>
      </c>
      <c r="AU239" s="350" t="s">
        <v>74</v>
      </c>
      <c r="AV239" s="348" t="s">
        <v>74</v>
      </c>
      <c r="AW239" s="348" t="s">
        <v>32</v>
      </c>
      <c r="AX239" s="348" t="s">
        <v>21</v>
      </c>
      <c r="AY239" s="350" t="s">
        <v>119</v>
      </c>
    </row>
    <row r="240" spans="2:65" s="319" customFormat="1" ht="16.5" customHeight="1">
      <c r="B240" s="331"/>
      <c r="C240" s="372" t="s">
        <v>240</v>
      </c>
      <c r="D240" s="372" t="s">
        <v>132</v>
      </c>
      <c r="E240" s="373" t="s">
        <v>394</v>
      </c>
      <c r="F240" s="374" t="s">
        <v>395</v>
      </c>
      <c r="G240" s="375" t="s">
        <v>221</v>
      </c>
      <c r="H240" s="371">
        <v>5</v>
      </c>
      <c r="I240" s="376"/>
      <c r="J240" s="376">
        <f>ROUND(I240*H240,2)</f>
        <v>0</v>
      </c>
      <c r="K240" s="374" t="s">
        <v>123</v>
      </c>
      <c r="L240" s="377"/>
      <c r="M240" s="378" t="s">
        <v>5</v>
      </c>
      <c r="N240" s="379" t="s">
        <v>39</v>
      </c>
      <c r="O240" s="339">
        <v>0</v>
      </c>
      <c r="P240" s="339">
        <f>O240*H240</f>
        <v>0</v>
      </c>
      <c r="Q240" s="339">
        <v>0.0046</v>
      </c>
      <c r="R240" s="339">
        <f>Q240*H240</f>
        <v>0.023</v>
      </c>
      <c r="S240" s="339">
        <v>0</v>
      </c>
      <c r="T240" s="340">
        <f>S240*H240</f>
        <v>0</v>
      </c>
      <c r="AR240" s="341" t="s">
        <v>136</v>
      </c>
      <c r="AT240" s="341" t="s">
        <v>132</v>
      </c>
      <c r="AU240" s="341" t="s">
        <v>74</v>
      </c>
      <c r="AY240" s="341" t="s">
        <v>119</v>
      </c>
      <c r="BE240" s="342">
        <f>IF(N240="základní",J240,0)</f>
        <v>0</v>
      </c>
      <c r="BF240" s="342">
        <f>IF(N240="snížená",J240,0)</f>
        <v>0</v>
      </c>
      <c r="BG240" s="342">
        <f>IF(N240="zákl. přenesená",J240,0)</f>
        <v>0</v>
      </c>
      <c r="BH240" s="342">
        <f>IF(N240="sníž. přenesená",J240,0)</f>
        <v>0</v>
      </c>
      <c r="BI240" s="342">
        <f>IF(N240="nulová",J240,0)</f>
        <v>0</v>
      </c>
      <c r="BJ240" s="341" t="s">
        <v>21</v>
      </c>
      <c r="BK240" s="342">
        <f>ROUND(I240*H240,2)</f>
        <v>0</v>
      </c>
      <c r="BL240" s="341" t="s">
        <v>124</v>
      </c>
      <c r="BM240" s="341" t="s">
        <v>396</v>
      </c>
    </row>
    <row r="241" spans="2:47" s="319" customFormat="1" ht="13.5">
      <c r="B241" s="336"/>
      <c r="D241" s="343" t="s">
        <v>125</v>
      </c>
      <c r="F241" s="344" t="s">
        <v>395</v>
      </c>
      <c r="L241" s="336"/>
      <c r="M241" s="345"/>
      <c r="N241" s="346"/>
      <c r="O241" s="346"/>
      <c r="P241" s="346"/>
      <c r="Q241" s="346"/>
      <c r="R241" s="346"/>
      <c r="S241" s="346"/>
      <c r="T241" s="347"/>
      <c r="AT241" s="341" t="s">
        <v>125</v>
      </c>
      <c r="AU241" s="341" t="s">
        <v>74</v>
      </c>
    </row>
    <row r="242" spans="2:65" s="319" customFormat="1" ht="16.5" customHeight="1">
      <c r="B242" s="331"/>
      <c r="C242" s="332" t="s">
        <v>253</v>
      </c>
      <c r="D242" s="332" t="s">
        <v>121</v>
      </c>
      <c r="E242" s="317" t="s">
        <v>397</v>
      </c>
      <c r="F242" s="333" t="s">
        <v>398</v>
      </c>
      <c r="G242" s="334" t="s">
        <v>221</v>
      </c>
      <c r="H242" s="318">
        <v>10</v>
      </c>
      <c r="I242" s="335"/>
      <c r="J242" s="335">
        <f>ROUND(I242*H242,2)</f>
        <v>0</v>
      </c>
      <c r="K242" s="333" t="s">
        <v>123</v>
      </c>
      <c r="L242" s="336"/>
      <c r="M242" s="337" t="s">
        <v>5</v>
      </c>
      <c r="N242" s="338" t="s">
        <v>39</v>
      </c>
      <c r="O242" s="339">
        <v>0.621</v>
      </c>
      <c r="P242" s="339">
        <f>O242*H242</f>
        <v>6.21</v>
      </c>
      <c r="Q242" s="339">
        <v>0</v>
      </c>
      <c r="R242" s="339">
        <f>Q242*H242</f>
        <v>0</v>
      </c>
      <c r="S242" s="339">
        <v>0</v>
      </c>
      <c r="T242" s="340">
        <f>S242*H242</f>
        <v>0</v>
      </c>
      <c r="AR242" s="341" t="s">
        <v>124</v>
      </c>
      <c r="AT242" s="341" t="s">
        <v>121</v>
      </c>
      <c r="AU242" s="341" t="s">
        <v>74</v>
      </c>
      <c r="AY242" s="341" t="s">
        <v>119</v>
      </c>
      <c r="BE242" s="342">
        <f>IF(N242="základní",J242,0)</f>
        <v>0</v>
      </c>
      <c r="BF242" s="342">
        <f>IF(N242="snížená",J242,0)</f>
        <v>0</v>
      </c>
      <c r="BG242" s="342">
        <f>IF(N242="zákl. přenesená",J242,0)</f>
        <v>0</v>
      </c>
      <c r="BH242" s="342">
        <f>IF(N242="sníž. přenesená",J242,0)</f>
        <v>0</v>
      </c>
      <c r="BI242" s="342">
        <f>IF(N242="nulová",J242,0)</f>
        <v>0</v>
      </c>
      <c r="BJ242" s="341" t="s">
        <v>21</v>
      </c>
      <c r="BK242" s="342">
        <f>ROUND(I242*H242,2)</f>
        <v>0</v>
      </c>
      <c r="BL242" s="341" t="s">
        <v>124</v>
      </c>
      <c r="BM242" s="341" t="s">
        <v>399</v>
      </c>
    </row>
    <row r="243" spans="2:47" s="319" customFormat="1" ht="27">
      <c r="B243" s="336"/>
      <c r="D243" s="343" t="s">
        <v>125</v>
      </c>
      <c r="F243" s="344" t="s">
        <v>400</v>
      </c>
      <c r="L243" s="336"/>
      <c r="M243" s="345"/>
      <c r="N243" s="346"/>
      <c r="O243" s="346"/>
      <c r="P243" s="346"/>
      <c r="Q243" s="346"/>
      <c r="R243" s="346"/>
      <c r="S243" s="346"/>
      <c r="T243" s="347"/>
      <c r="AT243" s="341" t="s">
        <v>125</v>
      </c>
      <c r="AU243" s="341" t="s">
        <v>74</v>
      </c>
    </row>
    <row r="244" spans="2:65" s="319" customFormat="1" ht="16.5" customHeight="1">
      <c r="B244" s="331"/>
      <c r="C244" s="372" t="s">
        <v>258</v>
      </c>
      <c r="D244" s="372" t="s">
        <v>132</v>
      </c>
      <c r="E244" s="373" t="s">
        <v>401</v>
      </c>
      <c r="F244" s="374" t="s">
        <v>402</v>
      </c>
      <c r="G244" s="375" t="s">
        <v>221</v>
      </c>
      <c r="H244" s="371">
        <v>10</v>
      </c>
      <c r="I244" s="376"/>
      <c r="J244" s="376">
        <f>ROUND(I244*H244,2)</f>
        <v>0</v>
      </c>
      <c r="K244" s="374" t="s">
        <v>123</v>
      </c>
      <c r="L244" s="377"/>
      <c r="M244" s="378" t="s">
        <v>5</v>
      </c>
      <c r="N244" s="379" t="s">
        <v>39</v>
      </c>
      <c r="O244" s="339">
        <v>0</v>
      </c>
      <c r="P244" s="339">
        <f>O244*H244</f>
        <v>0</v>
      </c>
      <c r="Q244" s="339">
        <v>4E-05</v>
      </c>
      <c r="R244" s="339">
        <f>Q244*H244</f>
        <v>0.0004</v>
      </c>
      <c r="S244" s="339">
        <v>0</v>
      </c>
      <c r="T244" s="340">
        <f>S244*H244</f>
        <v>0</v>
      </c>
      <c r="AR244" s="341" t="s">
        <v>136</v>
      </c>
      <c r="AT244" s="341" t="s">
        <v>132</v>
      </c>
      <c r="AU244" s="341" t="s">
        <v>74</v>
      </c>
      <c r="AY244" s="341" t="s">
        <v>119</v>
      </c>
      <c r="BE244" s="342">
        <f>IF(N244="základní",J244,0)</f>
        <v>0</v>
      </c>
      <c r="BF244" s="342">
        <f>IF(N244="snížená",J244,0)</f>
        <v>0</v>
      </c>
      <c r="BG244" s="342">
        <f>IF(N244="zákl. přenesená",J244,0)</f>
        <v>0</v>
      </c>
      <c r="BH244" s="342">
        <f>IF(N244="sníž. přenesená",J244,0)</f>
        <v>0</v>
      </c>
      <c r="BI244" s="342">
        <f>IF(N244="nulová",J244,0)</f>
        <v>0</v>
      </c>
      <c r="BJ244" s="341" t="s">
        <v>21</v>
      </c>
      <c r="BK244" s="342">
        <f>ROUND(I244*H244,2)</f>
        <v>0</v>
      </c>
      <c r="BL244" s="341" t="s">
        <v>124</v>
      </c>
      <c r="BM244" s="341" t="s">
        <v>403</v>
      </c>
    </row>
    <row r="245" spans="2:47" s="319" customFormat="1" ht="13.5">
      <c r="B245" s="336"/>
      <c r="D245" s="343" t="s">
        <v>125</v>
      </c>
      <c r="F245" s="344" t="s">
        <v>404</v>
      </c>
      <c r="L245" s="336"/>
      <c r="M245" s="345"/>
      <c r="N245" s="346"/>
      <c r="O245" s="346"/>
      <c r="P245" s="346"/>
      <c r="Q245" s="346"/>
      <c r="R245" s="346"/>
      <c r="S245" s="346"/>
      <c r="T245" s="347"/>
      <c r="AT245" s="341" t="s">
        <v>125</v>
      </c>
      <c r="AU245" s="341" t="s">
        <v>74</v>
      </c>
    </row>
    <row r="246" spans="2:65" s="319" customFormat="1" ht="16.5" customHeight="1">
      <c r="B246" s="331"/>
      <c r="C246" s="332" t="s">
        <v>262</v>
      </c>
      <c r="D246" s="332" t="s">
        <v>121</v>
      </c>
      <c r="E246" s="317" t="s">
        <v>405</v>
      </c>
      <c r="F246" s="333" t="s">
        <v>406</v>
      </c>
      <c r="G246" s="334" t="s">
        <v>221</v>
      </c>
      <c r="H246" s="318">
        <v>5</v>
      </c>
      <c r="I246" s="335"/>
      <c r="J246" s="335">
        <f>ROUND(I246*H246,2)</f>
        <v>0</v>
      </c>
      <c r="K246" s="333" t="s">
        <v>123</v>
      </c>
      <c r="L246" s="336"/>
      <c r="M246" s="337" t="s">
        <v>5</v>
      </c>
      <c r="N246" s="338" t="s">
        <v>39</v>
      </c>
      <c r="O246" s="339">
        <v>0.745</v>
      </c>
      <c r="P246" s="339">
        <f>O246*H246</f>
        <v>3.725</v>
      </c>
      <c r="Q246" s="339">
        <v>1E-05</v>
      </c>
      <c r="R246" s="339">
        <f>Q246*H246</f>
        <v>5E-05</v>
      </c>
      <c r="S246" s="339">
        <v>0</v>
      </c>
      <c r="T246" s="340">
        <f>S246*H246</f>
        <v>0</v>
      </c>
      <c r="AR246" s="341" t="s">
        <v>124</v>
      </c>
      <c r="AT246" s="341" t="s">
        <v>121</v>
      </c>
      <c r="AU246" s="341" t="s">
        <v>74</v>
      </c>
      <c r="AY246" s="341" t="s">
        <v>119</v>
      </c>
      <c r="BE246" s="342">
        <f>IF(N246="základní",J246,0)</f>
        <v>0</v>
      </c>
      <c r="BF246" s="342">
        <f>IF(N246="snížená",J246,0)</f>
        <v>0</v>
      </c>
      <c r="BG246" s="342">
        <f>IF(N246="zákl. přenesená",J246,0)</f>
        <v>0</v>
      </c>
      <c r="BH246" s="342">
        <f>IF(N246="sníž. přenesená",J246,0)</f>
        <v>0</v>
      </c>
      <c r="BI246" s="342">
        <f>IF(N246="nulová",J246,0)</f>
        <v>0</v>
      </c>
      <c r="BJ246" s="341" t="s">
        <v>21</v>
      </c>
      <c r="BK246" s="342">
        <f>ROUND(I246*H246,2)</f>
        <v>0</v>
      </c>
      <c r="BL246" s="341" t="s">
        <v>124</v>
      </c>
      <c r="BM246" s="341" t="s">
        <v>407</v>
      </c>
    </row>
    <row r="247" spans="2:47" s="319" customFormat="1" ht="27">
      <c r="B247" s="336"/>
      <c r="D247" s="343" t="s">
        <v>125</v>
      </c>
      <c r="F247" s="344" t="s">
        <v>408</v>
      </c>
      <c r="L247" s="336"/>
      <c r="M247" s="345"/>
      <c r="N247" s="346"/>
      <c r="O247" s="346"/>
      <c r="P247" s="346"/>
      <c r="Q247" s="346"/>
      <c r="R247" s="346"/>
      <c r="S247" s="346"/>
      <c r="T247" s="347"/>
      <c r="AT247" s="341" t="s">
        <v>125</v>
      </c>
      <c r="AU247" s="341" t="s">
        <v>74</v>
      </c>
    </row>
    <row r="248" spans="2:65" s="319" customFormat="1" ht="16.5" customHeight="1">
      <c r="B248" s="331"/>
      <c r="C248" s="372" t="s">
        <v>267</v>
      </c>
      <c r="D248" s="372" t="s">
        <v>132</v>
      </c>
      <c r="E248" s="373" t="s">
        <v>409</v>
      </c>
      <c r="F248" s="374" t="s">
        <v>410</v>
      </c>
      <c r="G248" s="375" t="s">
        <v>221</v>
      </c>
      <c r="H248" s="371">
        <v>5</v>
      </c>
      <c r="I248" s="376"/>
      <c r="J248" s="376">
        <f>ROUND(I248*H248,2)</f>
        <v>0</v>
      </c>
      <c r="K248" s="374" t="s">
        <v>123</v>
      </c>
      <c r="L248" s="377"/>
      <c r="M248" s="378" t="s">
        <v>5</v>
      </c>
      <c r="N248" s="379" t="s">
        <v>39</v>
      </c>
      <c r="O248" s="339">
        <v>0</v>
      </c>
      <c r="P248" s="339">
        <f>O248*H248</f>
        <v>0</v>
      </c>
      <c r="Q248" s="339">
        <v>6E-05</v>
      </c>
      <c r="R248" s="339">
        <f>Q248*H248</f>
        <v>0.00030000000000000003</v>
      </c>
      <c r="S248" s="339">
        <v>0</v>
      </c>
      <c r="T248" s="340">
        <f>S248*H248</f>
        <v>0</v>
      </c>
      <c r="AR248" s="341" t="s">
        <v>136</v>
      </c>
      <c r="AT248" s="341" t="s">
        <v>132</v>
      </c>
      <c r="AU248" s="341" t="s">
        <v>74</v>
      </c>
      <c r="AY248" s="341" t="s">
        <v>119</v>
      </c>
      <c r="BE248" s="342">
        <f>IF(N248="základní",J248,0)</f>
        <v>0</v>
      </c>
      <c r="BF248" s="342">
        <f>IF(N248="snížená",J248,0)</f>
        <v>0</v>
      </c>
      <c r="BG248" s="342">
        <f>IF(N248="zákl. přenesená",J248,0)</f>
        <v>0</v>
      </c>
      <c r="BH248" s="342">
        <f>IF(N248="sníž. přenesená",J248,0)</f>
        <v>0</v>
      </c>
      <c r="BI248" s="342">
        <f>IF(N248="nulová",J248,0)</f>
        <v>0</v>
      </c>
      <c r="BJ248" s="341" t="s">
        <v>21</v>
      </c>
      <c r="BK248" s="342">
        <f>ROUND(I248*H248,2)</f>
        <v>0</v>
      </c>
      <c r="BL248" s="341" t="s">
        <v>124</v>
      </c>
      <c r="BM248" s="341" t="s">
        <v>411</v>
      </c>
    </row>
    <row r="249" spans="2:47" s="319" customFormat="1" ht="13.5">
      <c r="B249" s="336"/>
      <c r="D249" s="343" t="s">
        <v>125</v>
      </c>
      <c r="F249" s="344" t="s">
        <v>412</v>
      </c>
      <c r="L249" s="336"/>
      <c r="M249" s="345"/>
      <c r="N249" s="346"/>
      <c r="O249" s="346"/>
      <c r="P249" s="346"/>
      <c r="Q249" s="346"/>
      <c r="R249" s="346"/>
      <c r="S249" s="346"/>
      <c r="T249" s="347"/>
      <c r="AT249" s="341" t="s">
        <v>125</v>
      </c>
      <c r="AU249" s="341" t="s">
        <v>74</v>
      </c>
    </row>
    <row r="250" spans="2:65" s="319" customFormat="1" ht="38.25" customHeight="1">
      <c r="B250" s="331"/>
      <c r="C250" s="332" t="s">
        <v>274</v>
      </c>
      <c r="D250" s="332" t="s">
        <v>121</v>
      </c>
      <c r="E250" s="317" t="s">
        <v>413</v>
      </c>
      <c r="F250" s="333" t="s">
        <v>414</v>
      </c>
      <c r="G250" s="334" t="s">
        <v>221</v>
      </c>
      <c r="H250" s="318">
        <v>3</v>
      </c>
      <c r="I250" s="335"/>
      <c r="J250" s="335">
        <f>ROUND(I250*H250,2)</f>
        <v>0</v>
      </c>
      <c r="K250" s="333" t="s">
        <v>310</v>
      </c>
      <c r="L250" s="336"/>
      <c r="M250" s="337" t="s">
        <v>5</v>
      </c>
      <c r="N250" s="338" t="s">
        <v>39</v>
      </c>
      <c r="O250" s="339">
        <v>3.839</v>
      </c>
      <c r="P250" s="339">
        <f>O250*H250</f>
        <v>11.517</v>
      </c>
      <c r="Q250" s="339">
        <v>0.42368</v>
      </c>
      <c r="R250" s="339">
        <f>Q250*H250</f>
        <v>1.27104</v>
      </c>
      <c r="S250" s="339">
        <v>0</v>
      </c>
      <c r="T250" s="340">
        <f>S250*H250</f>
        <v>0</v>
      </c>
      <c r="AR250" s="341" t="s">
        <v>124</v>
      </c>
      <c r="AT250" s="341" t="s">
        <v>121</v>
      </c>
      <c r="AU250" s="341" t="s">
        <v>74</v>
      </c>
      <c r="AY250" s="341" t="s">
        <v>119</v>
      </c>
      <c r="BE250" s="342">
        <f>IF(N250="základní",J250,0)</f>
        <v>0</v>
      </c>
      <c r="BF250" s="342">
        <f>IF(N250="snížená",J250,0)</f>
        <v>0</v>
      </c>
      <c r="BG250" s="342">
        <f>IF(N250="zákl. přenesená",J250,0)</f>
        <v>0</v>
      </c>
      <c r="BH250" s="342">
        <f>IF(N250="sníž. přenesená",J250,0)</f>
        <v>0</v>
      </c>
      <c r="BI250" s="342">
        <f>IF(N250="nulová",J250,0)</f>
        <v>0</v>
      </c>
      <c r="BJ250" s="341" t="s">
        <v>21</v>
      </c>
      <c r="BK250" s="342">
        <f>ROUND(I250*H250,2)</f>
        <v>0</v>
      </c>
      <c r="BL250" s="341" t="s">
        <v>124</v>
      </c>
      <c r="BM250" s="341" t="s">
        <v>415</v>
      </c>
    </row>
    <row r="251" spans="2:47" s="319" customFormat="1" ht="27">
      <c r="B251" s="336"/>
      <c r="D251" s="343" t="s">
        <v>125</v>
      </c>
      <c r="F251" s="344" t="s">
        <v>414</v>
      </c>
      <c r="L251" s="336"/>
      <c r="M251" s="345"/>
      <c r="N251" s="346"/>
      <c r="O251" s="346"/>
      <c r="P251" s="346"/>
      <c r="Q251" s="346"/>
      <c r="R251" s="346"/>
      <c r="S251" s="346"/>
      <c r="T251" s="347"/>
      <c r="AT251" s="341" t="s">
        <v>125</v>
      </c>
      <c r="AU251" s="341" t="s">
        <v>74</v>
      </c>
    </row>
    <row r="252" spans="1:12" s="316" customFormat="1" ht="14.25" hidden="1">
      <c r="A252" s="366"/>
      <c r="B252" s="368" t="s">
        <v>1046</v>
      </c>
      <c r="C252" s="368">
        <v>2</v>
      </c>
      <c r="D252" s="368" t="s">
        <v>1047</v>
      </c>
      <c r="E252" s="366"/>
      <c r="F252" s="366"/>
      <c r="G252" s="366"/>
      <c r="H252" s="366"/>
      <c r="I252" s="369"/>
      <c r="J252" s="370"/>
      <c r="K252" s="366"/>
      <c r="L252" s="326"/>
    </row>
    <row r="253" spans="2:65" s="319" customFormat="1" ht="16.5" customHeight="1">
      <c r="B253" s="331"/>
      <c r="C253" s="372" t="s">
        <v>279</v>
      </c>
      <c r="D253" s="372" t="s">
        <v>132</v>
      </c>
      <c r="E253" s="373" t="s">
        <v>417</v>
      </c>
      <c r="F253" s="374" t="s">
        <v>418</v>
      </c>
      <c r="G253" s="375" t="s">
        <v>221</v>
      </c>
      <c r="H253" s="371">
        <v>5</v>
      </c>
      <c r="I253" s="376"/>
      <c r="J253" s="376">
        <f>ROUND(I253*H253,2)</f>
        <v>0</v>
      </c>
      <c r="K253" s="374" t="s">
        <v>123</v>
      </c>
      <c r="L253" s="377"/>
      <c r="M253" s="378" t="s">
        <v>5</v>
      </c>
      <c r="N253" s="379" t="s">
        <v>39</v>
      </c>
      <c r="O253" s="339">
        <v>0</v>
      </c>
      <c r="P253" s="339">
        <f>O253*H253</f>
        <v>0</v>
      </c>
      <c r="Q253" s="339">
        <v>0.043</v>
      </c>
      <c r="R253" s="339">
        <f>Q253*H253</f>
        <v>0.21499999999999997</v>
      </c>
      <c r="S253" s="339">
        <v>0</v>
      </c>
      <c r="T253" s="340">
        <f>S253*H253</f>
        <v>0</v>
      </c>
      <c r="AR253" s="341" t="s">
        <v>136</v>
      </c>
      <c r="AT253" s="341" t="s">
        <v>132</v>
      </c>
      <c r="AU253" s="341" t="s">
        <v>74</v>
      </c>
      <c r="AY253" s="341" t="s">
        <v>119</v>
      </c>
      <c r="BE253" s="342">
        <f>IF(N253="základní",J253,0)</f>
        <v>0</v>
      </c>
      <c r="BF253" s="342">
        <f>IF(N253="snížená",J253,0)</f>
        <v>0</v>
      </c>
      <c r="BG253" s="342">
        <f>IF(N253="zákl. přenesená",J253,0)</f>
        <v>0</v>
      </c>
      <c r="BH253" s="342">
        <f>IF(N253="sníž. přenesená",J253,0)</f>
        <v>0</v>
      </c>
      <c r="BI253" s="342">
        <f>IF(N253="nulová",J253,0)</f>
        <v>0</v>
      </c>
      <c r="BJ253" s="341" t="s">
        <v>21</v>
      </c>
      <c r="BK253" s="342">
        <f>ROUND(I253*H253,2)</f>
        <v>0</v>
      </c>
      <c r="BL253" s="341" t="s">
        <v>124</v>
      </c>
      <c r="BM253" s="341" t="s">
        <v>419</v>
      </c>
    </row>
    <row r="254" spans="2:47" s="319" customFormat="1" ht="13.5">
      <c r="B254" s="336"/>
      <c r="D254" s="343" t="s">
        <v>125</v>
      </c>
      <c r="F254" s="344" t="s">
        <v>420</v>
      </c>
      <c r="L254" s="336"/>
      <c r="M254" s="345"/>
      <c r="N254" s="346"/>
      <c r="O254" s="346"/>
      <c r="P254" s="346"/>
      <c r="Q254" s="346"/>
      <c r="R254" s="346"/>
      <c r="S254" s="346"/>
      <c r="T254" s="347"/>
      <c r="AT254" s="341" t="s">
        <v>125</v>
      </c>
      <c r="AU254" s="341" t="s">
        <v>74</v>
      </c>
    </row>
    <row r="255" spans="2:51" s="348" customFormat="1" ht="13.5" hidden="1">
      <c r="B255" s="349"/>
      <c r="D255" s="343" t="s">
        <v>126</v>
      </c>
      <c r="E255" s="350" t="s">
        <v>5</v>
      </c>
      <c r="F255" s="351" t="s">
        <v>416</v>
      </c>
      <c r="H255" s="320"/>
      <c r="L255" s="349"/>
      <c r="M255" s="352"/>
      <c r="N255" s="353"/>
      <c r="O255" s="353"/>
      <c r="P255" s="353"/>
      <c r="Q255" s="353"/>
      <c r="R255" s="353"/>
      <c r="S255" s="353"/>
      <c r="T255" s="354"/>
      <c r="AT255" s="350" t="s">
        <v>126</v>
      </c>
      <c r="AU255" s="350" t="s">
        <v>74</v>
      </c>
      <c r="AV255" s="348" t="s">
        <v>74</v>
      </c>
      <c r="AW255" s="348" t="s">
        <v>32</v>
      </c>
      <c r="AX255" s="348" t="s">
        <v>21</v>
      </c>
      <c r="AY255" s="350" t="s">
        <v>119</v>
      </c>
    </row>
    <row r="256" spans="2:65" s="319" customFormat="1" ht="16.5" customHeight="1">
      <c r="B256" s="331"/>
      <c r="C256" s="372" t="s">
        <v>421</v>
      </c>
      <c r="D256" s="372" t="s">
        <v>132</v>
      </c>
      <c r="E256" s="373" t="s">
        <v>422</v>
      </c>
      <c r="F256" s="374" t="s">
        <v>423</v>
      </c>
      <c r="G256" s="375" t="s">
        <v>221</v>
      </c>
      <c r="H256" s="371">
        <f>H253</f>
        <v>5</v>
      </c>
      <c r="I256" s="376"/>
      <c r="J256" s="376">
        <f>ROUND(I256*H256,2)</f>
        <v>0</v>
      </c>
      <c r="K256" s="374" t="s">
        <v>123</v>
      </c>
      <c r="L256" s="377"/>
      <c r="M256" s="378" t="s">
        <v>5</v>
      </c>
      <c r="N256" s="379" t="s">
        <v>39</v>
      </c>
      <c r="O256" s="339">
        <v>0</v>
      </c>
      <c r="P256" s="339">
        <f>O256*H256</f>
        <v>0</v>
      </c>
      <c r="Q256" s="339">
        <v>0.006</v>
      </c>
      <c r="R256" s="339">
        <f>Q256*H256</f>
        <v>0.03</v>
      </c>
      <c r="S256" s="339">
        <v>0</v>
      </c>
      <c r="T256" s="340">
        <f>S256*H256</f>
        <v>0</v>
      </c>
      <c r="AR256" s="341" t="s">
        <v>136</v>
      </c>
      <c r="AT256" s="341" t="s">
        <v>132</v>
      </c>
      <c r="AU256" s="341" t="s">
        <v>74</v>
      </c>
      <c r="AY256" s="341" t="s">
        <v>119</v>
      </c>
      <c r="BE256" s="342">
        <f>IF(N256="základní",J256,0)</f>
        <v>0</v>
      </c>
      <c r="BF256" s="342">
        <f>IF(N256="snížená",J256,0)</f>
        <v>0</v>
      </c>
      <c r="BG256" s="342">
        <f>IF(N256="zákl. přenesená",J256,0)</f>
        <v>0</v>
      </c>
      <c r="BH256" s="342">
        <f>IF(N256="sníž. přenesená",J256,0)</f>
        <v>0</v>
      </c>
      <c r="BI256" s="342">
        <f>IF(N256="nulová",J256,0)</f>
        <v>0</v>
      </c>
      <c r="BJ256" s="341" t="s">
        <v>21</v>
      </c>
      <c r="BK256" s="342">
        <f>ROUND(I256*H256,2)</f>
        <v>0</v>
      </c>
      <c r="BL256" s="341" t="s">
        <v>124</v>
      </c>
      <c r="BM256" s="341" t="s">
        <v>424</v>
      </c>
    </row>
    <row r="257" spans="2:47" s="319" customFormat="1" ht="13.5">
      <c r="B257" s="336"/>
      <c r="D257" s="343" t="s">
        <v>125</v>
      </c>
      <c r="F257" s="344" t="s">
        <v>425</v>
      </c>
      <c r="L257" s="336"/>
      <c r="M257" s="345"/>
      <c r="N257" s="346"/>
      <c r="O257" s="346"/>
      <c r="P257" s="346"/>
      <c r="Q257" s="346"/>
      <c r="R257" s="346"/>
      <c r="S257" s="346"/>
      <c r="T257" s="347"/>
      <c r="AT257" s="341" t="s">
        <v>125</v>
      </c>
      <c r="AU257" s="341" t="s">
        <v>74</v>
      </c>
    </row>
    <row r="258" spans="2:63" s="10" customFormat="1" ht="29.85" customHeight="1">
      <c r="B258" s="139"/>
      <c r="D258" s="140" t="s">
        <v>67</v>
      </c>
      <c r="E258" s="149" t="s">
        <v>143</v>
      </c>
      <c r="F258" s="149" t="s">
        <v>210</v>
      </c>
      <c r="J258" s="150">
        <f>BK258</f>
        <v>0</v>
      </c>
      <c r="L258" s="139"/>
      <c r="M258" s="143"/>
      <c r="N258" s="144"/>
      <c r="O258" s="144"/>
      <c r="P258" s="145">
        <f>SUM(P259:P307)</f>
        <v>248.62399999999997</v>
      </c>
      <c r="Q258" s="144"/>
      <c r="R258" s="145">
        <f>SUM(R259:R307)</f>
        <v>185.65423</v>
      </c>
      <c r="S258" s="144"/>
      <c r="T258" s="146">
        <f>SUM(T259:T307)</f>
        <v>0</v>
      </c>
      <c r="AR258" s="140" t="s">
        <v>21</v>
      </c>
      <c r="AT258" s="147" t="s">
        <v>67</v>
      </c>
      <c r="AU258" s="147" t="s">
        <v>21</v>
      </c>
      <c r="AY258" s="140" t="s">
        <v>119</v>
      </c>
      <c r="BK258" s="148">
        <f>SUM(BK259:BK307)</f>
        <v>0</v>
      </c>
    </row>
    <row r="259" spans="2:65" s="1" customFormat="1" ht="25.5" customHeight="1">
      <c r="B259" s="151"/>
      <c r="C259" s="152" t="s">
        <v>426</v>
      </c>
      <c r="D259" s="152" t="s">
        <v>121</v>
      </c>
      <c r="E259" s="276" t="s">
        <v>427</v>
      </c>
      <c r="F259" s="154" t="s">
        <v>428</v>
      </c>
      <c r="G259" s="155" t="s">
        <v>214</v>
      </c>
      <c r="H259" s="156">
        <v>471</v>
      </c>
      <c r="I259" s="157"/>
      <c r="J259" s="157">
        <f>ROUND(I259*H259,2)</f>
        <v>0</v>
      </c>
      <c r="K259" s="154" t="s">
        <v>123</v>
      </c>
      <c r="L259" s="36"/>
      <c r="M259" s="158" t="s">
        <v>5</v>
      </c>
      <c r="N259" s="159" t="s">
        <v>39</v>
      </c>
      <c r="O259" s="160">
        <v>0.268</v>
      </c>
      <c r="P259" s="160">
        <f>O259*H259</f>
        <v>126.22800000000001</v>
      </c>
      <c r="Q259" s="160">
        <v>0.1554</v>
      </c>
      <c r="R259" s="160">
        <f>Q259*H259</f>
        <v>73.19340000000001</v>
      </c>
      <c r="S259" s="160">
        <v>0</v>
      </c>
      <c r="T259" s="161">
        <f>S259*H259</f>
        <v>0</v>
      </c>
      <c r="AR259" s="22" t="s">
        <v>124</v>
      </c>
      <c r="AT259" s="22" t="s">
        <v>121</v>
      </c>
      <c r="AU259" s="22" t="s">
        <v>74</v>
      </c>
      <c r="AY259" s="22" t="s">
        <v>119</v>
      </c>
      <c r="BE259" s="162">
        <f>IF(N259="základní",J259,0)</f>
        <v>0</v>
      </c>
      <c r="BF259" s="162">
        <f>IF(N259="snížená",J259,0)</f>
        <v>0</v>
      </c>
      <c r="BG259" s="162">
        <f>IF(N259="zákl. přenesená",J259,0)</f>
        <v>0</v>
      </c>
      <c r="BH259" s="162">
        <f>IF(N259="sníž. přenesená",J259,0)</f>
        <v>0</v>
      </c>
      <c r="BI259" s="162">
        <f>IF(N259="nulová",J259,0)</f>
        <v>0</v>
      </c>
      <c r="BJ259" s="22" t="s">
        <v>21</v>
      </c>
      <c r="BK259" s="162">
        <f>ROUND(I259*H259,2)</f>
        <v>0</v>
      </c>
      <c r="BL259" s="22" t="s">
        <v>124</v>
      </c>
      <c r="BM259" s="22" t="s">
        <v>429</v>
      </c>
    </row>
    <row r="260" spans="2:47" s="1" customFormat="1" ht="40.5">
      <c r="B260" s="36"/>
      <c r="D260" s="163" t="s">
        <v>125</v>
      </c>
      <c r="F260" s="164" t="s">
        <v>430</v>
      </c>
      <c r="L260" s="36"/>
      <c r="M260" s="165"/>
      <c r="N260" s="37"/>
      <c r="O260" s="37"/>
      <c r="P260" s="37"/>
      <c r="Q260" s="37"/>
      <c r="R260" s="37"/>
      <c r="S260" s="37"/>
      <c r="T260" s="65"/>
      <c r="AT260" s="22" t="s">
        <v>125</v>
      </c>
      <c r="AU260" s="22" t="s">
        <v>74</v>
      </c>
    </row>
    <row r="261" spans="2:51" s="11" customFormat="1" ht="13.5">
      <c r="B261" s="166"/>
      <c r="D261" s="163" t="s">
        <v>126</v>
      </c>
      <c r="E261" s="167" t="s">
        <v>5</v>
      </c>
      <c r="F261" s="168" t="s">
        <v>431</v>
      </c>
      <c r="H261" s="169">
        <v>471</v>
      </c>
      <c r="L261" s="166"/>
      <c r="M261" s="170"/>
      <c r="N261" s="171"/>
      <c r="O261" s="171"/>
      <c r="P261" s="171"/>
      <c r="Q261" s="171"/>
      <c r="R261" s="171"/>
      <c r="S261" s="171"/>
      <c r="T261" s="172"/>
      <c r="AT261" s="167" t="s">
        <v>126</v>
      </c>
      <c r="AU261" s="167" t="s">
        <v>74</v>
      </c>
      <c r="AV261" s="11" t="s">
        <v>74</v>
      </c>
      <c r="AW261" s="11" t="s">
        <v>32</v>
      </c>
      <c r="AX261" s="11" t="s">
        <v>21</v>
      </c>
      <c r="AY261" s="167" t="s">
        <v>119</v>
      </c>
    </row>
    <row r="262" spans="2:65" s="1" customFormat="1" ht="16.5" customHeight="1">
      <c r="B262" s="151"/>
      <c r="C262" s="173" t="s">
        <v>432</v>
      </c>
      <c r="D262" s="173" t="s">
        <v>132</v>
      </c>
      <c r="E262" s="299" t="s">
        <v>433</v>
      </c>
      <c r="F262" s="175" t="s">
        <v>434</v>
      </c>
      <c r="G262" s="176" t="s">
        <v>221</v>
      </c>
      <c r="H262" s="177">
        <v>476</v>
      </c>
      <c r="I262" s="178"/>
      <c r="J262" s="178">
        <f>ROUND(I262*H262,2)</f>
        <v>0</v>
      </c>
      <c r="K262" s="175" t="s">
        <v>123</v>
      </c>
      <c r="L262" s="179"/>
      <c r="M262" s="180" t="s">
        <v>5</v>
      </c>
      <c r="N262" s="181" t="s">
        <v>39</v>
      </c>
      <c r="O262" s="160">
        <v>0</v>
      </c>
      <c r="P262" s="160">
        <f>O262*H262</f>
        <v>0</v>
      </c>
      <c r="Q262" s="160">
        <v>0.08</v>
      </c>
      <c r="R262" s="160">
        <f>Q262*H262</f>
        <v>38.08</v>
      </c>
      <c r="S262" s="160">
        <v>0</v>
      </c>
      <c r="T262" s="161">
        <f>S262*H262</f>
        <v>0</v>
      </c>
      <c r="AR262" s="22" t="s">
        <v>136</v>
      </c>
      <c r="AT262" s="22" t="s">
        <v>132</v>
      </c>
      <c r="AU262" s="22" t="s">
        <v>74</v>
      </c>
      <c r="AY262" s="22" t="s">
        <v>119</v>
      </c>
      <c r="BE262" s="162">
        <f>IF(N262="základní",J262,0)</f>
        <v>0</v>
      </c>
      <c r="BF262" s="162">
        <f>IF(N262="snížená",J262,0)</f>
        <v>0</v>
      </c>
      <c r="BG262" s="162">
        <f>IF(N262="zákl. přenesená",J262,0)</f>
        <v>0</v>
      </c>
      <c r="BH262" s="162">
        <f>IF(N262="sníž. přenesená",J262,0)</f>
        <v>0</v>
      </c>
      <c r="BI262" s="162">
        <f>IF(N262="nulová",J262,0)</f>
        <v>0</v>
      </c>
      <c r="BJ262" s="22" t="s">
        <v>21</v>
      </c>
      <c r="BK262" s="162">
        <f>ROUND(I262*H262,2)</f>
        <v>0</v>
      </c>
      <c r="BL262" s="22" t="s">
        <v>124</v>
      </c>
      <c r="BM262" s="22" t="s">
        <v>435</v>
      </c>
    </row>
    <row r="263" spans="2:47" s="1" customFormat="1" ht="13.5">
      <c r="B263" s="36"/>
      <c r="D263" s="163" t="s">
        <v>125</v>
      </c>
      <c r="F263" s="164" t="s">
        <v>434</v>
      </c>
      <c r="L263" s="36"/>
      <c r="M263" s="165"/>
      <c r="N263" s="37"/>
      <c r="O263" s="37"/>
      <c r="P263" s="37"/>
      <c r="Q263" s="37"/>
      <c r="R263" s="37"/>
      <c r="S263" s="37"/>
      <c r="T263" s="65"/>
      <c r="AT263" s="22" t="s">
        <v>125</v>
      </c>
      <c r="AU263" s="22" t="s">
        <v>74</v>
      </c>
    </row>
    <row r="264" spans="2:51" s="11" customFormat="1" ht="13.5">
      <c r="B264" s="166"/>
      <c r="D264" s="163" t="s">
        <v>126</v>
      </c>
      <c r="E264" s="167" t="s">
        <v>5</v>
      </c>
      <c r="F264" s="168" t="s">
        <v>436</v>
      </c>
      <c r="H264" s="169">
        <v>476</v>
      </c>
      <c r="L264" s="166"/>
      <c r="M264" s="170"/>
      <c r="N264" s="171"/>
      <c r="O264" s="171"/>
      <c r="P264" s="171"/>
      <c r="Q264" s="171"/>
      <c r="R264" s="171"/>
      <c r="S264" s="171"/>
      <c r="T264" s="172"/>
      <c r="AT264" s="167" t="s">
        <v>126</v>
      </c>
      <c r="AU264" s="167" t="s">
        <v>74</v>
      </c>
      <c r="AV264" s="11" t="s">
        <v>74</v>
      </c>
      <c r="AW264" s="11" t="s">
        <v>32</v>
      </c>
      <c r="AX264" s="11" t="s">
        <v>21</v>
      </c>
      <c r="AY264" s="167" t="s">
        <v>119</v>
      </c>
    </row>
    <row r="265" spans="2:65" s="1" customFormat="1" ht="25.5" customHeight="1">
      <c r="B265" s="151"/>
      <c r="C265" s="152" t="s">
        <v>437</v>
      </c>
      <c r="D265" s="152" t="s">
        <v>121</v>
      </c>
      <c r="E265" s="276" t="s">
        <v>438</v>
      </c>
      <c r="F265" s="154" t="s">
        <v>439</v>
      </c>
      <c r="G265" s="155" t="s">
        <v>214</v>
      </c>
      <c r="H265" s="156">
        <f>(40+30+25)</f>
        <v>95</v>
      </c>
      <c r="I265" s="157"/>
      <c r="J265" s="157">
        <f>ROUND(I265*H265,2)</f>
        <v>0</v>
      </c>
      <c r="K265" s="154" t="s">
        <v>123</v>
      </c>
      <c r="L265" s="36"/>
      <c r="M265" s="158" t="s">
        <v>5</v>
      </c>
      <c r="N265" s="159" t="s">
        <v>39</v>
      </c>
      <c r="O265" s="160">
        <v>0.309</v>
      </c>
      <c r="P265" s="160">
        <f>O265*H265</f>
        <v>29.355</v>
      </c>
      <c r="Q265" s="160">
        <v>0.16849</v>
      </c>
      <c r="R265" s="160">
        <f>Q265*H265</f>
        <v>16.00655</v>
      </c>
      <c r="S265" s="160">
        <v>0</v>
      </c>
      <c r="T265" s="161">
        <f>S265*H265</f>
        <v>0</v>
      </c>
      <c r="AR265" s="22" t="s">
        <v>124</v>
      </c>
      <c r="AT265" s="22" t="s">
        <v>121</v>
      </c>
      <c r="AU265" s="22" t="s">
        <v>74</v>
      </c>
      <c r="AY265" s="22" t="s">
        <v>119</v>
      </c>
      <c r="BE265" s="162">
        <f>IF(N265="základní",J265,0)</f>
        <v>0</v>
      </c>
      <c r="BF265" s="162">
        <f>IF(N265="snížená",J265,0)</f>
        <v>0</v>
      </c>
      <c r="BG265" s="162">
        <f>IF(N265="zákl. přenesená",J265,0)</f>
        <v>0</v>
      </c>
      <c r="BH265" s="162">
        <f>IF(N265="sníž. přenesená",J265,0)</f>
        <v>0</v>
      </c>
      <c r="BI265" s="162">
        <f>IF(N265="nulová",J265,0)</f>
        <v>0</v>
      </c>
      <c r="BJ265" s="22" t="s">
        <v>21</v>
      </c>
      <c r="BK265" s="162">
        <f>ROUND(I265*H265,2)</f>
        <v>0</v>
      </c>
      <c r="BL265" s="22" t="s">
        <v>124</v>
      </c>
      <c r="BM265" s="22" t="s">
        <v>440</v>
      </c>
    </row>
    <row r="266" spans="2:47" s="1" customFormat="1" ht="27">
      <c r="B266" s="36"/>
      <c r="D266" s="163" t="s">
        <v>125</v>
      </c>
      <c r="F266" s="164" t="s">
        <v>441</v>
      </c>
      <c r="L266" s="36"/>
      <c r="M266" s="165"/>
      <c r="N266" s="37"/>
      <c r="O266" s="37"/>
      <c r="P266" s="37"/>
      <c r="Q266" s="37"/>
      <c r="R266" s="37"/>
      <c r="S266" s="37"/>
      <c r="T266" s="65"/>
      <c r="AT266" s="22" t="s">
        <v>125</v>
      </c>
      <c r="AU266" s="22" t="s">
        <v>74</v>
      </c>
    </row>
    <row r="267" spans="2:51" s="11" customFormat="1" ht="13.5">
      <c r="B267" s="166"/>
      <c r="D267" s="163" t="s">
        <v>126</v>
      </c>
      <c r="E267" s="167" t="s">
        <v>5</v>
      </c>
      <c r="F267" s="414" t="s">
        <v>1059</v>
      </c>
      <c r="H267" s="169"/>
      <c r="L267" s="166"/>
      <c r="M267" s="170"/>
      <c r="N267" s="171"/>
      <c r="O267" s="171"/>
      <c r="P267" s="171"/>
      <c r="Q267" s="171"/>
      <c r="R267" s="171"/>
      <c r="S267" s="171"/>
      <c r="T267" s="172"/>
      <c r="AT267" s="167" t="s">
        <v>126</v>
      </c>
      <c r="AU267" s="167" t="s">
        <v>74</v>
      </c>
      <c r="AV267" s="11" t="s">
        <v>74</v>
      </c>
      <c r="AW267" s="11" t="s">
        <v>32</v>
      </c>
      <c r="AX267" s="11" t="s">
        <v>21</v>
      </c>
      <c r="AY267" s="167" t="s">
        <v>119</v>
      </c>
    </row>
    <row r="268" spans="2:65" s="1" customFormat="1" ht="16.5" customHeight="1">
      <c r="B268" s="151"/>
      <c r="C268" s="173" t="s">
        <v>442</v>
      </c>
      <c r="D268" s="173" t="s">
        <v>132</v>
      </c>
      <c r="E268" s="299" t="s">
        <v>443</v>
      </c>
      <c r="F268" s="175" t="s">
        <v>444</v>
      </c>
      <c r="G268" s="176" t="s">
        <v>214</v>
      </c>
      <c r="H268" s="177">
        <f>H265</f>
        <v>95</v>
      </c>
      <c r="I268" s="178"/>
      <c r="J268" s="178">
        <f>ROUND(I268*H268,2)</f>
        <v>0</v>
      </c>
      <c r="K268" s="175" t="s">
        <v>123</v>
      </c>
      <c r="L268" s="179"/>
      <c r="M268" s="180" t="s">
        <v>5</v>
      </c>
      <c r="N268" s="181" t="s">
        <v>39</v>
      </c>
      <c r="O268" s="160">
        <v>0</v>
      </c>
      <c r="P268" s="160">
        <f>O268*H268</f>
        <v>0</v>
      </c>
      <c r="Q268" s="160">
        <v>0.135</v>
      </c>
      <c r="R268" s="160">
        <f>Q268*H268</f>
        <v>12.825000000000001</v>
      </c>
      <c r="S268" s="160">
        <v>0</v>
      </c>
      <c r="T268" s="161">
        <f>S268*H268</f>
        <v>0</v>
      </c>
      <c r="AR268" s="22" t="s">
        <v>136</v>
      </c>
      <c r="AT268" s="22" t="s">
        <v>132</v>
      </c>
      <c r="AU268" s="22" t="s">
        <v>74</v>
      </c>
      <c r="AY268" s="22" t="s">
        <v>119</v>
      </c>
      <c r="BE268" s="162">
        <f>IF(N268="základní",J268,0)</f>
        <v>0</v>
      </c>
      <c r="BF268" s="162">
        <f>IF(N268="snížená",J268,0)</f>
        <v>0</v>
      </c>
      <c r="BG268" s="162">
        <f>IF(N268="zákl. přenesená",J268,0)</f>
        <v>0</v>
      </c>
      <c r="BH268" s="162">
        <f>IF(N268="sníž. přenesená",J268,0)</f>
        <v>0</v>
      </c>
      <c r="BI268" s="162">
        <f>IF(N268="nulová",J268,0)</f>
        <v>0</v>
      </c>
      <c r="BJ268" s="22" t="s">
        <v>21</v>
      </c>
      <c r="BK268" s="162">
        <f>ROUND(I268*H268,2)</f>
        <v>0</v>
      </c>
      <c r="BL268" s="22" t="s">
        <v>124</v>
      </c>
      <c r="BM268" s="22" t="s">
        <v>445</v>
      </c>
    </row>
    <row r="269" spans="2:47" s="1" customFormat="1" ht="13.5">
      <c r="B269" s="36"/>
      <c r="D269" s="163" t="s">
        <v>125</v>
      </c>
      <c r="F269" s="164" t="s">
        <v>446</v>
      </c>
      <c r="L269" s="36"/>
      <c r="M269" s="165"/>
      <c r="N269" s="37"/>
      <c r="O269" s="37"/>
      <c r="P269" s="37"/>
      <c r="Q269" s="37"/>
      <c r="R269" s="37"/>
      <c r="S269" s="37"/>
      <c r="T269" s="65"/>
      <c r="AT269" s="22" t="s">
        <v>125</v>
      </c>
      <c r="AU269" s="22" t="s">
        <v>74</v>
      </c>
    </row>
    <row r="270" spans="2:51" s="11" customFormat="1" ht="13.5">
      <c r="B270" s="166"/>
      <c r="D270" s="163" t="s">
        <v>126</v>
      </c>
      <c r="E270" s="167" t="s">
        <v>5</v>
      </c>
      <c r="F270" s="168" t="s">
        <v>447</v>
      </c>
      <c r="H270" s="169"/>
      <c r="L270" s="166"/>
      <c r="M270" s="170"/>
      <c r="N270" s="171"/>
      <c r="O270" s="171"/>
      <c r="P270" s="171"/>
      <c r="Q270" s="171"/>
      <c r="R270" s="171"/>
      <c r="S270" s="171"/>
      <c r="T270" s="172"/>
      <c r="AT270" s="167" t="s">
        <v>126</v>
      </c>
      <c r="AU270" s="167" t="s">
        <v>74</v>
      </c>
      <c r="AV270" s="11" t="s">
        <v>74</v>
      </c>
      <c r="AW270" s="11" t="s">
        <v>32</v>
      </c>
      <c r="AX270" s="11" t="s">
        <v>21</v>
      </c>
      <c r="AY270" s="167" t="s">
        <v>119</v>
      </c>
    </row>
    <row r="271" spans="2:65" s="1" customFormat="1" ht="25.5" customHeight="1">
      <c r="B271" s="151"/>
      <c r="C271" s="152" t="s">
        <v>448</v>
      </c>
      <c r="D271" s="152" t="s">
        <v>121</v>
      </c>
      <c r="E271" s="276" t="s">
        <v>449</v>
      </c>
      <c r="F271" s="154" t="s">
        <v>450</v>
      </c>
      <c r="G271" s="155" t="s">
        <v>214</v>
      </c>
      <c r="H271" s="156">
        <f>H268</f>
        <v>95</v>
      </c>
      <c r="I271" s="157"/>
      <c r="J271" s="157">
        <f>ROUND(I271*H271,2)</f>
        <v>0</v>
      </c>
      <c r="K271" s="154" t="s">
        <v>123</v>
      </c>
      <c r="L271" s="36"/>
      <c r="M271" s="158" t="s">
        <v>5</v>
      </c>
      <c r="N271" s="159" t="s">
        <v>39</v>
      </c>
      <c r="O271" s="160">
        <v>0.234</v>
      </c>
      <c r="P271" s="160">
        <f>O271*H271</f>
        <v>22.23</v>
      </c>
      <c r="Q271" s="160">
        <v>0.14067</v>
      </c>
      <c r="R271" s="160">
        <f>Q271*H271</f>
        <v>13.36365</v>
      </c>
      <c r="S271" s="160">
        <v>0</v>
      </c>
      <c r="T271" s="161">
        <f>S271*H271</f>
        <v>0</v>
      </c>
      <c r="AR271" s="22" t="s">
        <v>124</v>
      </c>
      <c r="AT271" s="22" t="s">
        <v>121</v>
      </c>
      <c r="AU271" s="22" t="s">
        <v>74</v>
      </c>
      <c r="AY271" s="22" t="s">
        <v>119</v>
      </c>
      <c r="BE271" s="162">
        <f>IF(N271="základní",J271,0)</f>
        <v>0</v>
      </c>
      <c r="BF271" s="162">
        <f>IF(N271="snížená",J271,0)</f>
        <v>0</v>
      </c>
      <c r="BG271" s="162">
        <f>IF(N271="zákl. přenesená",J271,0)</f>
        <v>0</v>
      </c>
      <c r="BH271" s="162">
        <f>IF(N271="sníž. přenesená",J271,0)</f>
        <v>0</v>
      </c>
      <c r="BI271" s="162">
        <f>IF(N271="nulová",J271,0)</f>
        <v>0</v>
      </c>
      <c r="BJ271" s="22" t="s">
        <v>21</v>
      </c>
      <c r="BK271" s="162">
        <f>ROUND(I271*H271,2)</f>
        <v>0</v>
      </c>
      <c r="BL271" s="22" t="s">
        <v>124</v>
      </c>
      <c r="BM271" s="22" t="s">
        <v>451</v>
      </c>
    </row>
    <row r="272" spans="2:47" s="1" customFormat="1" ht="27">
      <c r="B272" s="36"/>
      <c r="D272" s="163" t="s">
        <v>125</v>
      </c>
      <c r="F272" s="164" t="s">
        <v>452</v>
      </c>
      <c r="L272" s="36"/>
      <c r="M272" s="165"/>
      <c r="N272" s="37"/>
      <c r="O272" s="37"/>
      <c r="P272" s="37"/>
      <c r="Q272" s="37"/>
      <c r="R272" s="37"/>
      <c r="S272" s="37"/>
      <c r="T272" s="65"/>
      <c r="AT272" s="22" t="s">
        <v>125</v>
      </c>
      <c r="AU272" s="22" t="s">
        <v>74</v>
      </c>
    </row>
    <row r="273" spans="2:51" s="11" customFormat="1" ht="13.5">
      <c r="B273" s="166"/>
      <c r="D273" s="163" t="s">
        <v>126</v>
      </c>
      <c r="E273" s="167" t="s">
        <v>5</v>
      </c>
      <c r="F273" s="168"/>
      <c r="H273" s="169"/>
      <c r="L273" s="166"/>
      <c r="M273" s="170"/>
      <c r="N273" s="171"/>
      <c r="O273" s="171"/>
      <c r="P273" s="171"/>
      <c r="Q273" s="171"/>
      <c r="R273" s="171"/>
      <c r="S273" s="171"/>
      <c r="T273" s="172"/>
      <c r="AT273" s="167" t="s">
        <v>126</v>
      </c>
      <c r="AU273" s="167" t="s">
        <v>74</v>
      </c>
      <c r="AV273" s="11" t="s">
        <v>74</v>
      </c>
      <c r="AW273" s="11" t="s">
        <v>32</v>
      </c>
      <c r="AX273" s="11" t="s">
        <v>21</v>
      </c>
      <c r="AY273" s="167" t="s">
        <v>119</v>
      </c>
    </row>
    <row r="274" spans="2:65" s="1" customFormat="1" ht="16.5" customHeight="1" hidden="1">
      <c r="B274" s="151"/>
      <c r="C274" s="173" t="s">
        <v>453</v>
      </c>
      <c r="D274" s="173" t="s">
        <v>132</v>
      </c>
      <c r="E274" s="299" t="s">
        <v>454</v>
      </c>
      <c r="F274" s="175" t="s">
        <v>455</v>
      </c>
      <c r="G274" s="176" t="s">
        <v>214</v>
      </c>
      <c r="H274" s="177"/>
      <c r="I274" s="178"/>
      <c r="J274" s="178">
        <f>ROUND(I274*H274,2)</f>
        <v>0</v>
      </c>
      <c r="K274" s="175" t="s">
        <v>123</v>
      </c>
      <c r="L274" s="179"/>
      <c r="M274" s="180" t="s">
        <v>5</v>
      </c>
      <c r="N274" s="181" t="s">
        <v>39</v>
      </c>
      <c r="O274" s="160">
        <v>0</v>
      </c>
      <c r="P274" s="160">
        <f>O274*H274</f>
        <v>0</v>
      </c>
      <c r="Q274" s="160">
        <v>0.135</v>
      </c>
      <c r="R274" s="160">
        <f>Q274*H274</f>
        <v>0</v>
      </c>
      <c r="S274" s="160">
        <v>0</v>
      </c>
      <c r="T274" s="161">
        <f>S274*H274</f>
        <v>0</v>
      </c>
      <c r="AR274" s="22" t="s">
        <v>136</v>
      </c>
      <c r="AT274" s="22" t="s">
        <v>132</v>
      </c>
      <c r="AU274" s="22" t="s">
        <v>74</v>
      </c>
      <c r="AY274" s="22" t="s">
        <v>119</v>
      </c>
      <c r="BE274" s="162">
        <f>IF(N274="základní",J274,0)</f>
        <v>0</v>
      </c>
      <c r="BF274" s="162">
        <f>IF(N274="snížená",J274,0)</f>
        <v>0</v>
      </c>
      <c r="BG274" s="162">
        <f>IF(N274="zákl. přenesená",J274,0)</f>
        <v>0</v>
      </c>
      <c r="BH274" s="162">
        <f>IF(N274="sníž. přenesená",J274,0)</f>
        <v>0</v>
      </c>
      <c r="BI274" s="162">
        <f>IF(N274="nulová",J274,0)</f>
        <v>0</v>
      </c>
      <c r="BJ274" s="22" t="s">
        <v>21</v>
      </c>
      <c r="BK274" s="162">
        <f>ROUND(I274*H274,2)</f>
        <v>0</v>
      </c>
      <c r="BL274" s="22" t="s">
        <v>124</v>
      </c>
      <c r="BM274" s="22" t="s">
        <v>456</v>
      </c>
    </row>
    <row r="275" spans="2:47" s="1" customFormat="1" ht="13.5" hidden="1">
      <c r="B275" s="36"/>
      <c r="D275" s="163" t="s">
        <v>125</v>
      </c>
      <c r="F275" s="164" t="s">
        <v>457</v>
      </c>
      <c r="L275" s="36"/>
      <c r="M275" s="165"/>
      <c r="N275" s="37"/>
      <c r="O275" s="37"/>
      <c r="P275" s="37"/>
      <c r="Q275" s="37"/>
      <c r="R275" s="37"/>
      <c r="S275" s="37"/>
      <c r="T275" s="65"/>
      <c r="AT275" s="22" t="s">
        <v>125</v>
      </c>
      <c r="AU275" s="22" t="s">
        <v>74</v>
      </c>
    </row>
    <row r="276" spans="2:51" s="11" customFormat="1" ht="13.5" hidden="1">
      <c r="B276" s="166"/>
      <c r="D276" s="163" t="s">
        <v>126</v>
      </c>
      <c r="E276" s="167" t="s">
        <v>5</v>
      </c>
      <c r="F276" s="168" t="s">
        <v>458</v>
      </c>
      <c r="H276" s="169"/>
      <c r="L276" s="166"/>
      <c r="M276" s="170"/>
      <c r="N276" s="171"/>
      <c r="O276" s="171"/>
      <c r="P276" s="171"/>
      <c r="Q276" s="171"/>
      <c r="R276" s="171"/>
      <c r="S276" s="171"/>
      <c r="T276" s="172"/>
      <c r="AT276" s="167" t="s">
        <v>126</v>
      </c>
      <c r="AU276" s="167" t="s">
        <v>74</v>
      </c>
      <c r="AV276" s="11" t="s">
        <v>74</v>
      </c>
      <c r="AW276" s="11" t="s">
        <v>32</v>
      </c>
      <c r="AX276" s="11" t="s">
        <v>21</v>
      </c>
      <c r="AY276" s="167" t="s">
        <v>119</v>
      </c>
    </row>
    <row r="277" spans="2:65" s="1" customFormat="1" ht="16.5" customHeight="1" hidden="1">
      <c r="B277" s="151"/>
      <c r="C277" s="173" t="s">
        <v>459</v>
      </c>
      <c r="D277" s="173" t="s">
        <v>132</v>
      </c>
      <c r="E277" s="299" t="s">
        <v>460</v>
      </c>
      <c r="F277" s="175" t="s">
        <v>461</v>
      </c>
      <c r="G277" s="176" t="s">
        <v>214</v>
      </c>
      <c r="H277" s="177"/>
      <c r="I277" s="178"/>
      <c r="J277" s="178">
        <f>ROUND(I277*H277,2)</f>
        <v>0</v>
      </c>
      <c r="K277" s="175" t="s">
        <v>123</v>
      </c>
      <c r="L277" s="179"/>
      <c r="M277" s="180" t="s">
        <v>5</v>
      </c>
      <c r="N277" s="181" t="s">
        <v>39</v>
      </c>
      <c r="O277" s="160">
        <v>0</v>
      </c>
      <c r="P277" s="160">
        <f>O277*H277</f>
        <v>0</v>
      </c>
      <c r="Q277" s="160">
        <v>0.125</v>
      </c>
      <c r="R277" s="160">
        <f>Q277*H277</f>
        <v>0</v>
      </c>
      <c r="S277" s="160">
        <v>0</v>
      </c>
      <c r="T277" s="161">
        <f>S277*H277</f>
        <v>0</v>
      </c>
      <c r="AR277" s="22" t="s">
        <v>136</v>
      </c>
      <c r="AT277" s="22" t="s">
        <v>132</v>
      </c>
      <c r="AU277" s="22" t="s">
        <v>74</v>
      </c>
      <c r="AY277" s="22" t="s">
        <v>119</v>
      </c>
      <c r="BE277" s="162">
        <f>IF(N277="základní",J277,0)</f>
        <v>0</v>
      </c>
      <c r="BF277" s="162">
        <f>IF(N277="snížená",J277,0)</f>
        <v>0</v>
      </c>
      <c r="BG277" s="162">
        <f>IF(N277="zákl. přenesená",J277,0)</f>
        <v>0</v>
      </c>
      <c r="BH277" s="162">
        <f>IF(N277="sníž. přenesená",J277,0)</f>
        <v>0</v>
      </c>
      <c r="BI277" s="162">
        <f>IF(N277="nulová",J277,0)</f>
        <v>0</v>
      </c>
      <c r="BJ277" s="22" t="s">
        <v>21</v>
      </c>
      <c r="BK277" s="162">
        <f>ROUND(I277*H277,2)</f>
        <v>0</v>
      </c>
      <c r="BL277" s="22" t="s">
        <v>124</v>
      </c>
      <c r="BM277" s="22" t="s">
        <v>462</v>
      </c>
    </row>
    <row r="278" spans="2:47" s="1" customFormat="1" ht="13.5" hidden="1">
      <c r="B278" s="36"/>
      <c r="D278" s="163" t="s">
        <v>125</v>
      </c>
      <c r="F278" s="164" t="s">
        <v>463</v>
      </c>
      <c r="L278" s="36"/>
      <c r="M278" s="165"/>
      <c r="N278" s="37"/>
      <c r="O278" s="37"/>
      <c r="P278" s="37"/>
      <c r="Q278" s="37"/>
      <c r="R278" s="37"/>
      <c r="S278" s="37"/>
      <c r="T278" s="65"/>
      <c r="AT278" s="22" t="s">
        <v>125</v>
      </c>
      <c r="AU278" s="22" t="s">
        <v>74</v>
      </c>
    </row>
    <row r="279" spans="2:51" s="11" customFormat="1" ht="13.5" hidden="1">
      <c r="B279" s="166"/>
      <c r="D279" s="163" t="s">
        <v>126</v>
      </c>
      <c r="E279" s="167" t="s">
        <v>5</v>
      </c>
      <c r="F279" s="168" t="s">
        <v>464</v>
      </c>
      <c r="H279" s="169"/>
      <c r="L279" s="166"/>
      <c r="M279" s="170"/>
      <c r="N279" s="171"/>
      <c r="O279" s="171"/>
      <c r="P279" s="171"/>
      <c r="Q279" s="171"/>
      <c r="R279" s="171"/>
      <c r="S279" s="171"/>
      <c r="T279" s="172"/>
      <c r="AT279" s="167" t="s">
        <v>126</v>
      </c>
      <c r="AU279" s="167" t="s">
        <v>74</v>
      </c>
      <c r="AV279" s="11" t="s">
        <v>74</v>
      </c>
      <c r="AW279" s="11" t="s">
        <v>32</v>
      </c>
      <c r="AX279" s="11" t="s">
        <v>21</v>
      </c>
      <c r="AY279" s="167" t="s">
        <v>119</v>
      </c>
    </row>
    <row r="280" spans="2:65" s="1" customFormat="1" ht="16.5" customHeight="1" hidden="1">
      <c r="B280" s="151"/>
      <c r="C280" s="173" t="s">
        <v>465</v>
      </c>
      <c r="D280" s="173" t="s">
        <v>132</v>
      </c>
      <c r="E280" s="299" t="s">
        <v>466</v>
      </c>
      <c r="F280" s="175" t="s">
        <v>467</v>
      </c>
      <c r="G280" s="176" t="s">
        <v>214</v>
      </c>
      <c r="H280" s="177"/>
      <c r="I280" s="178"/>
      <c r="J280" s="178">
        <f>ROUND(I280*H280,2)</f>
        <v>0</v>
      </c>
      <c r="K280" s="175" t="s">
        <v>123</v>
      </c>
      <c r="L280" s="179"/>
      <c r="M280" s="180" t="s">
        <v>5</v>
      </c>
      <c r="N280" s="181" t="s">
        <v>39</v>
      </c>
      <c r="O280" s="160">
        <v>0</v>
      </c>
      <c r="P280" s="160">
        <f>O280*H280</f>
        <v>0</v>
      </c>
      <c r="Q280" s="160">
        <v>0.125</v>
      </c>
      <c r="R280" s="160">
        <f>Q280*H280</f>
        <v>0</v>
      </c>
      <c r="S280" s="160">
        <v>0</v>
      </c>
      <c r="T280" s="161">
        <f>S280*H280</f>
        <v>0</v>
      </c>
      <c r="AR280" s="22" t="s">
        <v>136</v>
      </c>
      <c r="AT280" s="22" t="s">
        <v>132</v>
      </c>
      <c r="AU280" s="22" t="s">
        <v>74</v>
      </c>
      <c r="AY280" s="22" t="s">
        <v>119</v>
      </c>
      <c r="BE280" s="162">
        <f>IF(N280="základní",J280,0)</f>
        <v>0</v>
      </c>
      <c r="BF280" s="162">
        <f>IF(N280="snížená",J280,0)</f>
        <v>0</v>
      </c>
      <c r="BG280" s="162">
        <f>IF(N280="zákl. přenesená",J280,0)</f>
        <v>0</v>
      </c>
      <c r="BH280" s="162">
        <f>IF(N280="sníž. přenesená",J280,0)</f>
        <v>0</v>
      </c>
      <c r="BI280" s="162">
        <f>IF(N280="nulová",J280,0)</f>
        <v>0</v>
      </c>
      <c r="BJ280" s="22" t="s">
        <v>21</v>
      </c>
      <c r="BK280" s="162">
        <f>ROUND(I280*H280,2)</f>
        <v>0</v>
      </c>
      <c r="BL280" s="22" t="s">
        <v>124</v>
      </c>
      <c r="BM280" s="22" t="s">
        <v>468</v>
      </c>
    </row>
    <row r="281" spans="2:47" s="1" customFormat="1" ht="13.5" hidden="1">
      <c r="B281" s="36"/>
      <c r="D281" s="163" t="s">
        <v>125</v>
      </c>
      <c r="F281" s="164" t="s">
        <v>469</v>
      </c>
      <c r="L281" s="36"/>
      <c r="M281" s="165"/>
      <c r="N281" s="37"/>
      <c r="O281" s="37"/>
      <c r="P281" s="37"/>
      <c r="Q281" s="37"/>
      <c r="R281" s="37"/>
      <c r="S281" s="37"/>
      <c r="T281" s="65"/>
      <c r="AT281" s="22" t="s">
        <v>125</v>
      </c>
      <c r="AU281" s="22" t="s">
        <v>74</v>
      </c>
    </row>
    <row r="282" spans="2:51" s="11" customFormat="1" ht="13.5" hidden="1">
      <c r="B282" s="166"/>
      <c r="D282" s="163" t="s">
        <v>126</v>
      </c>
      <c r="E282" s="167" t="s">
        <v>5</v>
      </c>
      <c r="F282" s="168" t="s">
        <v>470</v>
      </c>
      <c r="H282" s="169">
        <v>8</v>
      </c>
      <c r="L282" s="166"/>
      <c r="M282" s="170"/>
      <c r="N282" s="171"/>
      <c r="O282" s="171"/>
      <c r="P282" s="171"/>
      <c r="Q282" s="171"/>
      <c r="R282" s="171"/>
      <c r="S282" s="171"/>
      <c r="T282" s="172"/>
      <c r="AT282" s="167" t="s">
        <v>126</v>
      </c>
      <c r="AU282" s="167" t="s">
        <v>74</v>
      </c>
      <c r="AV282" s="11" t="s">
        <v>74</v>
      </c>
      <c r="AW282" s="11" t="s">
        <v>32</v>
      </c>
      <c r="AX282" s="11" t="s">
        <v>68</v>
      </c>
      <c r="AY282" s="167" t="s">
        <v>119</v>
      </c>
    </row>
    <row r="283" spans="2:51" s="11" customFormat="1" ht="13.5" hidden="1">
      <c r="B283" s="166"/>
      <c r="D283" s="163" t="s">
        <v>126</v>
      </c>
      <c r="E283" s="167" t="s">
        <v>5</v>
      </c>
      <c r="F283" s="168" t="s">
        <v>471</v>
      </c>
      <c r="H283" s="169">
        <v>7.6</v>
      </c>
      <c r="L283" s="166"/>
      <c r="M283" s="170"/>
      <c r="N283" s="171"/>
      <c r="O283" s="171"/>
      <c r="P283" s="171"/>
      <c r="Q283" s="171"/>
      <c r="R283" s="171"/>
      <c r="S283" s="171"/>
      <c r="T283" s="172"/>
      <c r="AT283" s="167" t="s">
        <v>126</v>
      </c>
      <c r="AU283" s="167" t="s">
        <v>74</v>
      </c>
      <c r="AV283" s="11" t="s">
        <v>74</v>
      </c>
      <c r="AW283" s="11" t="s">
        <v>32</v>
      </c>
      <c r="AX283" s="11" t="s">
        <v>68</v>
      </c>
      <c r="AY283" s="167" t="s">
        <v>119</v>
      </c>
    </row>
    <row r="284" spans="2:51" s="12" customFormat="1" ht="13.5" hidden="1">
      <c r="B284" s="182"/>
      <c r="D284" s="163" t="s">
        <v>126</v>
      </c>
      <c r="E284" s="183" t="s">
        <v>5</v>
      </c>
      <c r="F284" s="184" t="s">
        <v>149</v>
      </c>
      <c r="H284" s="185">
        <v>15.6</v>
      </c>
      <c r="L284" s="182"/>
      <c r="M284" s="186"/>
      <c r="N284" s="187"/>
      <c r="O284" s="187"/>
      <c r="P284" s="187"/>
      <c r="Q284" s="187"/>
      <c r="R284" s="187"/>
      <c r="S284" s="187"/>
      <c r="T284" s="188"/>
      <c r="AT284" s="183" t="s">
        <v>126</v>
      </c>
      <c r="AU284" s="183" t="s">
        <v>74</v>
      </c>
      <c r="AV284" s="12" t="s">
        <v>124</v>
      </c>
      <c r="AW284" s="12" t="s">
        <v>32</v>
      </c>
      <c r="AX284" s="12" t="s">
        <v>21</v>
      </c>
      <c r="AY284" s="183" t="s">
        <v>119</v>
      </c>
    </row>
    <row r="285" spans="2:65" s="1" customFormat="1" ht="16.5" customHeight="1">
      <c r="B285" s="151"/>
      <c r="C285" s="152" t="s">
        <v>472</v>
      </c>
      <c r="D285" s="152" t="s">
        <v>121</v>
      </c>
      <c r="E285" s="276" t="s">
        <v>473</v>
      </c>
      <c r="F285" s="154" t="s">
        <v>474</v>
      </c>
      <c r="G285" s="155" t="s">
        <v>214</v>
      </c>
      <c r="H285" s="156">
        <v>250</v>
      </c>
      <c r="I285" s="157"/>
      <c r="J285" s="157">
        <f>ROUND(I285*H285,2)</f>
        <v>0</v>
      </c>
      <c r="K285" s="154" t="s">
        <v>123</v>
      </c>
      <c r="L285" s="36"/>
      <c r="M285" s="158" t="s">
        <v>5</v>
      </c>
      <c r="N285" s="159" t="s">
        <v>39</v>
      </c>
      <c r="O285" s="160">
        <v>0.14</v>
      </c>
      <c r="P285" s="160">
        <f>O285*H285</f>
        <v>35</v>
      </c>
      <c r="Q285" s="160">
        <v>0.10095</v>
      </c>
      <c r="R285" s="160">
        <f>Q285*H285</f>
        <v>25.2375</v>
      </c>
      <c r="S285" s="160">
        <v>0</v>
      </c>
      <c r="T285" s="161">
        <f>S285*H285</f>
        <v>0</v>
      </c>
      <c r="AR285" s="22" t="s">
        <v>124</v>
      </c>
      <c r="AT285" s="22" t="s">
        <v>121</v>
      </c>
      <c r="AU285" s="22" t="s">
        <v>74</v>
      </c>
      <c r="AY285" s="22" t="s">
        <v>119</v>
      </c>
      <c r="BE285" s="162">
        <f>IF(N285="základní",J285,0)</f>
        <v>0</v>
      </c>
      <c r="BF285" s="162">
        <f>IF(N285="snížená",J285,0)</f>
        <v>0</v>
      </c>
      <c r="BG285" s="162">
        <f>IF(N285="zákl. přenesená",J285,0)</f>
        <v>0</v>
      </c>
      <c r="BH285" s="162">
        <f>IF(N285="sníž. přenesená",J285,0)</f>
        <v>0</v>
      </c>
      <c r="BI285" s="162">
        <f>IF(N285="nulová",J285,0)</f>
        <v>0</v>
      </c>
      <c r="BJ285" s="22" t="s">
        <v>21</v>
      </c>
      <c r="BK285" s="162">
        <f>ROUND(I285*H285,2)</f>
        <v>0</v>
      </c>
      <c r="BL285" s="22" t="s">
        <v>124</v>
      </c>
      <c r="BM285" s="22" t="s">
        <v>475</v>
      </c>
    </row>
    <row r="286" spans="2:47" s="1" customFormat="1" ht="27">
      <c r="B286" s="36"/>
      <c r="D286" s="163" t="s">
        <v>125</v>
      </c>
      <c r="F286" s="164" t="s">
        <v>476</v>
      </c>
      <c r="L286" s="36"/>
      <c r="M286" s="165"/>
      <c r="N286" s="37"/>
      <c r="O286" s="37"/>
      <c r="P286" s="37"/>
      <c r="Q286" s="37"/>
      <c r="R286" s="37"/>
      <c r="S286" s="37"/>
      <c r="T286" s="65"/>
      <c r="AT286" s="22" t="s">
        <v>125</v>
      </c>
      <c r="AU286" s="22" t="s">
        <v>74</v>
      </c>
    </row>
    <row r="287" spans="2:51" s="11" customFormat="1" ht="13.5">
      <c r="B287" s="166"/>
      <c r="D287" s="163"/>
      <c r="E287" s="167" t="s">
        <v>5</v>
      </c>
      <c r="F287" s="168"/>
      <c r="H287" s="169"/>
      <c r="L287" s="166"/>
      <c r="M287" s="170"/>
      <c r="N287" s="171"/>
      <c r="O287" s="171"/>
      <c r="P287" s="171"/>
      <c r="Q287" s="171"/>
      <c r="R287" s="171"/>
      <c r="S287" s="171"/>
      <c r="T287" s="172"/>
      <c r="AT287" s="167" t="s">
        <v>126</v>
      </c>
      <c r="AU287" s="167" t="s">
        <v>74</v>
      </c>
      <c r="AV287" s="11" t="s">
        <v>74</v>
      </c>
      <c r="AW287" s="11" t="s">
        <v>32</v>
      </c>
      <c r="AX287" s="11" t="s">
        <v>21</v>
      </c>
      <c r="AY287" s="167" t="s">
        <v>119</v>
      </c>
    </row>
    <row r="288" spans="2:65" s="1" customFormat="1" ht="16.5" customHeight="1">
      <c r="B288" s="151"/>
      <c r="C288" s="173" t="s">
        <v>478</v>
      </c>
      <c r="D288" s="173" t="s">
        <v>132</v>
      </c>
      <c r="E288" s="299" t="s">
        <v>479</v>
      </c>
      <c r="F288" s="175" t="s">
        <v>480</v>
      </c>
      <c r="G288" s="176" t="s">
        <v>221</v>
      </c>
      <c r="H288" s="177">
        <v>285</v>
      </c>
      <c r="I288" s="178"/>
      <c r="J288" s="178">
        <f>ROUND(I288*H288,2)</f>
        <v>0</v>
      </c>
      <c r="K288" s="175" t="s">
        <v>123</v>
      </c>
      <c r="L288" s="179"/>
      <c r="M288" s="180" t="s">
        <v>5</v>
      </c>
      <c r="N288" s="181" t="s">
        <v>39</v>
      </c>
      <c r="O288" s="160">
        <v>0</v>
      </c>
      <c r="P288" s="160">
        <f>O288*H288</f>
        <v>0</v>
      </c>
      <c r="Q288" s="160">
        <v>0.024</v>
      </c>
      <c r="R288" s="160">
        <f>Q288*H288</f>
        <v>6.84</v>
      </c>
      <c r="S288" s="160">
        <v>0</v>
      </c>
      <c r="T288" s="161">
        <f>S288*H288</f>
        <v>0</v>
      </c>
      <c r="AR288" s="22" t="s">
        <v>136</v>
      </c>
      <c r="AT288" s="22" t="s">
        <v>132</v>
      </c>
      <c r="AU288" s="22" t="s">
        <v>74</v>
      </c>
      <c r="AY288" s="22" t="s">
        <v>119</v>
      </c>
      <c r="BE288" s="162">
        <f>IF(N288="základní",J288,0)</f>
        <v>0</v>
      </c>
      <c r="BF288" s="162">
        <f>IF(N288="snížená",J288,0)</f>
        <v>0</v>
      </c>
      <c r="BG288" s="162">
        <f>IF(N288="zákl. přenesená",J288,0)</f>
        <v>0</v>
      </c>
      <c r="BH288" s="162">
        <f>IF(N288="sníž. přenesená",J288,0)</f>
        <v>0</v>
      </c>
      <c r="BI288" s="162">
        <f>IF(N288="nulová",J288,0)</f>
        <v>0</v>
      </c>
      <c r="BJ288" s="22" t="s">
        <v>21</v>
      </c>
      <c r="BK288" s="162">
        <f>ROUND(I288*H288,2)</f>
        <v>0</v>
      </c>
      <c r="BL288" s="22" t="s">
        <v>124</v>
      </c>
      <c r="BM288" s="22" t="s">
        <v>481</v>
      </c>
    </row>
    <row r="289" spans="2:47" s="1" customFormat="1" ht="13.5">
      <c r="B289" s="36"/>
      <c r="D289" s="163" t="s">
        <v>125</v>
      </c>
      <c r="F289" s="164" t="s">
        <v>482</v>
      </c>
      <c r="L289" s="36"/>
      <c r="M289" s="165"/>
      <c r="N289" s="37"/>
      <c r="O289" s="37"/>
      <c r="P289" s="37"/>
      <c r="Q289" s="37"/>
      <c r="R289" s="37"/>
      <c r="S289" s="37"/>
      <c r="T289" s="65"/>
      <c r="AT289" s="22" t="s">
        <v>125</v>
      </c>
      <c r="AU289" s="22" t="s">
        <v>74</v>
      </c>
    </row>
    <row r="290" spans="2:51" s="11" customFormat="1" ht="13.5">
      <c r="B290" s="166"/>
      <c r="D290" s="163"/>
      <c r="E290" s="167" t="s">
        <v>5</v>
      </c>
      <c r="F290" s="168"/>
      <c r="H290" s="169"/>
      <c r="L290" s="166"/>
      <c r="M290" s="170"/>
      <c r="N290" s="171"/>
      <c r="O290" s="171"/>
      <c r="P290" s="171"/>
      <c r="Q290" s="171"/>
      <c r="R290" s="171"/>
      <c r="S290" s="171"/>
      <c r="T290" s="172"/>
      <c r="AT290" s="167" t="s">
        <v>126</v>
      </c>
      <c r="AU290" s="167" t="s">
        <v>74</v>
      </c>
      <c r="AV290" s="11" t="s">
        <v>74</v>
      </c>
      <c r="AW290" s="11" t="s">
        <v>32</v>
      </c>
      <c r="AX290" s="11" t="s">
        <v>21</v>
      </c>
      <c r="AY290" s="167" t="s">
        <v>119</v>
      </c>
    </row>
    <row r="291" spans="2:65" s="1" customFormat="1" ht="25.5" customHeight="1">
      <c r="B291" s="151"/>
      <c r="C291" s="152" t="s">
        <v>483</v>
      </c>
      <c r="D291" s="152" t="s">
        <v>121</v>
      </c>
      <c r="E291" s="276" t="s">
        <v>212</v>
      </c>
      <c r="F291" s="154" t="s">
        <v>213</v>
      </c>
      <c r="G291" s="155" t="s">
        <v>214</v>
      </c>
      <c r="H291" s="156">
        <f>4*9</f>
        <v>36</v>
      </c>
      <c r="I291" s="157"/>
      <c r="J291" s="157">
        <f>ROUND(I291*H291,2)</f>
        <v>0</v>
      </c>
      <c r="K291" s="154" t="s">
        <v>123</v>
      </c>
      <c r="L291" s="36"/>
      <c r="M291" s="158" t="s">
        <v>5</v>
      </c>
      <c r="N291" s="159" t="s">
        <v>39</v>
      </c>
      <c r="O291" s="160">
        <v>0.139</v>
      </c>
      <c r="P291" s="160">
        <f>O291*H291</f>
        <v>5.0040000000000004</v>
      </c>
      <c r="Q291" s="160">
        <v>0</v>
      </c>
      <c r="R291" s="160">
        <f>Q291*H291</f>
        <v>0</v>
      </c>
      <c r="S291" s="160">
        <v>0</v>
      </c>
      <c r="T291" s="161">
        <f>S291*H291</f>
        <v>0</v>
      </c>
      <c r="AR291" s="22" t="s">
        <v>124</v>
      </c>
      <c r="AT291" s="22" t="s">
        <v>121</v>
      </c>
      <c r="AU291" s="22" t="s">
        <v>74</v>
      </c>
      <c r="AY291" s="22" t="s">
        <v>119</v>
      </c>
      <c r="BE291" s="162">
        <f>IF(N291="základní",J291,0)</f>
        <v>0</v>
      </c>
      <c r="BF291" s="162">
        <f>IF(N291="snížená",J291,0)</f>
        <v>0</v>
      </c>
      <c r="BG291" s="162">
        <f>IF(N291="zákl. přenesená",J291,0)</f>
        <v>0</v>
      </c>
      <c r="BH291" s="162">
        <f>IF(N291="sníž. přenesená",J291,0)</f>
        <v>0</v>
      </c>
      <c r="BI291" s="162">
        <f>IF(N291="nulová",J291,0)</f>
        <v>0</v>
      </c>
      <c r="BJ291" s="22" t="s">
        <v>21</v>
      </c>
      <c r="BK291" s="162">
        <f>ROUND(I291*H291,2)</f>
        <v>0</v>
      </c>
      <c r="BL291" s="22" t="s">
        <v>124</v>
      </c>
      <c r="BM291" s="22" t="s">
        <v>484</v>
      </c>
    </row>
    <row r="292" spans="2:47" s="1" customFormat="1" ht="27">
      <c r="B292" s="36"/>
      <c r="D292" s="163" t="s">
        <v>125</v>
      </c>
      <c r="F292" s="164" t="s">
        <v>215</v>
      </c>
      <c r="L292" s="36"/>
      <c r="M292" s="165"/>
      <c r="N292" s="37"/>
      <c r="O292" s="37"/>
      <c r="P292" s="37"/>
      <c r="Q292" s="37"/>
      <c r="R292" s="37"/>
      <c r="S292" s="37"/>
      <c r="T292" s="65"/>
      <c r="AT292" s="22" t="s">
        <v>125</v>
      </c>
      <c r="AU292" s="22" t="s">
        <v>74</v>
      </c>
    </row>
    <row r="293" spans="2:51" s="11" customFormat="1" ht="13.5">
      <c r="B293" s="166"/>
      <c r="D293" s="163" t="s">
        <v>126</v>
      </c>
      <c r="E293" s="167" t="s">
        <v>5</v>
      </c>
      <c r="F293" s="414" t="s">
        <v>1060</v>
      </c>
      <c r="H293" s="169">
        <v>36</v>
      </c>
      <c r="L293" s="166"/>
      <c r="M293" s="170"/>
      <c r="N293" s="171"/>
      <c r="O293" s="171"/>
      <c r="P293" s="171"/>
      <c r="Q293" s="171"/>
      <c r="R293" s="171"/>
      <c r="S293" s="171"/>
      <c r="T293" s="172"/>
      <c r="AT293" s="167" t="s">
        <v>126</v>
      </c>
      <c r="AU293" s="167" t="s">
        <v>74</v>
      </c>
      <c r="AV293" s="11" t="s">
        <v>74</v>
      </c>
      <c r="AW293" s="11" t="s">
        <v>32</v>
      </c>
      <c r="AX293" s="11" t="s">
        <v>68</v>
      </c>
      <c r="AY293" s="167" t="s">
        <v>119</v>
      </c>
    </row>
    <row r="294" spans="2:65" s="1" customFormat="1" ht="25.5" customHeight="1">
      <c r="B294" s="151"/>
      <c r="C294" s="152" t="s">
        <v>485</v>
      </c>
      <c r="D294" s="152" t="s">
        <v>121</v>
      </c>
      <c r="E294" s="276" t="s">
        <v>217</v>
      </c>
      <c r="F294" s="154" t="s">
        <v>218</v>
      </c>
      <c r="G294" s="155" t="s">
        <v>214</v>
      </c>
      <c r="H294" s="156">
        <f>H291</f>
        <v>36</v>
      </c>
      <c r="I294" s="157"/>
      <c r="J294" s="157">
        <f>ROUND(I294*H294,2)</f>
        <v>0</v>
      </c>
      <c r="K294" s="154" t="s">
        <v>123</v>
      </c>
      <c r="L294" s="36"/>
      <c r="M294" s="158" t="s">
        <v>5</v>
      </c>
      <c r="N294" s="159" t="s">
        <v>39</v>
      </c>
      <c r="O294" s="160">
        <v>0.077</v>
      </c>
      <c r="P294" s="160">
        <f>O294*H294</f>
        <v>2.772</v>
      </c>
      <c r="Q294" s="160">
        <v>9E-05</v>
      </c>
      <c r="R294" s="160">
        <f>Q294*H294</f>
        <v>0.0032400000000000003</v>
      </c>
      <c r="S294" s="160">
        <v>0</v>
      </c>
      <c r="T294" s="161">
        <f>S294*H294</f>
        <v>0</v>
      </c>
      <c r="AR294" s="22" t="s">
        <v>124</v>
      </c>
      <c r="AT294" s="22" t="s">
        <v>121</v>
      </c>
      <c r="AU294" s="22" t="s">
        <v>74</v>
      </c>
      <c r="AY294" s="22" t="s">
        <v>119</v>
      </c>
      <c r="BE294" s="162">
        <f>IF(N294="základní",J294,0)</f>
        <v>0</v>
      </c>
      <c r="BF294" s="162">
        <f>IF(N294="snížená",J294,0)</f>
        <v>0</v>
      </c>
      <c r="BG294" s="162">
        <f>IF(N294="zákl. přenesená",J294,0)</f>
        <v>0</v>
      </c>
      <c r="BH294" s="162">
        <f>IF(N294="sníž. přenesená",J294,0)</f>
        <v>0</v>
      </c>
      <c r="BI294" s="162">
        <f>IF(N294="nulová",J294,0)</f>
        <v>0</v>
      </c>
      <c r="BJ294" s="22" t="s">
        <v>21</v>
      </c>
      <c r="BK294" s="162">
        <f>ROUND(I294*H294,2)</f>
        <v>0</v>
      </c>
      <c r="BL294" s="22" t="s">
        <v>124</v>
      </c>
      <c r="BM294" s="22" t="s">
        <v>486</v>
      </c>
    </row>
    <row r="295" spans="2:47" s="1" customFormat="1" ht="27">
      <c r="B295" s="36"/>
      <c r="D295" s="163" t="s">
        <v>125</v>
      </c>
      <c r="F295" s="164" t="s">
        <v>219</v>
      </c>
      <c r="L295" s="36"/>
      <c r="M295" s="165"/>
      <c r="N295" s="37"/>
      <c r="O295" s="37"/>
      <c r="P295" s="37"/>
      <c r="Q295" s="37"/>
      <c r="R295" s="37"/>
      <c r="S295" s="37"/>
      <c r="T295" s="65"/>
      <c r="AT295" s="22" t="s">
        <v>125</v>
      </c>
      <c r="AU295" s="22" t="s">
        <v>74</v>
      </c>
    </row>
    <row r="296" spans="2:51" s="11" customFormat="1" ht="13.5">
      <c r="B296" s="166"/>
      <c r="D296" s="163" t="s">
        <v>126</v>
      </c>
      <c r="E296" s="167" t="s">
        <v>5</v>
      </c>
      <c r="F296" s="414" t="s">
        <v>1060</v>
      </c>
      <c r="H296" s="169">
        <v>83</v>
      </c>
      <c r="L296" s="166"/>
      <c r="M296" s="170"/>
      <c r="N296" s="171"/>
      <c r="O296" s="171"/>
      <c r="P296" s="171"/>
      <c r="Q296" s="171"/>
      <c r="R296" s="171"/>
      <c r="S296" s="171"/>
      <c r="T296" s="172"/>
      <c r="AT296" s="167" t="s">
        <v>126</v>
      </c>
      <c r="AU296" s="167" t="s">
        <v>74</v>
      </c>
      <c r="AV296" s="11" t="s">
        <v>74</v>
      </c>
      <c r="AW296" s="11" t="s">
        <v>32</v>
      </c>
      <c r="AX296" s="11" t="s">
        <v>68</v>
      </c>
      <c r="AY296" s="167" t="s">
        <v>119</v>
      </c>
    </row>
    <row r="297" spans="2:65" s="1" customFormat="1" ht="25.5" customHeight="1">
      <c r="B297" s="151"/>
      <c r="C297" s="152" t="s">
        <v>487</v>
      </c>
      <c r="D297" s="152" t="s">
        <v>121</v>
      </c>
      <c r="E297" s="276" t="s">
        <v>225</v>
      </c>
      <c r="F297" s="154" t="s">
        <v>226</v>
      </c>
      <c r="G297" s="155" t="s">
        <v>122</v>
      </c>
      <c r="H297" s="156">
        <f>H291*3</f>
        <v>108</v>
      </c>
      <c r="I297" s="157"/>
      <c r="J297" s="157">
        <f>ROUND(I297*H297,2)</f>
        <v>0</v>
      </c>
      <c r="K297" s="154" t="s">
        <v>123</v>
      </c>
      <c r="L297" s="36"/>
      <c r="M297" s="158" t="s">
        <v>5</v>
      </c>
      <c r="N297" s="159" t="s">
        <v>39</v>
      </c>
      <c r="O297" s="160">
        <v>0.13</v>
      </c>
      <c r="P297" s="160">
        <f>O297*H297</f>
        <v>14.040000000000001</v>
      </c>
      <c r="Q297" s="160">
        <v>0.00061</v>
      </c>
      <c r="R297" s="160">
        <f>Q297*H297</f>
        <v>0.06588</v>
      </c>
      <c r="S297" s="160">
        <v>0</v>
      </c>
      <c r="T297" s="161">
        <f>S297*H297</f>
        <v>0</v>
      </c>
      <c r="AR297" s="22" t="s">
        <v>124</v>
      </c>
      <c r="AT297" s="22" t="s">
        <v>121</v>
      </c>
      <c r="AU297" s="22" t="s">
        <v>74</v>
      </c>
      <c r="AY297" s="22" t="s">
        <v>119</v>
      </c>
      <c r="BE297" s="162">
        <f>IF(N297="základní",J297,0)</f>
        <v>0</v>
      </c>
      <c r="BF297" s="162">
        <f>IF(N297="snížená",J297,0)</f>
        <v>0</v>
      </c>
      <c r="BG297" s="162">
        <f>IF(N297="zákl. přenesená",J297,0)</f>
        <v>0</v>
      </c>
      <c r="BH297" s="162">
        <f>IF(N297="sníž. přenesená",J297,0)</f>
        <v>0</v>
      </c>
      <c r="BI297" s="162">
        <f>IF(N297="nulová",J297,0)</f>
        <v>0</v>
      </c>
      <c r="BJ297" s="22" t="s">
        <v>21</v>
      </c>
      <c r="BK297" s="162">
        <f>ROUND(I297*H297,2)</f>
        <v>0</v>
      </c>
      <c r="BL297" s="22" t="s">
        <v>124</v>
      </c>
      <c r="BM297" s="22" t="s">
        <v>227</v>
      </c>
    </row>
    <row r="298" spans="2:47" s="1" customFormat="1" ht="13.5">
      <c r="B298" s="36"/>
      <c r="D298" s="163" t="s">
        <v>125</v>
      </c>
      <c r="F298" s="164" t="s">
        <v>228</v>
      </c>
      <c r="L298" s="36"/>
      <c r="M298" s="165"/>
      <c r="N298" s="37"/>
      <c r="O298" s="37"/>
      <c r="P298" s="37"/>
      <c r="Q298" s="37"/>
      <c r="R298" s="37"/>
      <c r="S298" s="37"/>
      <c r="T298" s="65"/>
      <c r="AT298" s="22" t="s">
        <v>125</v>
      </c>
      <c r="AU298" s="22" t="s">
        <v>74</v>
      </c>
    </row>
    <row r="299" spans="2:51" s="11" customFormat="1" ht="13.5">
      <c r="B299" s="166"/>
      <c r="D299" s="163" t="s">
        <v>126</v>
      </c>
      <c r="E299" s="167" t="s">
        <v>5</v>
      </c>
      <c r="F299" s="414" t="s">
        <v>1061</v>
      </c>
      <c r="H299" s="169">
        <v>1180</v>
      </c>
      <c r="L299" s="166"/>
      <c r="M299" s="170"/>
      <c r="N299" s="171"/>
      <c r="O299" s="171"/>
      <c r="P299" s="171"/>
      <c r="Q299" s="171"/>
      <c r="R299" s="171"/>
      <c r="S299" s="171"/>
      <c r="T299" s="172"/>
      <c r="AT299" s="167" t="s">
        <v>126</v>
      </c>
      <c r="AU299" s="167" t="s">
        <v>74</v>
      </c>
      <c r="AV299" s="11" t="s">
        <v>74</v>
      </c>
      <c r="AW299" s="11" t="s">
        <v>32</v>
      </c>
      <c r="AX299" s="11" t="s">
        <v>68</v>
      </c>
      <c r="AY299" s="167" t="s">
        <v>119</v>
      </c>
    </row>
    <row r="300" spans="2:65" s="1" customFormat="1" ht="25.5" customHeight="1">
      <c r="B300" s="151"/>
      <c r="C300" s="152" t="s">
        <v>488</v>
      </c>
      <c r="D300" s="152" t="s">
        <v>121</v>
      </c>
      <c r="E300" s="276" t="s">
        <v>230</v>
      </c>
      <c r="F300" s="154" t="s">
        <v>231</v>
      </c>
      <c r="G300" s="155" t="s">
        <v>122</v>
      </c>
      <c r="H300" s="156">
        <v>83</v>
      </c>
      <c r="I300" s="157"/>
      <c r="J300" s="157">
        <f>ROUND(I300*H300,2)</f>
        <v>0</v>
      </c>
      <c r="K300" s="154" t="s">
        <v>123</v>
      </c>
      <c r="L300" s="36"/>
      <c r="M300" s="158" t="s">
        <v>5</v>
      </c>
      <c r="N300" s="159" t="s">
        <v>39</v>
      </c>
      <c r="O300" s="160">
        <v>0.08</v>
      </c>
      <c r="P300" s="160">
        <f>O300*H300</f>
        <v>6.640000000000001</v>
      </c>
      <c r="Q300" s="160">
        <v>0.00047</v>
      </c>
      <c r="R300" s="160">
        <f>Q300*H300</f>
        <v>0.039009999999999996</v>
      </c>
      <c r="S300" s="160">
        <v>0</v>
      </c>
      <c r="T300" s="161">
        <f>S300*H300</f>
        <v>0</v>
      </c>
      <c r="AR300" s="22" t="s">
        <v>124</v>
      </c>
      <c r="AT300" s="22" t="s">
        <v>121</v>
      </c>
      <c r="AU300" s="22" t="s">
        <v>74</v>
      </c>
      <c r="AY300" s="22" t="s">
        <v>119</v>
      </c>
      <c r="BE300" s="162">
        <f>IF(N300="základní",J300,0)</f>
        <v>0</v>
      </c>
      <c r="BF300" s="162">
        <f>IF(N300="snížená",J300,0)</f>
        <v>0</v>
      </c>
      <c r="BG300" s="162">
        <f>IF(N300="zákl. přenesená",J300,0)</f>
        <v>0</v>
      </c>
      <c r="BH300" s="162">
        <f>IF(N300="sníž. přenesená",J300,0)</f>
        <v>0</v>
      </c>
      <c r="BI300" s="162">
        <f>IF(N300="nulová",J300,0)</f>
        <v>0</v>
      </c>
      <c r="BJ300" s="22" t="s">
        <v>21</v>
      </c>
      <c r="BK300" s="162">
        <f>ROUND(I300*H300,2)</f>
        <v>0</v>
      </c>
      <c r="BL300" s="22" t="s">
        <v>124</v>
      </c>
      <c r="BM300" s="22" t="s">
        <v>232</v>
      </c>
    </row>
    <row r="301" spans="2:47" s="1" customFormat="1" ht="13.5">
      <c r="B301" s="36"/>
      <c r="D301" s="163" t="s">
        <v>125</v>
      </c>
      <c r="F301" s="164" t="s">
        <v>233</v>
      </c>
      <c r="L301" s="36"/>
      <c r="M301" s="165"/>
      <c r="N301" s="37"/>
      <c r="O301" s="37"/>
      <c r="P301" s="37"/>
      <c r="Q301" s="37"/>
      <c r="R301" s="37"/>
      <c r="S301" s="37"/>
      <c r="T301" s="65"/>
      <c r="AT301" s="22" t="s">
        <v>125</v>
      </c>
      <c r="AU301" s="22" t="s">
        <v>74</v>
      </c>
    </row>
    <row r="302" spans="2:65" s="1" customFormat="1" ht="16.5" customHeight="1">
      <c r="B302" s="151"/>
      <c r="C302" s="152" t="s">
        <v>489</v>
      </c>
      <c r="D302" s="152" t="s">
        <v>121</v>
      </c>
      <c r="E302" s="276" t="s">
        <v>235</v>
      </c>
      <c r="F302" s="154" t="s">
        <v>236</v>
      </c>
      <c r="G302" s="155" t="s">
        <v>214</v>
      </c>
      <c r="H302" s="156">
        <f>H291</f>
        <v>36</v>
      </c>
      <c r="I302" s="157"/>
      <c r="J302" s="157">
        <f>ROUND(I302*H302,2)</f>
        <v>0</v>
      </c>
      <c r="K302" s="154" t="s">
        <v>123</v>
      </c>
      <c r="L302" s="36"/>
      <c r="M302" s="158" t="s">
        <v>5</v>
      </c>
      <c r="N302" s="159" t="s">
        <v>39</v>
      </c>
      <c r="O302" s="160">
        <v>0.155</v>
      </c>
      <c r="P302" s="160">
        <f>O302*H302</f>
        <v>5.58</v>
      </c>
      <c r="Q302" s="160">
        <v>0</v>
      </c>
      <c r="R302" s="160">
        <f>Q302*H302</f>
        <v>0</v>
      </c>
      <c r="S302" s="160">
        <v>0</v>
      </c>
      <c r="T302" s="161">
        <f>S302*H302</f>
        <v>0</v>
      </c>
      <c r="AR302" s="22" t="s">
        <v>124</v>
      </c>
      <c r="AT302" s="22" t="s">
        <v>121</v>
      </c>
      <c r="AU302" s="22" t="s">
        <v>74</v>
      </c>
      <c r="AY302" s="22" t="s">
        <v>119</v>
      </c>
      <c r="BE302" s="162">
        <f>IF(N302="základní",J302,0)</f>
        <v>0</v>
      </c>
      <c r="BF302" s="162">
        <f>IF(N302="snížená",J302,0)</f>
        <v>0</v>
      </c>
      <c r="BG302" s="162">
        <f>IF(N302="zákl. přenesená",J302,0)</f>
        <v>0</v>
      </c>
      <c r="BH302" s="162">
        <f>IF(N302="sníž. přenesená",J302,0)</f>
        <v>0</v>
      </c>
      <c r="BI302" s="162">
        <f>IF(N302="nulová",J302,0)</f>
        <v>0</v>
      </c>
      <c r="BJ302" s="22" t="s">
        <v>21</v>
      </c>
      <c r="BK302" s="162">
        <f>ROUND(I302*H302,2)</f>
        <v>0</v>
      </c>
      <c r="BL302" s="22" t="s">
        <v>124</v>
      </c>
      <c r="BM302" s="22" t="s">
        <v>237</v>
      </c>
    </row>
    <row r="303" spans="2:47" s="1" customFormat="1" ht="13.5">
      <c r="B303" s="36"/>
      <c r="D303" s="163" t="s">
        <v>125</v>
      </c>
      <c r="F303" s="164" t="s">
        <v>238</v>
      </c>
      <c r="L303" s="36"/>
      <c r="M303" s="165"/>
      <c r="N303" s="37"/>
      <c r="O303" s="37"/>
      <c r="P303" s="37"/>
      <c r="Q303" s="37"/>
      <c r="R303" s="37"/>
      <c r="S303" s="37"/>
      <c r="T303" s="65"/>
      <c r="AT303" s="22" t="s">
        <v>125</v>
      </c>
      <c r="AU303" s="22" t="s">
        <v>74</v>
      </c>
    </row>
    <row r="304" spans="2:51" s="11" customFormat="1" ht="13.5">
      <c r="B304" s="166"/>
      <c r="D304" s="163" t="s">
        <v>126</v>
      </c>
      <c r="E304" s="167" t="s">
        <v>5</v>
      </c>
      <c r="F304" s="414" t="s">
        <v>1062</v>
      </c>
      <c r="H304" s="169"/>
      <c r="L304" s="166"/>
      <c r="M304" s="170"/>
      <c r="N304" s="171"/>
      <c r="O304" s="171"/>
      <c r="P304" s="171"/>
      <c r="Q304" s="171"/>
      <c r="R304" s="171"/>
      <c r="S304" s="171"/>
      <c r="T304" s="172"/>
      <c r="AT304" s="167" t="s">
        <v>126</v>
      </c>
      <c r="AU304" s="167" t="s">
        <v>74</v>
      </c>
      <c r="AV304" s="11" t="s">
        <v>74</v>
      </c>
      <c r="AW304" s="11" t="s">
        <v>32</v>
      </c>
      <c r="AX304" s="11" t="s">
        <v>21</v>
      </c>
      <c r="AY304" s="167" t="s">
        <v>119</v>
      </c>
    </row>
    <row r="305" spans="2:65" s="1" customFormat="1" ht="25.5" customHeight="1">
      <c r="B305" s="151"/>
      <c r="C305" s="152" t="s">
        <v>490</v>
      </c>
      <c r="D305" s="152" t="s">
        <v>121</v>
      </c>
      <c r="E305" s="276" t="s">
        <v>491</v>
      </c>
      <c r="F305" s="154" t="s">
        <v>492</v>
      </c>
      <c r="G305" s="155" t="s">
        <v>221</v>
      </c>
      <c r="H305" s="156">
        <v>5</v>
      </c>
      <c r="I305" s="157"/>
      <c r="J305" s="157">
        <f>ROUND(I305*H305,2)</f>
        <v>0</v>
      </c>
      <c r="K305" s="154" t="s">
        <v>310</v>
      </c>
      <c r="L305" s="36"/>
      <c r="M305" s="158" t="s">
        <v>5</v>
      </c>
      <c r="N305" s="159" t="s">
        <v>39</v>
      </c>
      <c r="O305" s="160">
        <v>0.355</v>
      </c>
      <c r="P305" s="160">
        <f>O305*H305</f>
        <v>1.775</v>
      </c>
      <c r="Q305" s="160">
        <v>0</v>
      </c>
      <c r="R305" s="160">
        <f>Q305*H305</f>
        <v>0</v>
      </c>
      <c r="S305" s="160">
        <v>0</v>
      </c>
      <c r="T305" s="161">
        <f>S305*H305</f>
        <v>0</v>
      </c>
      <c r="AR305" s="22" t="s">
        <v>124</v>
      </c>
      <c r="AT305" s="22" t="s">
        <v>121</v>
      </c>
      <c r="AU305" s="22" t="s">
        <v>74</v>
      </c>
      <c r="AY305" s="22" t="s">
        <v>119</v>
      </c>
      <c r="BE305" s="162">
        <f>IF(N305="základní",J305,0)</f>
        <v>0</v>
      </c>
      <c r="BF305" s="162">
        <f>IF(N305="snížená",J305,0)</f>
        <v>0</v>
      </c>
      <c r="BG305" s="162">
        <f>IF(N305="zákl. přenesená",J305,0)</f>
        <v>0</v>
      </c>
      <c r="BH305" s="162">
        <f>IF(N305="sníž. přenesená",J305,0)</f>
        <v>0</v>
      </c>
      <c r="BI305" s="162">
        <f>IF(N305="nulová",J305,0)</f>
        <v>0</v>
      </c>
      <c r="BJ305" s="22" t="s">
        <v>21</v>
      </c>
      <c r="BK305" s="162">
        <f>ROUND(I305*H305,2)</f>
        <v>0</v>
      </c>
      <c r="BL305" s="22" t="s">
        <v>124</v>
      </c>
      <c r="BM305" s="22" t="s">
        <v>493</v>
      </c>
    </row>
    <row r="306" spans="2:47" s="1" customFormat="1" ht="27">
      <c r="B306" s="36"/>
      <c r="D306" s="163" t="s">
        <v>125</v>
      </c>
      <c r="F306" s="164" t="s">
        <v>492</v>
      </c>
      <c r="L306" s="36"/>
      <c r="M306" s="165"/>
      <c r="N306" s="37"/>
      <c r="O306" s="37"/>
      <c r="P306" s="37"/>
      <c r="Q306" s="37"/>
      <c r="R306" s="37"/>
      <c r="S306" s="37"/>
      <c r="T306" s="65"/>
      <c r="AT306" s="22" t="s">
        <v>125</v>
      </c>
      <c r="AU306" s="22" t="s">
        <v>74</v>
      </c>
    </row>
    <row r="307" spans="2:51" s="11" customFormat="1" ht="13.5">
      <c r="B307" s="166"/>
      <c r="D307" s="163" t="s">
        <v>126</v>
      </c>
      <c r="E307" s="167" t="s">
        <v>5</v>
      </c>
      <c r="F307" s="414" t="s">
        <v>1063</v>
      </c>
      <c r="H307" s="169">
        <v>5</v>
      </c>
      <c r="L307" s="166"/>
      <c r="M307" s="170"/>
      <c r="N307" s="171"/>
      <c r="O307" s="171"/>
      <c r="P307" s="171"/>
      <c r="Q307" s="171"/>
      <c r="R307" s="171"/>
      <c r="S307" s="171"/>
      <c r="T307" s="172"/>
      <c r="AT307" s="167" t="s">
        <v>126</v>
      </c>
      <c r="AU307" s="167" t="s">
        <v>74</v>
      </c>
      <c r="AV307" s="11" t="s">
        <v>74</v>
      </c>
      <c r="AW307" s="11" t="s">
        <v>32</v>
      </c>
      <c r="AX307" s="11" t="s">
        <v>21</v>
      </c>
      <c r="AY307" s="167" t="s">
        <v>119</v>
      </c>
    </row>
    <row r="308" spans="2:63" s="10" customFormat="1" ht="29.85" customHeight="1">
      <c r="B308" s="139"/>
      <c r="D308" s="140" t="s">
        <v>67</v>
      </c>
      <c r="E308" s="149" t="s">
        <v>241</v>
      </c>
      <c r="F308" s="149" t="s">
        <v>242</v>
      </c>
      <c r="J308" s="150">
        <f>BK308</f>
        <v>0</v>
      </c>
      <c r="L308" s="139"/>
      <c r="M308" s="143"/>
      <c r="N308" s="144"/>
      <c r="O308" s="144"/>
      <c r="P308" s="145">
        <f>SUM(P309:P346)</f>
        <v>18.69632</v>
      </c>
      <c r="Q308" s="144"/>
      <c r="R308" s="145">
        <f>SUM(R309:R346)</f>
        <v>0</v>
      </c>
      <c r="S308" s="144"/>
      <c r="T308" s="146">
        <f>SUM(T309:T346)</f>
        <v>0</v>
      </c>
      <c r="AR308" s="140" t="s">
        <v>21</v>
      </c>
      <c r="AT308" s="147" t="s">
        <v>67</v>
      </c>
      <c r="AU308" s="147" t="s">
        <v>21</v>
      </c>
      <c r="AY308" s="140" t="s">
        <v>119</v>
      </c>
      <c r="BK308" s="148">
        <f>SUM(BK309:BK346)</f>
        <v>0</v>
      </c>
    </row>
    <row r="309" spans="2:65" s="1" customFormat="1" ht="16.5" customHeight="1">
      <c r="B309" s="151"/>
      <c r="C309" s="275" t="s">
        <v>494</v>
      </c>
      <c r="D309" s="275" t="s">
        <v>121</v>
      </c>
      <c r="E309" s="276" t="s">
        <v>243</v>
      </c>
      <c r="F309" s="154" t="s">
        <v>244</v>
      </c>
      <c r="G309" s="155" t="s">
        <v>135</v>
      </c>
      <c r="H309" s="156">
        <v>500</v>
      </c>
      <c r="I309" s="157"/>
      <c r="J309" s="157">
        <f>ROUND(I309*H309,2)</f>
        <v>0</v>
      </c>
      <c r="K309" s="154" t="s">
        <v>123</v>
      </c>
      <c r="L309" s="36"/>
      <c r="M309" s="158" t="s">
        <v>5</v>
      </c>
      <c r="N309" s="159" t="s">
        <v>39</v>
      </c>
      <c r="O309" s="160">
        <v>0.03</v>
      </c>
      <c r="P309" s="160">
        <f>O309*H309</f>
        <v>15</v>
      </c>
      <c r="Q309" s="160">
        <v>0</v>
      </c>
      <c r="R309" s="160">
        <f>Q309*H309</f>
        <v>0</v>
      </c>
      <c r="S309" s="160">
        <v>0</v>
      </c>
      <c r="T309" s="161">
        <f>S309*H309</f>
        <v>0</v>
      </c>
      <c r="AR309" s="22" t="s">
        <v>124</v>
      </c>
      <c r="AT309" s="22" t="s">
        <v>121</v>
      </c>
      <c r="AU309" s="22" t="s">
        <v>74</v>
      </c>
      <c r="AY309" s="22" t="s">
        <v>119</v>
      </c>
      <c r="BE309" s="162">
        <f>IF(N309="základní",J309,0)</f>
        <v>0</v>
      </c>
      <c r="BF309" s="162">
        <f>IF(N309="snížená",J309,0)</f>
        <v>0</v>
      </c>
      <c r="BG309" s="162">
        <f>IF(N309="zákl. přenesená",J309,0)</f>
        <v>0</v>
      </c>
      <c r="BH309" s="162">
        <f>IF(N309="sníž. přenesená",J309,0)</f>
        <v>0</v>
      </c>
      <c r="BI309" s="162">
        <f>IF(N309="nulová",J309,0)</f>
        <v>0</v>
      </c>
      <c r="BJ309" s="22" t="s">
        <v>21</v>
      </c>
      <c r="BK309" s="162">
        <f>ROUND(I309*H309,2)</f>
        <v>0</v>
      </c>
      <c r="BL309" s="22" t="s">
        <v>124</v>
      </c>
      <c r="BM309" s="22" t="s">
        <v>245</v>
      </c>
    </row>
    <row r="310" spans="2:47" s="1" customFormat="1" ht="26.25" customHeight="1">
      <c r="B310" s="36"/>
      <c r="D310" s="163" t="s">
        <v>125</v>
      </c>
      <c r="F310" s="164" t="s">
        <v>246</v>
      </c>
      <c r="L310" s="36"/>
      <c r="M310" s="165"/>
      <c r="N310" s="37"/>
      <c r="O310" s="37"/>
      <c r="P310" s="37"/>
      <c r="Q310" s="37"/>
      <c r="R310" s="37"/>
      <c r="S310" s="37"/>
      <c r="T310" s="65"/>
      <c r="AT310" s="22" t="s">
        <v>125</v>
      </c>
      <c r="AU310" s="22" t="s">
        <v>74</v>
      </c>
    </row>
    <row r="311" spans="2:51" s="296" customFormat="1" ht="13.5">
      <c r="B311" s="397"/>
      <c r="D311" s="289" t="s">
        <v>126</v>
      </c>
      <c r="E311" s="398" t="s">
        <v>5</v>
      </c>
      <c r="F311" s="301" t="s">
        <v>495</v>
      </c>
      <c r="H311" s="399"/>
      <c r="L311" s="397"/>
      <c r="M311" s="400"/>
      <c r="N311" s="401"/>
      <c r="O311" s="401"/>
      <c r="P311" s="401"/>
      <c r="Q311" s="401"/>
      <c r="R311" s="401"/>
      <c r="S311" s="401"/>
      <c r="T311" s="402"/>
      <c r="AT311" s="398" t="s">
        <v>126</v>
      </c>
      <c r="AU311" s="398" t="s">
        <v>74</v>
      </c>
      <c r="AV311" s="296" t="s">
        <v>74</v>
      </c>
      <c r="AW311" s="296" t="s">
        <v>32</v>
      </c>
      <c r="AX311" s="296" t="s">
        <v>68</v>
      </c>
      <c r="AY311" s="398" t="s">
        <v>119</v>
      </c>
    </row>
    <row r="312" spans="2:51" s="296" customFormat="1" ht="13.5">
      <c r="B312" s="397"/>
      <c r="D312" s="289" t="s">
        <v>126</v>
      </c>
      <c r="E312" s="398" t="s">
        <v>5</v>
      </c>
      <c r="F312" s="301" t="s">
        <v>496</v>
      </c>
      <c r="H312" s="399"/>
      <c r="L312" s="397"/>
      <c r="M312" s="400"/>
      <c r="N312" s="401"/>
      <c r="O312" s="401"/>
      <c r="P312" s="401"/>
      <c r="Q312" s="401"/>
      <c r="R312" s="401"/>
      <c r="S312" s="401"/>
      <c r="T312" s="402"/>
      <c r="AT312" s="398" t="s">
        <v>126</v>
      </c>
      <c r="AU312" s="398" t="s">
        <v>74</v>
      </c>
      <c r="AV312" s="296" t="s">
        <v>74</v>
      </c>
      <c r="AW312" s="296" t="s">
        <v>32</v>
      </c>
      <c r="AX312" s="296" t="s">
        <v>68</v>
      </c>
      <c r="AY312" s="398" t="s">
        <v>119</v>
      </c>
    </row>
    <row r="313" spans="2:51" s="296" customFormat="1" ht="13.5">
      <c r="B313" s="397"/>
      <c r="D313" s="289" t="s">
        <v>126</v>
      </c>
      <c r="E313" s="398" t="s">
        <v>5</v>
      </c>
      <c r="F313" s="301" t="s">
        <v>497</v>
      </c>
      <c r="H313" s="399"/>
      <c r="L313" s="397"/>
      <c r="M313" s="400"/>
      <c r="N313" s="401"/>
      <c r="O313" s="401"/>
      <c r="P313" s="401"/>
      <c r="Q313" s="401"/>
      <c r="R313" s="401"/>
      <c r="S313" s="401"/>
      <c r="T313" s="402"/>
      <c r="AT313" s="398" t="s">
        <v>126</v>
      </c>
      <c r="AU313" s="398" t="s">
        <v>74</v>
      </c>
      <c r="AV313" s="296" t="s">
        <v>74</v>
      </c>
      <c r="AW313" s="296" t="s">
        <v>32</v>
      </c>
      <c r="AX313" s="296" t="s">
        <v>68</v>
      </c>
      <c r="AY313" s="398" t="s">
        <v>119</v>
      </c>
    </row>
    <row r="314" spans="2:51" s="296" customFormat="1" ht="13.5">
      <c r="B314" s="397"/>
      <c r="D314" s="289" t="s">
        <v>126</v>
      </c>
      <c r="E314" s="398" t="s">
        <v>5</v>
      </c>
      <c r="F314" s="301" t="s">
        <v>498</v>
      </c>
      <c r="H314" s="399"/>
      <c r="L314" s="397"/>
      <c r="M314" s="400"/>
      <c r="N314" s="401"/>
      <c r="O314" s="401"/>
      <c r="P314" s="401"/>
      <c r="Q314" s="401"/>
      <c r="R314" s="401"/>
      <c r="S314" s="401"/>
      <c r="T314" s="402"/>
      <c r="AT314" s="398" t="s">
        <v>126</v>
      </c>
      <c r="AU314" s="398" t="s">
        <v>74</v>
      </c>
      <c r="AV314" s="296" t="s">
        <v>74</v>
      </c>
      <c r="AW314" s="296" t="s">
        <v>32</v>
      </c>
      <c r="AX314" s="296" t="s">
        <v>68</v>
      </c>
      <c r="AY314" s="398" t="s">
        <v>119</v>
      </c>
    </row>
    <row r="315" spans="2:51" s="415" customFormat="1" ht="13.5">
      <c r="B315" s="416"/>
      <c r="D315" s="289" t="s">
        <v>126</v>
      </c>
      <c r="E315" s="417" t="s">
        <v>5</v>
      </c>
      <c r="F315" s="418" t="s">
        <v>247</v>
      </c>
      <c r="H315" s="419"/>
      <c r="L315" s="416"/>
      <c r="M315" s="420"/>
      <c r="N315" s="421"/>
      <c r="O315" s="421"/>
      <c r="P315" s="421"/>
      <c r="Q315" s="421"/>
      <c r="R315" s="421"/>
      <c r="S315" s="421"/>
      <c r="T315" s="422"/>
      <c r="AT315" s="417" t="s">
        <v>126</v>
      </c>
      <c r="AU315" s="417" t="s">
        <v>74</v>
      </c>
      <c r="AV315" s="415" t="s">
        <v>128</v>
      </c>
      <c r="AW315" s="415" t="s">
        <v>32</v>
      </c>
      <c r="AX315" s="415" t="s">
        <v>68</v>
      </c>
      <c r="AY315" s="417" t="s">
        <v>119</v>
      </c>
    </row>
    <row r="316" spans="2:51" s="391" customFormat="1" ht="13.5">
      <c r="B316" s="390"/>
      <c r="D316" s="289" t="s">
        <v>126</v>
      </c>
      <c r="E316" s="392" t="s">
        <v>5</v>
      </c>
      <c r="F316" s="393" t="s">
        <v>248</v>
      </c>
      <c r="H316" s="392"/>
      <c r="L316" s="390"/>
      <c r="M316" s="394"/>
      <c r="N316" s="395"/>
      <c r="O316" s="395"/>
      <c r="P316" s="395"/>
      <c r="Q316" s="395"/>
      <c r="R316" s="395"/>
      <c r="S316" s="395"/>
      <c r="T316" s="396"/>
      <c r="AT316" s="392" t="s">
        <v>126</v>
      </c>
      <c r="AU316" s="392" t="s">
        <v>74</v>
      </c>
      <c r="AV316" s="391" t="s">
        <v>21</v>
      </c>
      <c r="AW316" s="391" t="s">
        <v>32</v>
      </c>
      <c r="AX316" s="391" t="s">
        <v>68</v>
      </c>
      <c r="AY316" s="392" t="s">
        <v>119</v>
      </c>
    </row>
    <row r="317" spans="2:51" s="296" customFormat="1" ht="13.5">
      <c r="B317" s="397"/>
      <c r="D317" s="289" t="s">
        <v>126</v>
      </c>
      <c r="E317" s="398" t="s">
        <v>5</v>
      </c>
      <c r="F317" s="301" t="s">
        <v>499</v>
      </c>
      <c r="H317" s="399"/>
      <c r="L317" s="397"/>
      <c r="M317" s="400"/>
      <c r="N317" s="401"/>
      <c r="O317" s="401"/>
      <c r="P317" s="401"/>
      <c r="Q317" s="401"/>
      <c r="R317" s="401"/>
      <c r="S317" s="401"/>
      <c r="T317" s="402"/>
      <c r="AT317" s="398" t="s">
        <v>126</v>
      </c>
      <c r="AU317" s="398" t="s">
        <v>74</v>
      </c>
      <c r="AV317" s="296" t="s">
        <v>74</v>
      </c>
      <c r="AW317" s="296" t="s">
        <v>32</v>
      </c>
      <c r="AX317" s="296" t="s">
        <v>68</v>
      </c>
      <c r="AY317" s="398" t="s">
        <v>119</v>
      </c>
    </row>
    <row r="318" spans="2:51" s="296" customFormat="1" ht="13.5">
      <c r="B318" s="397"/>
      <c r="D318" s="289" t="s">
        <v>126</v>
      </c>
      <c r="E318" s="398" t="s">
        <v>5</v>
      </c>
      <c r="F318" s="301" t="s">
        <v>500</v>
      </c>
      <c r="H318" s="399"/>
      <c r="L318" s="397"/>
      <c r="M318" s="400"/>
      <c r="N318" s="401"/>
      <c r="O318" s="401"/>
      <c r="P318" s="401"/>
      <c r="Q318" s="401"/>
      <c r="R318" s="401"/>
      <c r="S318" s="401"/>
      <c r="T318" s="402"/>
      <c r="AT318" s="398" t="s">
        <v>126</v>
      </c>
      <c r="AU318" s="398" t="s">
        <v>74</v>
      </c>
      <c r="AV318" s="296" t="s">
        <v>74</v>
      </c>
      <c r="AW318" s="296" t="s">
        <v>32</v>
      </c>
      <c r="AX318" s="296" t="s">
        <v>68</v>
      </c>
      <c r="AY318" s="398" t="s">
        <v>119</v>
      </c>
    </row>
    <row r="319" spans="2:51" s="296" customFormat="1" ht="13.5">
      <c r="B319" s="397"/>
      <c r="D319" s="289" t="s">
        <v>126</v>
      </c>
      <c r="E319" s="398" t="s">
        <v>5</v>
      </c>
      <c r="F319" s="301" t="s">
        <v>501</v>
      </c>
      <c r="H319" s="399"/>
      <c r="L319" s="397"/>
      <c r="M319" s="400"/>
      <c r="N319" s="401"/>
      <c r="O319" s="401"/>
      <c r="P319" s="401"/>
      <c r="Q319" s="401"/>
      <c r="R319" s="401"/>
      <c r="S319" s="401"/>
      <c r="T319" s="402"/>
      <c r="AT319" s="398" t="s">
        <v>126</v>
      </c>
      <c r="AU319" s="398" t="s">
        <v>74</v>
      </c>
      <c r="AV319" s="296" t="s">
        <v>74</v>
      </c>
      <c r="AW319" s="296" t="s">
        <v>32</v>
      </c>
      <c r="AX319" s="296" t="s">
        <v>68</v>
      </c>
      <c r="AY319" s="398" t="s">
        <v>119</v>
      </c>
    </row>
    <row r="320" spans="2:51" s="415" customFormat="1" ht="13.5">
      <c r="B320" s="416"/>
      <c r="D320" s="289" t="s">
        <v>126</v>
      </c>
      <c r="E320" s="417" t="s">
        <v>5</v>
      </c>
      <c r="F320" s="418" t="s">
        <v>247</v>
      </c>
      <c r="H320" s="419"/>
      <c r="L320" s="416"/>
      <c r="M320" s="420"/>
      <c r="N320" s="421"/>
      <c r="O320" s="421"/>
      <c r="P320" s="421"/>
      <c r="Q320" s="421"/>
      <c r="R320" s="421"/>
      <c r="S320" s="421"/>
      <c r="T320" s="422"/>
      <c r="AT320" s="417" t="s">
        <v>126</v>
      </c>
      <c r="AU320" s="417" t="s">
        <v>74</v>
      </c>
      <c r="AV320" s="415" t="s">
        <v>128</v>
      </c>
      <c r="AW320" s="415" t="s">
        <v>32</v>
      </c>
      <c r="AX320" s="415" t="s">
        <v>68</v>
      </c>
      <c r="AY320" s="417" t="s">
        <v>119</v>
      </c>
    </row>
    <row r="321" spans="2:65" s="1" customFormat="1" ht="16.5" customHeight="1">
      <c r="B321" s="151"/>
      <c r="C321" s="275" t="s">
        <v>502</v>
      </c>
      <c r="D321" s="275" t="s">
        <v>121</v>
      </c>
      <c r="E321" s="276" t="s">
        <v>249</v>
      </c>
      <c r="F321" s="154" t="s">
        <v>250</v>
      </c>
      <c r="G321" s="155" t="s">
        <v>135</v>
      </c>
      <c r="H321" s="156">
        <v>220</v>
      </c>
      <c r="I321" s="157"/>
      <c r="J321" s="157">
        <f>ROUND(I321*H321,2)</f>
        <v>0</v>
      </c>
      <c r="K321" s="154" t="s">
        <v>123</v>
      </c>
      <c r="L321" s="36"/>
      <c r="M321" s="158" t="s">
        <v>5</v>
      </c>
      <c r="N321" s="159" t="s">
        <v>39</v>
      </c>
      <c r="O321" s="160">
        <v>0.002</v>
      </c>
      <c r="P321" s="160">
        <f>O321*H321</f>
        <v>0.44</v>
      </c>
      <c r="Q321" s="160">
        <v>0</v>
      </c>
      <c r="R321" s="160">
        <f>Q321*H321</f>
        <v>0</v>
      </c>
      <c r="S321" s="160">
        <v>0</v>
      </c>
      <c r="T321" s="161">
        <f>S321*H321</f>
        <v>0</v>
      </c>
      <c r="AR321" s="22" t="s">
        <v>124</v>
      </c>
      <c r="AT321" s="22" t="s">
        <v>121</v>
      </c>
      <c r="AU321" s="22" t="s">
        <v>74</v>
      </c>
      <c r="AY321" s="22" t="s">
        <v>119</v>
      </c>
      <c r="BE321" s="162">
        <f>IF(N321="základní",J321,0)</f>
        <v>0</v>
      </c>
      <c r="BF321" s="162">
        <f>IF(N321="snížená",J321,0)</f>
        <v>0</v>
      </c>
      <c r="BG321" s="162">
        <f>IF(N321="zákl. přenesená",J321,0)</f>
        <v>0</v>
      </c>
      <c r="BH321" s="162">
        <f>IF(N321="sníž. přenesená",J321,0)</f>
        <v>0</v>
      </c>
      <c r="BI321" s="162">
        <f>IF(N321="nulová",J321,0)</f>
        <v>0</v>
      </c>
      <c r="BJ321" s="22" t="s">
        <v>21</v>
      </c>
      <c r="BK321" s="162">
        <f>ROUND(I321*H321,2)</f>
        <v>0</v>
      </c>
      <c r="BL321" s="22" t="s">
        <v>124</v>
      </c>
      <c r="BM321" s="22" t="s">
        <v>251</v>
      </c>
    </row>
    <row r="322" spans="2:47" s="1" customFormat="1" ht="27">
      <c r="B322" s="36"/>
      <c r="D322" s="163" t="s">
        <v>125</v>
      </c>
      <c r="F322" s="164" t="s">
        <v>252</v>
      </c>
      <c r="L322" s="36"/>
      <c r="M322" s="165"/>
      <c r="N322" s="37"/>
      <c r="O322" s="37"/>
      <c r="P322" s="37"/>
      <c r="Q322" s="37"/>
      <c r="R322" s="37"/>
      <c r="S322" s="37"/>
      <c r="T322" s="65"/>
      <c r="AT322" s="22" t="s">
        <v>125</v>
      </c>
      <c r="AU322" s="22" t="s">
        <v>74</v>
      </c>
    </row>
    <row r="323" spans="2:51" s="296" customFormat="1" ht="13.5">
      <c r="B323" s="397"/>
      <c r="D323" s="289" t="s">
        <v>126</v>
      </c>
      <c r="E323" s="398" t="s">
        <v>5</v>
      </c>
      <c r="F323" s="301" t="s">
        <v>503</v>
      </c>
      <c r="H323" s="399"/>
      <c r="L323" s="397"/>
      <c r="M323" s="400"/>
      <c r="N323" s="401"/>
      <c r="O323" s="401"/>
      <c r="P323" s="401"/>
      <c r="Q323" s="401"/>
      <c r="R323" s="401"/>
      <c r="S323" s="401"/>
      <c r="T323" s="402"/>
      <c r="AT323" s="398" t="s">
        <v>126</v>
      </c>
      <c r="AU323" s="398" t="s">
        <v>74</v>
      </c>
      <c r="AV323" s="296" t="s">
        <v>74</v>
      </c>
      <c r="AW323" s="296" t="s">
        <v>32</v>
      </c>
      <c r="AX323" s="296" t="s">
        <v>68</v>
      </c>
      <c r="AY323" s="398" t="s">
        <v>119</v>
      </c>
    </row>
    <row r="324" spans="2:51" s="296" customFormat="1" ht="13.5">
      <c r="B324" s="397"/>
      <c r="D324" s="289" t="s">
        <v>126</v>
      </c>
      <c r="E324" s="398" t="s">
        <v>5</v>
      </c>
      <c r="F324" s="301" t="s">
        <v>504</v>
      </c>
      <c r="H324" s="399"/>
      <c r="L324" s="397"/>
      <c r="M324" s="400"/>
      <c r="N324" s="401"/>
      <c r="O324" s="401"/>
      <c r="P324" s="401"/>
      <c r="Q324" s="401"/>
      <c r="R324" s="401"/>
      <c r="S324" s="401"/>
      <c r="T324" s="402"/>
      <c r="AT324" s="398" t="s">
        <v>126</v>
      </c>
      <c r="AU324" s="398" t="s">
        <v>74</v>
      </c>
      <c r="AV324" s="296" t="s">
        <v>74</v>
      </c>
      <c r="AW324" s="296" t="s">
        <v>32</v>
      </c>
      <c r="AX324" s="296" t="s">
        <v>68</v>
      </c>
      <c r="AY324" s="398" t="s">
        <v>119</v>
      </c>
    </row>
    <row r="325" spans="2:51" s="296" customFormat="1" ht="13.5">
      <c r="B325" s="397"/>
      <c r="D325" s="289" t="s">
        <v>126</v>
      </c>
      <c r="E325" s="398" t="s">
        <v>5</v>
      </c>
      <c r="F325" s="301" t="s">
        <v>505</v>
      </c>
      <c r="H325" s="399"/>
      <c r="L325" s="397"/>
      <c r="M325" s="400"/>
      <c r="N325" s="401"/>
      <c r="O325" s="401"/>
      <c r="P325" s="401"/>
      <c r="Q325" s="401"/>
      <c r="R325" s="401"/>
      <c r="S325" s="401"/>
      <c r="T325" s="402"/>
      <c r="AT325" s="398" t="s">
        <v>126</v>
      </c>
      <c r="AU325" s="398" t="s">
        <v>74</v>
      </c>
      <c r="AV325" s="296" t="s">
        <v>74</v>
      </c>
      <c r="AW325" s="296" t="s">
        <v>32</v>
      </c>
      <c r="AX325" s="296" t="s">
        <v>68</v>
      </c>
      <c r="AY325" s="398" t="s">
        <v>119</v>
      </c>
    </row>
    <row r="326" spans="2:51" s="296" customFormat="1" ht="13.5">
      <c r="B326" s="397"/>
      <c r="D326" s="289" t="s">
        <v>126</v>
      </c>
      <c r="E326" s="398" t="s">
        <v>5</v>
      </c>
      <c r="F326" s="301" t="s">
        <v>506</v>
      </c>
      <c r="H326" s="399"/>
      <c r="L326" s="397"/>
      <c r="M326" s="400"/>
      <c r="N326" s="401"/>
      <c r="O326" s="401"/>
      <c r="P326" s="401"/>
      <c r="Q326" s="401"/>
      <c r="R326" s="401"/>
      <c r="S326" s="401"/>
      <c r="T326" s="402"/>
      <c r="AT326" s="398" t="s">
        <v>126</v>
      </c>
      <c r="AU326" s="398" t="s">
        <v>74</v>
      </c>
      <c r="AV326" s="296" t="s">
        <v>74</v>
      </c>
      <c r="AW326" s="296" t="s">
        <v>32</v>
      </c>
      <c r="AX326" s="296" t="s">
        <v>68</v>
      </c>
      <c r="AY326" s="398" t="s">
        <v>119</v>
      </c>
    </row>
    <row r="327" spans="2:51" s="296" customFormat="1" ht="13.5">
      <c r="B327" s="397"/>
      <c r="D327" s="289" t="s">
        <v>126</v>
      </c>
      <c r="E327" s="398" t="s">
        <v>5</v>
      </c>
      <c r="F327" s="301" t="s">
        <v>507</v>
      </c>
      <c r="H327" s="399"/>
      <c r="L327" s="397"/>
      <c r="M327" s="400"/>
      <c r="N327" s="401"/>
      <c r="O327" s="401"/>
      <c r="P327" s="401"/>
      <c r="Q327" s="401"/>
      <c r="R327" s="401"/>
      <c r="S327" s="401"/>
      <c r="T327" s="402"/>
      <c r="AT327" s="398" t="s">
        <v>126</v>
      </c>
      <c r="AU327" s="398" t="s">
        <v>74</v>
      </c>
      <c r="AV327" s="296" t="s">
        <v>74</v>
      </c>
      <c r="AW327" s="296" t="s">
        <v>32</v>
      </c>
      <c r="AX327" s="296" t="s">
        <v>68</v>
      </c>
      <c r="AY327" s="398" t="s">
        <v>119</v>
      </c>
    </row>
    <row r="328" spans="2:51" s="296" customFormat="1" ht="13.5">
      <c r="B328" s="397"/>
      <c r="D328" s="289" t="s">
        <v>126</v>
      </c>
      <c r="E328" s="398" t="s">
        <v>5</v>
      </c>
      <c r="F328" s="301" t="s">
        <v>508</v>
      </c>
      <c r="H328" s="399"/>
      <c r="L328" s="397"/>
      <c r="M328" s="400"/>
      <c r="N328" s="401"/>
      <c r="O328" s="401"/>
      <c r="P328" s="401"/>
      <c r="Q328" s="401"/>
      <c r="R328" s="401"/>
      <c r="S328" s="401"/>
      <c r="T328" s="402"/>
      <c r="AT328" s="398" t="s">
        <v>126</v>
      </c>
      <c r="AU328" s="398" t="s">
        <v>74</v>
      </c>
      <c r="AV328" s="296" t="s">
        <v>74</v>
      </c>
      <c r="AW328" s="296" t="s">
        <v>32</v>
      </c>
      <c r="AX328" s="296" t="s">
        <v>68</v>
      </c>
      <c r="AY328" s="398" t="s">
        <v>119</v>
      </c>
    </row>
    <row r="329" spans="2:51" s="296" customFormat="1" ht="13.5">
      <c r="B329" s="397"/>
      <c r="D329" s="289" t="s">
        <v>126</v>
      </c>
      <c r="E329" s="398" t="s">
        <v>5</v>
      </c>
      <c r="F329" s="301" t="s">
        <v>509</v>
      </c>
      <c r="H329" s="399"/>
      <c r="L329" s="397"/>
      <c r="M329" s="400"/>
      <c r="N329" s="401"/>
      <c r="O329" s="401"/>
      <c r="P329" s="401"/>
      <c r="Q329" s="401"/>
      <c r="R329" s="401"/>
      <c r="S329" s="401"/>
      <c r="T329" s="402"/>
      <c r="AT329" s="398" t="s">
        <v>126</v>
      </c>
      <c r="AU329" s="398" t="s">
        <v>74</v>
      </c>
      <c r="AV329" s="296" t="s">
        <v>74</v>
      </c>
      <c r="AW329" s="296" t="s">
        <v>32</v>
      </c>
      <c r="AX329" s="296" t="s">
        <v>68</v>
      </c>
      <c r="AY329" s="398" t="s">
        <v>119</v>
      </c>
    </row>
    <row r="330" spans="2:51" s="12" customFormat="1" ht="13.5">
      <c r="B330" s="182"/>
      <c r="D330" s="163" t="s">
        <v>126</v>
      </c>
      <c r="E330" s="183" t="s">
        <v>5</v>
      </c>
      <c r="F330" s="184" t="s">
        <v>149</v>
      </c>
      <c r="H330" s="185"/>
      <c r="L330" s="182"/>
      <c r="M330" s="186"/>
      <c r="N330" s="187"/>
      <c r="O330" s="187"/>
      <c r="P330" s="187"/>
      <c r="Q330" s="187"/>
      <c r="R330" s="187"/>
      <c r="S330" s="187"/>
      <c r="T330" s="188"/>
      <c r="AT330" s="183" t="s">
        <v>126</v>
      </c>
      <c r="AU330" s="183" t="s">
        <v>74</v>
      </c>
      <c r="AV330" s="12" t="s">
        <v>124</v>
      </c>
      <c r="AW330" s="12" t="s">
        <v>32</v>
      </c>
      <c r="AX330" s="12" t="s">
        <v>21</v>
      </c>
      <c r="AY330" s="183" t="s">
        <v>119</v>
      </c>
    </row>
    <row r="331" spans="2:65" s="1" customFormat="1" ht="16.5" customHeight="1">
      <c r="B331" s="151"/>
      <c r="C331" s="275" t="s">
        <v>510</v>
      </c>
      <c r="D331" s="275" t="s">
        <v>121</v>
      </c>
      <c r="E331" s="276" t="s">
        <v>254</v>
      </c>
      <c r="F331" s="154" t="s">
        <v>255</v>
      </c>
      <c r="G331" s="155" t="s">
        <v>135</v>
      </c>
      <c r="H331" s="156">
        <v>20.48</v>
      </c>
      <c r="I331" s="157"/>
      <c r="J331" s="157">
        <f>ROUND(I331*H331,2)</f>
        <v>0</v>
      </c>
      <c r="K331" s="154" t="s">
        <v>123</v>
      </c>
      <c r="L331" s="36"/>
      <c r="M331" s="158" t="s">
        <v>5</v>
      </c>
      <c r="N331" s="159" t="s">
        <v>39</v>
      </c>
      <c r="O331" s="160">
        <v>0.159</v>
      </c>
      <c r="P331" s="160">
        <f>O331*H331</f>
        <v>3.25632</v>
      </c>
      <c r="Q331" s="160">
        <v>0</v>
      </c>
      <c r="R331" s="160">
        <f>Q331*H331</f>
        <v>0</v>
      </c>
      <c r="S331" s="160">
        <v>0</v>
      </c>
      <c r="T331" s="161">
        <f>S331*H331</f>
        <v>0</v>
      </c>
      <c r="AR331" s="22" t="s">
        <v>124</v>
      </c>
      <c r="AT331" s="22" t="s">
        <v>121</v>
      </c>
      <c r="AU331" s="22" t="s">
        <v>74</v>
      </c>
      <c r="AY331" s="22" t="s">
        <v>119</v>
      </c>
      <c r="BE331" s="162">
        <f>IF(N331="základní",J331,0)</f>
        <v>0</v>
      </c>
      <c r="BF331" s="162">
        <f>IF(N331="snížená",J331,0)</f>
        <v>0</v>
      </c>
      <c r="BG331" s="162">
        <f>IF(N331="zákl. přenesená",J331,0)</f>
        <v>0</v>
      </c>
      <c r="BH331" s="162">
        <f>IF(N331="sníž. přenesená",J331,0)</f>
        <v>0</v>
      </c>
      <c r="BI331" s="162">
        <f>IF(N331="nulová",J331,0)</f>
        <v>0</v>
      </c>
      <c r="BJ331" s="22" t="s">
        <v>21</v>
      </c>
      <c r="BK331" s="162">
        <f>ROUND(I331*H331,2)</f>
        <v>0</v>
      </c>
      <c r="BL331" s="22" t="s">
        <v>124</v>
      </c>
      <c r="BM331" s="22" t="s">
        <v>256</v>
      </c>
    </row>
    <row r="332" spans="2:47" s="1" customFormat="1" ht="13.5">
      <c r="B332" s="36"/>
      <c r="D332" s="163" t="s">
        <v>125</v>
      </c>
      <c r="F332" s="164" t="s">
        <v>257</v>
      </c>
      <c r="L332" s="36"/>
      <c r="M332" s="165"/>
      <c r="N332" s="37"/>
      <c r="O332" s="37"/>
      <c r="P332" s="37"/>
      <c r="Q332" s="37"/>
      <c r="R332" s="37"/>
      <c r="S332" s="37"/>
      <c r="T332" s="65"/>
      <c r="AT332" s="22" t="s">
        <v>125</v>
      </c>
      <c r="AU332" s="22" t="s">
        <v>74</v>
      </c>
    </row>
    <row r="333" spans="2:51" s="11" customFormat="1" ht="13.5">
      <c r="B333" s="166"/>
      <c r="D333" s="163" t="s">
        <v>126</v>
      </c>
      <c r="E333" s="167" t="s">
        <v>5</v>
      </c>
      <c r="F333" s="168" t="s">
        <v>501</v>
      </c>
      <c r="H333" s="169">
        <v>20.48</v>
      </c>
      <c r="L333" s="166"/>
      <c r="M333" s="170"/>
      <c r="N333" s="171"/>
      <c r="O333" s="171"/>
      <c r="P333" s="171"/>
      <c r="Q333" s="171"/>
      <c r="R333" s="171"/>
      <c r="S333" s="171"/>
      <c r="T333" s="172"/>
      <c r="AT333" s="167" t="s">
        <v>126</v>
      </c>
      <c r="AU333" s="167" t="s">
        <v>74</v>
      </c>
      <c r="AV333" s="11" t="s">
        <v>74</v>
      </c>
      <c r="AW333" s="11" t="s">
        <v>32</v>
      </c>
      <c r="AX333" s="11" t="s">
        <v>21</v>
      </c>
      <c r="AY333" s="167" t="s">
        <v>119</v>
      </c>
    </row>
    <row r="334" spans="2:65" s="1" customFormat="1" ht="16.5" customHeight="1">
      <c r="B334" s="151"/>
      <c r="C334" s="275" t="s">
        <v>511</v>
      </c>
      <c r="D334" s="275" t="s">
        <v>121</v>
      </c>
      <c r="E334" s="276" t="s">
        <v>259</v>
      </c>
      <c r="F334" s="154" t="s">
        <v>260</v>
      </c>
      <c r="G334" s="155" t="s">
        <v>135</v>
      </c>
      <c r="H334" s="156">
        <v>135.626</v>
      </c>
      <c r="I334" s="157"/>
      <c r="J334" s="157">
        <f>ROUND(I334*H334,2)</f>
        <v>0</v>
      </c>
      <c r="K334" s="154" t="s">
        <v>123</v>
      </c>
      <c r="L334" s="36"/>
      <c r="M334" s="158" t="s">
        <v>5</v>
      </c>
      <c r="N334" s="159" t="s">
        <v>39</v>
      </c>
      <c r="O334" s="160">
        <v>0</v>
      </c>
      <c r="P334" s="160">
        <f>O334*H334</f>
        <v>0</v>
      </c>
      <c r="Q334" s="160">
        <v>0</v>
      </c>
      <c r="R334" s="160">
        <f>Q334*H334</f>
        <v>0</v>
      </c>
      <c r="S334" s="160">
        <v>0</v>
      </c>
      <c r="T334" s="161">
        <f>S334*H334</f>
        <v>0</v>
      </c>
      <c r="AR334" s="22" t="s">
        <v>124</v>
      </c>
      <c r="AT334" s="22" t="s">
        <v>121</v>
      </c>
      <c r="AU334" s="22" t="s">
        <v>74</v>
      </c>
      <c r="AY334" s="22" t="s">
        <v>119</v>
      </c>
      <c r="BE334" s="162">
        <f>IF(N334="základní",J334,0)</f>
        <v>0</v>
      </c>
      <c r="BF334" s="162">
        <f>IF(N334="snížená",J334,0)</f>
        <v>0</v>
      </c>
      <c r="BG334" s="162">
        <f>IF(N334="zákl. přenesená",J334,0)</f>
        <v>0</v>
      </c>
      <c r="BH334" s="162">
        <f>IF(N334="sníž. přenesená",J334,0)</f>
        <v>0</v>
      </c>
      <c r="BI334" s="162">
        <f>IF(N334="nulová",J334,0)</f>
        <v>0</v>
      </c>
      <c r="BJ334" s="22" t="s">
        <v>21</v>
      </c>
      <c r="BK334" s="162">
        <f>ROUND(I334*H334,2)</f>
        <v>0</v>
      </c>
      <c r="BL334" s="22" t="s">
        <v>124</v>
      </c>
      <c r="BM334" s="22" t="s">
        <v>512</v>
      </c>
    </row>
    <row r="335" spans="2:47" s="1" customFormat="1" ht="13.5">
      <c r="B335" s="36"/>
      <c r="D335" s="163" t="s">
        <v>125</v>
      </c>
      <c r="F335" s="164" t="s">
        <v>261</v>
      </c>
      <c r="L335" s="36"/>
      <c r="M335" s="165"/>
      <c r="N335" s="37"/>
      <c r="O335" s="37"/>
      <c r="P335" s="37"/>
      <c r="Q335" s="37"/>
      <c r="R335" s="37"/>
      <c r="S335" s="37"/>
      <c r="T335" s="65"/>
      <c r="AT335" s="22" t="s">
        <v>125</v>
      </c>
      <c r="AU335" s="22" t="s">
        <v>74</v>
      </c>
    </row>
    <row r="336" spans="2:51" s="296" customFormat="1" ht="13.5">
      <c r="B336" s="397"/>
      <c r="D336" s="289" t="s">
        <v>126</v>
      </c>
      <c r="E336" s="398" t="s">
        <v>5</v>
      </c>
      <c r="F336" s="301" t="s">
        <v>495</v>
      </c>
      <c r="H336" s="399"/>
      <c r="L336" s="397"/>
      <c r="M336" s="400"/>
      <c r="N336" s="401"/>
      <c r="O336" s="401"/>
      <c r="P336" s="401"/>
      <c r="Q336" s="401"/>
      <c r="R336" s="401"/>
      <c r="S336" s="401"/>
      <c r="T336" s="402"/>
      <c r="AT336" s="398" t="s">
        <v>126</v>
      </c>
      <c r="AU336" s="398" t="s">
        <v>74</v>
      </c>
      <c r="AV336" s="296" t="s">
        <v>74</v>
      </c>
      <c r="AW336" s="296" t="s">
        <v>32</v>
      </c>
      <c r="AX336" s="296" t="s">
        <v>68</v>
      </c>
      <c r="AY336" s="398" t="s">
        <v>119</v>
      </c>
    </row>
    <row r="337" spans="2:51" s="296" customFormat="1" ht="13.5">
      <c r="B337" s="397"/>
      <c r="D337" s="289" t="s">
        <v>126</v>
      </c>
      <c r="E337" s="398" t="s">
        <v>5</v>
      </c>
      <c r="F337" s="301" t="s">
        <v>513</v>
      </c>
      <c r="H337" s="399"/>
      <c r="L337" s="397"/>
      <c r="M337" s="400"/>
      <c r="N337" s="401"/>
      <c r="O337" s="401"/>
      <c r="P337" s="401"/>
      <c r="Q337" s="401"/>
      <c r="R337" s="401"/>
      <c r="S337" s="401"/>
      <c r="T337" s="402"/>
      <c r="AT337" s="398" t="s">
        <v>126</v>
      </c>
      <c r="AU337" s="398" t="s">
        <v>74</v>
      </c>
      <c r="AV337" s="296" t="s">
        <v>74</v>
      </c>
      <c r="AW337" s="296" t="s">
        <v>32</v>
      </c>
      <c r="AX337" s="296" t="s">
        <v>68</v>
      </c>
      <c r="AY337" s="398" t="s">
        <v>119</v>
      </c>
    </row>
    <row r="338" spans="2:51" s="12" customFormat="1" ht="13.5">
      <c r="B338" s="182"/>
      <c r="D338" s="163" t="s">
        <v>126</v>
      </c>
      <c r="E338" s="183" t="s">
        <v>5</v>
      </c>
      <c r="F338" s="184" t="s">
        <v>149</v>
      </c>
      <c r="H338" s="185"/>
      <c r="L338" s="182"/>
      <c r="M338" s="186"/>
      <c r="N338" s="187"/>
      <c r="O338" s="187"/>
      <c r="P338" s="187"/>
      <c r="Q338" s="187"/>
      <c r="R338" s="187"/>
      <c r="S338" s="187"/>
      <c r="T338" s="188"/>
      <c r="AT338" s="183" t="s">
        <v>126</v>
      </c>
      <c r="AU338" s="183" t="s">
        <v>74</v>
      </c>
      <c r="AV338" s="12" t="s">
        <v>124</v>
      </c>
      <c r="AW338" s="12" t="s">
        <v>32</v>
      </c>
      <c r="AX338" s="12" t="s">
        <v>21</v>
      </c>
      <c r="AY338" s="183" t="s">
        <v>119</v>
      </c>
    </row>
    <row r="339" spans="2:65" s="1" customFormat="1" ht="16.5" customHeight="1">
      <c r="B339" s="151"/>
      <c r="C339" s="275" t="s">
        <v>514</v>
      </c>
      <c r="D339" s="275" t="s">
        <v>121</v>
      </c>
      <c r="E339" s="276" t="s">
        <v>263</v>
      </c>
      <c r="F339" s="154" t="s">
        <v>264</v>
      </c>
      <c r="G339" s="155" t="s">
        <v>135</v>
      </c>
      <c r="H339" s="156">
        <v>300</v>
      </c>
      <c r="I339" s="157"/>
      <c r="J339" s="157">
        <f>ROUND(I339*H339,2)</f>
        <v>0</v>
      </c>
      <c r="K339" s="154" t="s">
        <v>123</v>
      </c>
      <c r="L339" s="36"/>
      <c r="M339" s="158" t="s">
        <v>5</v>
      </c>
      <c r="N339" s="159" t="s">
        <v>39</v>
      </c>
      <c r="O339" s="160">
        <v>0</v>
      </c>
      <c r="P339" s="160">
        <f>O339*H339</f>
        <v>0</v>
      </c>
      <c r="Q339" s="160">
        <v>0</v>
      </c>
      <c r="R339" s="160">
        <f>Q339*H339</f>
        <v>0</v>
      </c>
      <c r="S339" s="160">
        <v>0</v>
      </c>
      <c r="T339" s="161">
        <f>S339*H339</f>
        <v>0</v>
      </c>
      <c r="AR339" s="22" t="s">
        <v>124</v>
      </c>
      <c r="AT339" s="22" t="s">
        <v>121</v>
      </c>
      <c r="AU339" s="22" t="s">
        <v>74</v>
      </c>
      <c r="AY339" s="22" t="s">
        <v>119</v>
      </c>
      <c r="BE339" s="162">
        <f>IF(N339="základní",J339,0)</f>
        <v>0</v>
      </c>
      <c r="BF339" s="162">
        <f>IF(N339="snížená",J339,0)</f>
        <v>0</v>
      </c>
      <c r="BG339" s="162">
        <f>IF(N339="zákl. přenesená",J339,0)</f>
        <v>0</v>
      </c>
      <c r="BH339" s="162">
        <f>IF(N339="sníž. přenesená",J339,0)</f>
        <v>0</v>
      </c>
      <c r="BI339" s="162">
        <f>IF(N339="nulová",J339,0)</f>
        <v>0</v>
      </c>
      <c r="BJ339" s="22" t="s">
        <v>21</v>
      </c>
      <c r="BK339" s="162">
        <f>ROUND(I339*H339,2)</f>
        <v>0</v>
      </c>
      <c r="BL339" s="22" t="s">
        <v>124</v>
      </c>
      <c r="BM339" s="22" t="s">
        <v>265</v>
      </c>
    </row>
    <row r="340" spans="2:47" s="1" customFormat="1" ht="13.5">
      <c r="B340" s="36"/>
      <c r="D340" s="163" t="s">
        <v>125</v>
      </c>
      <c r="F340" s="164" t="s">
        <v>266</v>
      </c>
      <c r="L340" s="36"/>
      <c r="M340" s="165"/>
      <c r="N340" s="37"/>
      <c r="O340" s="37"/>
      <c r="P340" s="37"/>
      <c r="Q340" s="37"/>
      <c r="R340" s="37"/>
      <c r="S340" s="37"/>
      <c r="T340" s="65"/>
      <c r="AT340" s="22" t="s">
        <v>125</v>
      </c>
      <c r="AU340" s="22" t="s">
        <v>74</v>
      </c>
    </row>
    <row r="341" spans="2:51" s="11" customFormat="1" ht="13.5">
      <c r="B341" s="166"/>
      <c r="D341" s="163" t="s">
        <v>126</v>
      </c>
      <c r="E341" s="167" t="s">
        <v>5</v>
      </c>
      <c r="F341" s="168" t="s">
        <v>499</v>
      </c>
      <c r="H341" s="169">
        <v>2059.571</v>
      </c>
      <c r="L341" s="166"/>
      <c r="M341" s="170"/>
      <c r="N341" s="171"/>
      <c r="O341" s="171"/>
      <c r="P341" s="171"/>
      <c r="Q341" s="171"/>
      <c r="R341" s="171"/>
      <c r="S341" s="171"/>
      <c r="T341" s="172"/>
      <c r="AT341" s="167" t="s">
        <v>126</v>
      </c>
      <c r="AU341" s="167" t="s">
        <v>74</v>
      </c>
      <c r="AV341" s="11" t="s">
        <v>74</v>
      </c>
      <c r="AW341" s="11" t="s">
        <v>32</v>
      </c>
      <c r="AX341" s="11" t="s">
        <v>21</v>
      </c>
      <c r="AY341" s="167" t="s">
        <v>119</v>
      </c>
    </row>
    <row r="342" spans="2:65" s="1" customFormat="1" ht="16.5" customHeight="1">
      <c r="B342" s="151"/>
      <c r="C342" s="275" t="s">
        <v>515</v>
      </c>
      <c r="D342" s="275" t="s">
        <v>121</v>
      </c>
      <c r="E342" s="276" t="s">
        <v>268</v>
      </c>
      <c r="F342" s="154" t="s">
        <v>269</v>
      </c>
      <c r="G342" s="155" t="s">
        <v>135</v>
      </c>
      <c r="H342" s="156">
        <v>120</v>
      </c>
      <c r="I342" s="157"/>
      <c r="J342" s="157">
        <f>ROUND(I342*H342,2)</f>
        <v>0</v>
      </c>
      <c r="K342" s="154" t="s">
        <v>123</v>
      </c>
      <c r="L342" s="36"/>
      <c r="M342" s="158" t="s">
        <v>5</v>
      </c>
      <c r="N342" s="159" t="s">
        <v>39</v>
      </c>
      <c r="O342" s="160">
        <v>0</v>
      </c>
      <c r="P342" s="160">
        <f>O342*H342</f>
        <v>0</v>
      </c>
      <c r="Q342" s="160">
        <v>0</v>
      </c>
      <c r="R342" s="160">
        <f>Q342*H342</f>
        <v>0</v>
      </c>
      <c r="S342" s="160">
        <v>0</v>
      </c>
      <c r="T342" s="161">
        <f>S342*H342</f>
        <v>0</v>
      </c>
      <c r="AR342" s="22" t="s">
        <v>124</v>
      </c>
      <c r="AT342" s="22" t="s">
        <v>121</v>
      </c>
      <c r="AU342" s="22" t="s">
        <v>74</v>
      </c>
      <c r="AY342" s="22" t="s">
        <v>119</v>
      </c>
      <c r="BE342" s="162">
        <f>IF(N342="základní",J342,0)</f>
        <v>0</v>
      </c>
      <c r="BF342" s="162">
        <f>IF(N342="snížená",J342,0)</f>
        <v>0</v>
      </c>
      <c r="BG342" s="162">
        <f>IF(N342="zákl. přenesená",J342,0)</f>
        <v>0</v>
      </c>
      <c r="BH342" s="162">
        <f>IF(N342="sníž. přenesená",J342,0)</f>
        <v>0</v>
      </c>
      <c r="BI342" s="162">
        <f>IF(N342="nulová",J342,0)</f>
        <v>0</v>
      </c>
      <c r="BJ342" s="22" t="s">
        <v>21</v>
      </c>
      <c r="BK342" s="162">
        <f>ROUND(I342*H342,2)</f>
        <v>0</v>
      </c>
      <c r="BL342" s="22" t="s">
        <v>124</v>
      </c>
      <c r="BM342" s="22" t="s">
        <v>270</v>
      </c>
    </row>
    <row r="343" spans="2:47" s="1" customFormat="1" ht="13.5">
      <c r="B343" s="36"/>
      <c r="D343" s="163" t="s">
        <v>125</v>
      </c>
      <c r="F343" s="164" t="s">
        <v>271</v>
      </c>
      <c r="L343" s="36"/>
      <c r="M343" s="165"/>
      <c r="N343" s="37"/>
      <c r="O343" s="37"/>
      <c r="P343" s="37"/>
      <c r="Q343" s="37"/>
      <c r="R343" s="37"/>
      <c r="S343" s="37"/>
      <c r="T343" s="65"/>
      <c r="AT343" s="22" t="s">
        <v>125</v>
      </c>
      <c r="AU343" s="22" t="s">
        <v>74</v>
      </c>
    </row>
    <row r="344" spans="2:51" s="296" customFormat="1" ht="13.5">
      <c r="B344" s="397"/>
      <c r="D344" s="289" t="s">
        <v>126</v>
      </c>
      <c r="E344" s="398" t="s">
        <v>5</v>
      </c>
      <c r="F344" s="301" t="s">
        <v>496</v>
      </c>
      <c r="H344" s="399"/>
      <c r="L344" s="397"/>
      <c r="M344" s="400"/>
      <c r="N344" s="401"/>
      <c r="O344" s="401"/>
      <c r="P344" s="401"/>
      <c r="Q344" s="401"/>
      <c r="R344" s="401"/>
      <c r="S344" s="401"/>
      <c r="T344" s="402"/>
      <c r="AT344" s="398" t="s">
        <v>126</v>
      </c>
      <c r="AU344" s="398" t="s">
        <v>74</v>
      </c>
      <c r="AV344" s="296" t="s">
        <v>74</v>
      </c>
      <c r="AW344" s="296" t="s">
        <v>32</v>
      </c>
      <c r="AX344" s="296" t="s">
        <v>68</v>
      </c>
      <c r="AY344" s="398" t="s">
        <v>119</v>
      </c>
    </row>
    <row r="345" spans="2:51" s="296" customFormat="1" ht="13.5">
      <c r="B345" s="397"/>
      <c r="D345" s="289" t="s">
        <v>126</v>
      </c>
      <c r="E345" s="398" t="s">
        <v>5</v>
      </c>
      <c r="F345" s="301" t="s">
        <v>497</v>
      </c>
      <c r="H345" s="399"/>
      <c r="L345" s="397"/>
      <c r="M345" s="400"/>
      <c r="N345" s="401"/>
      <c r="O345" s="401"/>
      <c r="P345" s="401"/>
      <c r="Q345" s="401"/>
      <c r="R345" s="401"/>
      <c r="S345" s="401"/>
      <c r="T345" s="402"/>
      <c r="AT345" s="398" t="s">
        <v>126</v>
      </c>
      <c r="AU345" s="398" t="s">
        <v>74</v>
      </c>
      <c r="AV345" s="296" t="s">
        <v>74</v>
      </c>
      <c r="AW345" s="296" t="s">
        <v>32</v>
      </c>
      <c r="AX345" s="296" t="s">
        <v>68</v>
      </c>
      <c r="AY345" s="398" t="s">
        <v>119</v>
      </c>
    </row>
    <row r="346" spans="2:51" s="423" customFormat="1" ht="13.5">
      <c r="B346" s="424"/>
      <c r="D346" s="289" t="s">
        <v>126</v>
      </c>
      <c r="E346" s="425" t="s">
        <v>5</v>
      </c>
      <c r="F346" s="426" t="s">
        <v>149</v>
      </c>
      <c r="H346" s="427"/>
      <c r="L346" s="424"/>
      <c r="M346" s="428"/>
      <c r="N346" s="429"/>
      <c r="O346" s="429"/>
      <c r="P346" s="429"/>
      <c r="Q346" s="429"/>
      <c r="R346" s="429"/>
      <c r="S346" s="429"/>
      <c r="T346" s="430"/>
      <c r="AT346" s="425" t="s">
        <v>126</v>
      </c>
      <c r="AU346" s="425" t="s">
        <v>74</v>
      </c>
      <c r="AV346" s="423" t="s">
        <v>124</v>
      </c>
      <c r="AW346" s="423" t="s">
        <v>32</v>
      </c>
      <c r="AX346" s="423" t="s">
        <v>21</v>
      </c>
      <c r="AY346" s="425" t="s">
        <v>119</v>
      </c>
    </row>
    <row r="347" spans="2:63" s="10" customFormat="1" ht="29.85" customHeight="1">
      <c r="B347" s="139"/>
      <c r="D347" s="140" t="s">
        <v>67</v>
      </c>
      <c r="E347" s="149" t="s">
        <v>272</v>
      </c>
      <c r="F347" s="149" t="s">
        <v>273</v>
      </c>
      <c r="J347" s="150">
        <f>BK347</f>
        <v>0</v>
      </c>
      <c r="L347" s="139"/>
      <c r="M347" s="143"/>
      <c r="N347" s="144"/>
      <c r="O347" s="144"/>
      <c r="P347" s="145">
        <f>SUM(P348:P351)</f>
        <v>15.620000000000001</v>
      </c>
      <c r="Q347" s="144"/>
      <c r="R347" s="145">
        <f>SUM(R348:R351)</f>
        <v>0</v>
      </c>
      <c r="S347" s="144"/>
      <c r="T347" s="146">
        <f>SUM(T348:T351)</f>
        <v>0</v>
      </c>
      <c r="AR347" s="140" t="s">
        <v>21</v>
      </c>
      <c r="AT347" s="147" t="s">
        <v>67</v>
      </c>
      <c r="AU347" s="147" t="s">
        <v>21</v>
      </c>
      <c r="AY347" s="140" t="s">
        <v>119</v>
      </c>
      <c r="BK347" s="148">
        <f>SUM(BK348:BK351)</f>
        <v>0</v>
      </c>
    </row>
    <row r="348" spans="2:65" s="1" customFormat="1" ht="25.5" customHeight="1">
      <c r="B348" s="151"/>
      <c r="C348" s="275" t="s">
        <v>477</v>
      </c>
      <c r="D348" s="275" t="s">
        <v>121</v>
      </c>
      <c r="E348" s="276" t="s">
        <v>275</v>
      </c>
      <c r="F348" s="154" t="s">
        <v>276</v>
      </c>
      <c r="G348" s="155" t="s">
        <v>135</v>
      </c>
      <c r="H348" s="156">
        <f>H321</f>
        <v>220</v>
      </c>
      <c r="I348" s="157"/>
      <c r="J348" s="157">
        <f>ROUND(I348*H348,2)</f>
        <v>0</v>
      </c>
      <c r="K348" s="154" t="s">
        <v>123</v>
      </c>
      <c r="L348" s="36"/>
      <c r="M348" s="158" t="s">
        <v>5</v>
      </c>
      <c r="N348" s="159" t="s">
        <v>39</v>
      </c>
      <c r="O348" s="160">
        <v>0.066</v>
      </c>
      <c r="P348" s="160">
        <f>O348*H348</f>
        <v>14.520000000000001</v>
      </c>
      <c r="Q348" s="160">
        <v>0</v>
      </c>
      <c r="R348" s="160">
        <f>Q348*H348</f>
        <v>0</v>
      </c>
      <c r="S348" s="160">
        <v>0</v>
      </c>
      <c r="T348" s="161">
        <f>S348*H348</f>
        <v>0</v>
      </c>
      <c r="AR348" s="22" t="s">
        <v>124</v>
      </c>
      <c r="AT348" s="22" t="s">
        <v>121</v>
      </c>
      <c r="AU348" s="22" t="s">
        <v>74</v>
      </c>
      <c r="AY348" s="22" t="s">
        <v>119</v>
      </c>
      <c r="BE348" s="162">
        <f>IF(N348="základní",J348,0)</f>
        <v>0</v>
      </c>
      <c r="BF348" s="162">
        <f>IF(N348="snížená",J348,0)</f>
        <v>0</v>
      </c>
      <c r="BG348" s="162">
        <f>IF(N348="zákl. přenesená",J348,0)</f>
        <v>0</v>
      </c>
      <c r="BH348" s="162">
        <f>IF(N348="sníž. přenesená",J348,0)</f>
        <v>0</v>
      </c>
      <c r="BI348" s="162">
        <f>IF(N348="nulová",J348,0)</f>
        <v>0</v>
      </c>
      <c r="BJ348" s="22" t="s">
        <v>21</v>
      </c>
      <c r="BK348" s="162">
        <f>ROUND(I348*H348,2)</f>
        <v>0</v>
      </c>
      <c r="BL348" s="22" t="s">
        <v>124</v>
      </c>
      <c r="BM348" s="22" t="s">
        <v>277</v>
      </c>
    </row>
    <row r="349" spans="2:47" s="1" customFormat="1" ht="27">
      <c r="B349" s="36"/>
      <c r="D349" s="163" t="s">
        <v>125</v>
      </c>
      <c r="F349" s="164" t="s">
        <v>278</v>
      </c>
      <c r="L349" s="36"/>
      <c r="M349" s="165"/>
      <c r="N349" s="37"/>
      <c r="O349" s="37"/>
      <c r="P349" s="37"/>
      <c r="Q349" s="37"/>
      <c r="R349" s="37"/>
      <c r="S349" s="37"/>
      <c r="T349" s="65"/>
      <c r="AT349" s="22" t="s">
        <v>125</v>
      </c>
      <c r="AU349" s="22" t="s">
        <v>74</v>
      </c>
    </row>
    <row r="350" spans="2:65" s="1" customFormat="1" ht="25.5" customHeight="1">
      <c r="B350" s="151"/>
      <c r="C350" s="275" t="s">
        <v>516</v>
      </c>
      <c r="D350" s="275" t="s">
        <v>121</v>
      </c>
      <c r="E350" s="276" t="s">
        <v>280</v>
      </c>
      <c r="F350" s="154" t="s">
        <v>281</v>
      </c>
      <c r="G350" s="155" t="s">
        <v>135</v>
      </c>
      <c r="H350" s="156">
        <f>H348</f>
        <v>220</v>
      </c>
      <c r="I350" s="157"/>
      <c r="J350" s="157">
        <f>ROUND(I350*H350,2)</f>
        <v>0</v>
      </c>
      <c r="K350" s="154" t="s">
        <v>123</v>
      </c>
      <c r="L350" s="36"/>
      <c r="M350" s="158" t="s">
        <v>5</v>
      </c>
      <c r="N350" s="159" t="s">
        <v>39</v>
      </c>
      <c r="O350" s="160">
        <v>0.005</v>
      </c>
      <c r="P350" s="160">
        <f>O350*H350</f>
        <v>1.1</v>
      </c>
      <c r="Q350" s="160">
        <v>0</v>
      </c>
      <c r="R350" s="160">
        <f>Q350*H350</f>
        <v>0</v>
      </c>
      <c r="S350" s="160">
        <v>0</v>
      </c>
      <c r="T350" s="161">
        <f>S350*H350</f>
        <v>0</v>
      </c>
      <c r="AR350" s="22" t="s">
        <v>124</v>
      </c>
      <c r="AT350" s="22" t="s">
        <v>121</v>
      </c>
      <c r="AU350" s="22" t="s">
        <v>74</v>
      </c>
      <c r="AY350" s="22" t="s">
        <v>119</v>
      </c>
      <c r="BE350" s="162">
        <f>IF(N350="základní",J350,0)</f>
        <v>0</v>
      </c>
      <c r="BF350" s="162">
        <f>IF(N350="snížená",J350,0)</f>
        <v>0</v>
      </c>
      <c r="BG350" s="162">
        <f>IF(N350="zákl. přenesená",J350,0)</f>
        <v>0</v>
      </c>
      <c r="BH350" s="162">
        <f>IF(N350="sníž. přenesená",J350,0)</f>
        <v>0</v>
      </c>
      <c r="BI350" s="162">
        <f>IF(N350="nulová",J350,0)</f>
        <v>0</v>
      </c>
      <c r="BJ350" s="22" t="s">
        <v>21</v>
      </c>
      <c r="BK350" s="162">
        <f>ROUND(I350*H350,2)</f>
        <v>0</v>
      </c>
      <c r="BL350" s="22" t="s">
        <v>124</v>
      </c>
      <c r="BM350" s="22" t="s">
        <v>517</v>
      </c>
    </row>
    <row r="351" spans="2:47" s="1" customFormat="1" ht="27">
      <c r="B351" s="36"/>
      <c r="D351" s="163" t="s">
        <v>125</v>
      </c>
      <c r="F351" s="164" t="s">
        <v>282</v>
      </c>
      <c r="L351" s="36"/>
      <c r="M351" s="189"/>
      <c r="N351" s="190"/>
      <c r="O351" s="190"/>
      <c r="P351" s="190"/>
      <c r="Q351" s="190"/>
      <c r="R351" s="190"/>
      <c r="S351" s="190"/>
      <c r="T351" s="191"/>
      <c r="AT351" s="22" t="s">
        <v>125</v>
      </c>
      <c r="AU351" s="22" t="s">
        <v>74</v>
      </c>
    </row>
    <row r="352" spans="2:12" s="1" customFormat="1" ht="6.95" customHeight="1">
      <c r="B352" s="51"/>
      <c r="C352" s="52"/>
      <c r="D352" s="52"/>
      <c r="E352" s="52"/>
      <c r="F352" s="52"/>
      <c r="G352" s="52"/>
      <c r="H352" s="52"/>
      <c r="I352" s="52"/>
      <c r="J352" s="52"/>
      <c r="K352" s="52"/>
      <c r="L352" s="36"/>
    </row>
    <row r="356" spans="2:65" s="272" customFormat="1" ht="25.5" customHeight="1">
      <c r="B356" s="151"/>
      <c r="C356" s="152" t="s">
        <v>128</v>
      </c>
      <c r="D356" s="152" t="s">
        <v>121</v>
      </c>
      <c r="E356" s="153" t="s">
        <v>518</v>
      </c>
      <c r="F356" s="154" t="s">
        <v>519</v>
      </c>
      <c r="G356" s="155" t="s">
        <v>122</v>
      </c>
      <c r="H356" s="156">
        <v>124.3</v>
      </c>
      <c r="I356" s="157"/>
      <c r="J356" s="157">
        <f>ROUND(I356*H356,2)</f>
        <v>0</v>
      </c>
      <c r="K356" s="154" t="s">
        <v>123</v>
      </c>
      <c r="L356" s="36"/>
      <c r="M356" s="158" t="s">
        <v>5</v>
      </c>
      <c r="N356" s="159" t="s">
        <v>39</v>
      </c>
      <c r="O356" s="160">
        <v>0.028</v>
      </c>
      <c r="P356" s="160">
        <f>O356*H356</f>
        <v>3.4804</v>
      </c>
      <c r="Q356" s="160">
        <v>0</v>
      </c>
      <c r="R356" s="160">
        <f>Q356*H356</f>
        <v>0</v>
      </c>
      <c r="S356" s="160">
        <v>0.295</v>
      </c>
      <c r="T356" s="161">
        <f>S356*H356</f>
        <v>36.668499999999995</v>
      </c>
      <c r="AR356" s="22" t="s">
        <v>124</v>
      </c>
      <c r="AT356" s="22" t="s">
        <v>121</v>
      </c>
      <c r="AU356" s="22" t="s">
        <v>74</v>
      </c>
      <c r="AY356" s="22" t="s">
        <v>119</v>
      </c>
      <c r="BE356" s="162">
        <f>IF(N356="základní",J356,0)</f>
        <v>0</v>
      </c>
      <c r="BF356" s="162">
        <f>IF(N356="snížená",J356,0)</f>
        <v>0</v>
      </c>
      <c r="BG356" s="162">
        <f>IF(N356="zákl. přenesená",J356,0)</f>
        <v>0</v>
      </c>
      <c r="BH356" s="162">
        <f>IF(N356="sníž. přenesená",J356,0)</f>
        <v>0</v>
      </c>
      <c r="BI356" s="162">
        <f>IF(N356="nulová",J356,0)</f>
        <v>0</v>
      </c>
      <c r="BJ356" s="22" t="s">
        <v>21</v>
      </c>
      <c r="BK356" s="162">
        <f>ROUND(I356*H356,2)</f>
        <v>0</v>
      </c>
      <c r="BL356" s="22" t="s">
        <v>124</v>
      </c>
      <c r="BM356" s="22" t="s">
        <v>520</v>
      </c>
    </row>
    <row r="357" spans="2:47" s="272" customFormat="1" ht="40.5">
      <c r="B357" s="36"/>
      <c r="D357" s="163" t="s">
        <v>125</v>
      </c>
      <c r="F357" s="164" t="s">
        <v>521</v>
      </c>
      <c r="L357" s="36"/>
      <c r="M357" s="165"/>
      <c r="N357" s="273"/>
      <c r="O357" s="273"/>
      <c r="P357" s="273"/>
      <c r="Q357" s="273"/>
      <c r="R357" s="273"/>
      <c r="S357" s="273"/>
      <c r="T357" s="65"/>
      <c r="AT357" s="22" t="s">
        <v>125</v>
      </c>
      <c r="AU357" s="22" t="s">
        <v>74</v>
      </c>
    </row>
    <row r="358" spans="2:51" s="11" customFormat="1" ht="13.5">
      <c r="B358" s="166"/>
      <c r="D358" s="163" t="s">
        <v>126</v>
      </c>
      <c r="E358" s="167" t="s">
        <v>5</v>
      </c>
      <c r="F358" s="168" t="s">
        <v>522</v>
      </c>
      <c r="H358" s="169">
        <v>124.3</v>
      </c>
      <c r="L358" s="166"/>
      <c r="M358" s="170"/>
      <c r="N358" s="171"/>
      <c r="O358" s="171"/>
      <c r="P358" s="171"/>
      <c r="Q358" s="171"/>
      <c r="R358" s="171"/>
      <c r="S358" s="171"/>
      <c r="T358" s="172"/>
      <c r="AT358" s="167" t="s">
        <v>126</v>
      </c>
      <c r="AU358" s="167" t="s">
        <v>74</v>
      </c>
      <c r="AV358" s="11" t="s">
        <v>74</v>
      </c>
      <c r="AW358" s="11" t="s">
        <v>32</v>
      </c>
      <c r="AX358" s="11" t="s">
        <v>21</v>
      </c>
      <c r="AY358" s="167" t="s">
        <v>119</v>
      </c>
    </row>
    <row r="359" spans="2:65" s="272" customFormat="1" ht="16.5" customHeight="1">
      <c r="B359" s="151"/>
      <c r="C359" s="152" t="s">
        <v>124</v>
      </c>
      <c r="D359" s="152" t="s">
        <v>121</v>
      </c>
      <c r="E359" s="153" t="s">
        <v>523</v>
      </c>
      <c r="F359" s="154" t="s">
        <v>524</v>
      </c>
      <c r="G359" s="155" t="s">
        <v>122</v>
      </c>
      <c r="H359" s="156">
        <v>250</v>
      </c>
      <c r="I359" s="157"/>
      <c r="J359" s="157">
        <f>ROUND(I359*H359,2)</f>
        <v>0</v>
      </c>
      <c r="K359" s="154" t="s">
        <v>123</v>
      </c>
      <c r="L359" s="36"/>
      <c r="M359" s="158" t="s">
        <v>5</v>
      </c>
      <c r="N359" s="159" t="s">
        <v>39</v>
      </c>
      <c r="O359" s="160">
        <v>0.073</v>
      </c>
      <c r="P359" s="160">
        <f>O359*H359</f>
        <v>18.25</v>
      </c>
      <c r="Q359" s="160">
        <v>0</v>
      </c>
      <c r="R359" s="160">
        <f>Q359*H359</f>
        <v>0</v>
      </c>
      <c r="S359" s="160">
        <v>0.29</v>
      </c>
      <c r="T359" s="161">
        <f>S359*H359</f>
        <v>72.5</v>
      </c>
      <c r="AR359" s="22" t="s">
        <v>124</v>
      </c>
      <c r="AT359" s="22" t="s">
        <v>121</v>
      </c>
      <c r="AU359" s="22" t="s">
        <v>74</v>
      </c>
      <c r="AY359" s="22" t="s">
        <v>119</v>
      </c>
      <c r="BE359" s="162">
        <f>IF(N359="základní",J359,0)</f>
        <v>0</v>
      </c>
      <c r="BF359" s="162">
        <f>IF(N359="snížená",J359,0)</f>
        <v>0</v>
      </c>
      <c r="BG359" s="162">
        <f>IF(N359="zákl. přenesená",J359,0)</f>
        <v>0</v>
      </c>
      <c r="BH359" s="162">
        <f>IF(N359="sníž. přenesená",J359,0)</f>
        <v>0</v>
      </c>
      <c r="BI359" s="162">
        <f>IF(N359="nulová",J359,0)</f>
        <v>0</v>
      </c>
      <c r="BJ359" s="22" t="s">
        <v>21</v>
      </c>
      <c r="BK359" s="162">
        <f>ROUND(I359*H359,2)</f>
        <v>0</v>
      </c>
      <c r="BL359" s="22" t="s">
        <v>124</v>
      </c>
      <c r="BM359" s="22" t="s">
        <v>525</v>
      </c>
    </row>
    <row r="360" spans="2:47" s="272" customFormat="1" ht="40.5">
      <c r="B360" s="36"/>
      <c r="D360" s="163" t="s">
        <v>125</v>
      </c>
      <c r="F360" s="164" t="s">
        <v>526</v>
      </c>
      <c r="L360" s="36"/>
      <c r="M360" s="165"/>
      <c r="N360" s="273"/>
      <c r="O360" s="273"/>
      <c r="P360" s="273"/>
      <c r="Q360" s="273"/>
      <c r="R360" s="273"/>
      <c r="S360" s="273"/>
      <c r="T360" s="65"/>
      <c r="AT360" s="22" t="s">
        <v>125</v>
      </c>
      <c r="AU360" s="22" t="s">
        <v>74</v>
      </c>
    </row>
    <row r="361" spans="2:51" s="11" customFormat="1" ht="13.5">
      <c r="B361" s="166"/>
      <c r="D361" s="163" t="s">
        <v>126</v>
      </c>
      <c r="E361" s="167" t="s">
        <v>5</v>
      </c>
      <c r="F361" s="168" t="s">
        <v>527</v>
      </c>
      <c r="H361" s="169">
        <v>688</v>
      </c>
      <c r="L361" s="166"/>
      <c r="M361" s="170"/>
      <c r="N361" s="171"/>
      <c r="O361" s="171"/>
      <c r="P361" s="171"/>
      <c r="Q361" s="171"/>
      <c r="R361" s="171"/>
      <c r="S361" s="171"/>
      <c r="T361" s="172"/>
      <c r="AT361" s="167" t="s">
        <v>126</v>
      </c>
      <c r="AU361" s="167" t="s">
        <v>74</v>
      </c>
      <c r="AV361" s="11" t="s">
        <v>74</v>
      </c>
      <c r="AW361" s="11" t="s">
        <v>32</v>
      </c>
      <c r="AX361" s="11" t="s">
        <v>68</v>
      </c>
      <c r="AY361" s="167" t="s">
        <v>119</v>
      </c>
    </row>
    <row r="362" spans="2:51" s="11" customFormat="1" ht="13.5">
      <c r="B362" s="166"/>
      <c r="D362" s="163" t="s">
        <v>126</v>
      </c>
      <c r="E362" s="167" t="s">
        <v>5</v>
      </c>
      <c r="F362" s="168" t="s">
        <v>528</v>
      </c>
      <c r="H362" s="169">
        <v>124.3</v>
      </c>
      <c r="L362" s="166"/>
      <c r="M362" s="170"/>
      <c r="N362" s="171"/>
      <c r="O362" s="171"/>
      <c r="P362" s="171"/>
      <c r="Q362" s="171"/>
      <c r="R362" s="171"/>
      <c r="S362" s="171"/>
      <c r="T362" s="172"/>
      <c r="AT362" s="167" t="s">
        <v>126</v>
      </c>
      <c r="AU362" s="167" t="s">
        <v>74</v>
      </c>
      <c r="AV362" s="11" t="s">
        <v>74</v>
      </c>
      <c r="AW362" s="11" t="s">
        <v>32</v>
      </c>
      <c r="AX362" s="11" t="s">
        <v>68</v>
      </c>
      <c r="AY362" s="167" t="s">
        <v>119</v>
      </c>
    </row>
    <row r="363" spans="2:51" s="11" customFormat="1" ht="13.5">
      <c r="B363" s="166"/>
      <c r="D363" s="163" t="s">
        <v>126</v>
      </c>
      <c r="E363" s="167" t="s">
        <v>5</v>
      </c>
      <c r="F363" s="168" t="s">
        <v>529</v>
      </c>
      <c r="H363" s="169">
        <v>9</v>
      </c>
      <c r="L363" s="166"/>
      <c r="M363" s="170"/>
      <c r="N363" s="171"/>
      <c r="O363" s="171"/>
      <c r="P363" s="171"/>
      <c r="Q363" s="171"/>
      <c r="R363" s="171"/>
      <c r="S363" s="171"/>
      <c r="T363" s="172"/>
      <c r="AT363" s="167" t="s">
        <v>126</v>
      </c>
      <c r="AU363" s="167" t="s">
        <v>74</v>
      </c>
      <c r="AV363" s="11" t="s">
        <v>74</v>
      </c>
      <c r="AW363" s="11" t="s">
        <v>32</v>
      </c>
      <c r="AX363" s="11" t="s">
        <v>68</v>
      </c>
      <c r="AY363" s="167" t="s">
        <v>119</v>
      </c>
    </row>
    <row r="364" spans="2:51" s="12" customFormat="1" ht="13.5">
      <c r="B364" s="182"/>
      <c r="D364" s="163" t="s">
        <v>126</v>
      </c>
      <c r="E364" s="183" t="s">
        <v>5</v>
      </c>
      <c r="F364" s="184" t="s">
        <v>149</v>
      </c>
      <c r="H364" s="185">
        <v>821.3</v>
      </c>
      <c r="L364" s="182"/>
      <c r="M364" s="186"/>
      <c r="N364" s="187"/>
      <c r="O364" s="187"/>
      <c r="P364" s="187"/>
      <c r="Q364" s="187"/>
      <c r="R364" s="187"/>
      <c r="S364" s="187"/>
      <c r="T364" s="188"/>
      <c r="AT364" s="183" t="s">
        <v>126</v>
      </c>
      <c r="AU364" s="183" t="s">
        <v>74</v>
      </c>
      <c r="AV364" s="12" t="s">
        <v>124</v>
      </c>
      <c r="AW364" s="12" t="s">
        <v>32</v>
      </c>
      <c r="AX364" s="12" t="s">
        <v>21</v>
      </c>
      <c r="AY364" s="183" t="s">
        <v>119</v>
      </c>
    </row>
    <row r="365" spans="2:65" s="272" customFormat="1" ht="16.5" customHeight="1">
      <c r="B365" s="151"/>
      <c r="C365" s="152" t="s">
        <v>129</v>
      </c>
      <c r="D365" s="152" t="s">
        <v>121</v>
      </c>
      <c r="E365" s="153" t="s">
        <v>530</v>
      </c>
      <c r="F365" s="154" t="s">
        <v>531</v>
      </c>
      <c r="G365" s="155" t="s">
        <v>122</v>
      </c>
      <c r="H365" s="156">
        <v>688</v>
      </c>
      <c r="I365" s="157"/>
      <c r="J365" s="157">
        <f>ROUND(I365*H365,2)</f>
        <v>0</v>
      </c>
      <c r="K365" s="154" t="s">
        <v>123</v>
      </c>
      <c r="L365" s="36"/>
      <c r="M365" s="158" t="s">
        <v>5</v>
      </c>
      <c r="N365" s="159" t="s">
        <v>39</v>
      </c>
      <c r="O365" s="160">
        <v>0.078</v>
      </c>
      <c r="P365" s="160">
        <f>O365*H365</f>
        <v>53.664</v>
      </c>
      <c r="Q365" s="160">
        <v>0</v>
      </c>
      <c r="R365" s="160">
        <f>Q365*H365</f>
        <v>0</v>
      </c>
      <c r="S365" s="160">
        <v>0.22</v>
      </c>
      <c r="T365" s="161">
        <f>S365*H365</f>
        <v>151.36</v>
      </c>
      <c r="AR365" s="22" t="s">
        <v>124</v>
      </c>
      <c r="AT365" s="22" t="s">
        <v>121</v>
      </c>
      <c r="AU365" s="22" t="s">
        <v>74</v>
      </c>
      <c r="AY365" s="22" t="s">
        <v>119</v>
      </c>
      <c r="BE365" s="162">
        <f>IF(N365="základní",J365,0)</f>
        <v>0</v>
      </c>
      <c r="BF365" s="162">
        <f>IF(N365="snížená",J365,0)</f>
        <v>0</v>
      </c>
      <c r="BG365" s="162">
        <f>IF(N365="zákl. přenesená",J365,0)</f>
        <v>0</v>
      </c>
      <c r="BH365" s="162">
        <f>IF(N365="sníž. přenesená",J365,0)</f>
        <v>0</v>
      </c>
      <c r="BI365" s="162">
        <f>IF(N365="nulová",J365,0)</f>
        <v>0</v>
      </c>
      <c r="BJ365" s="22" t="s">
        <v>21</v>
      </c>
      <c r="BK365" s="162">
        <f>ROUND(I365*H365,2)</f>
        <v>0</v>
      </c>
      <c r="BL365" s="22" t="s">
        <v>124</v>
      </c>
      <c r="BM365" s="22" t="s">
        <v>532</v>
      </c>
    </row>
    <row r="366" spans="2:47" s="272" customFormat="1" ht="40.5">
      <c r="B366" s="36"/>
      <c r="D366" s="163" t="s">
        <v>125</v>
      </c>
      <c r="F366" s="164" t="s">
        <v>533</v>
      </c>
      <c r="L366" s="36"/>
      <c r="M366" s="165"/>
      <c r="N366" s="273"/>
      <c r="O366" s="273"/>
      <c r="P366" s="273"/>
      <c r="Q366" s="273"/>
      <c r="R366" s="273"/>
      <c r="S366" s="273"/>
      <c r="T366" s="65"/>
      <c r="AT366" s="22" t="s">
        <v>125</v>
      </c>
      <c r="AU366" s="22" t="s">
        <v>74</v>
      </c>
    </row>
    <row r="367" spans="2:51" s="11" customFormat="1" ht="13.5">
      <c r="B367" s="166"/>
      <c r="D367" s="163" t="s">
        <v>126</v>
      </c>
      <c r="E367" s="167" t="s">
        <v>5</v>
      </c>
      <c r="F367" s="168" t="s">
        <v>534</v>
      </c>
      <c r="H367" s="169">
        <v>688</v>
      </c>
      <c r="L367" s="166"/>
      <c r="M367" s="170"/>
      <c r="N367" s="171"/>
      <c r="O367" s="171"/>
      <c r="P367" s="171"/>
      <c r="Q367" s="171"/>
      <c r="R367" s="171"/>
      <c r="S367" s="171"/>
      <c r="T367" s="172"/>
      <c r="AT367" s="167" t="s">
        <v>126</v>
      </c>
      <c r="AU367" s="167" t="s">
        <v>74</v>
      </c>
      <c r="AV367" s="11" t="s">
        <v>74</v>
      </c>
      <c r="AW367" s="11" t="s">
        <v>32</v>
      </c>
      <c r="AX367" s="11" t="s">
        <v>21</v>
      </c>
      <c r="AY367" s="167" t="s">
        <v>119</v>
      </c>
    </row>
    <row r="368" spans="2:65" s="272" customFormat="1" ht="16.5" customHeight="1">
      <c r="B368" s="151"/>
      <c r="C368" s="152" t="s">
        <v>131</v>
      </c>
      <c r="D368" s="152" t="s">
        <v>121</v>
      </c>
      <c r="E368" s="153" t="s">
        <v>293</v>
      </c>
      <c r="F368" s="154" t="s">
        <v>294</v>
      </c>
      <c r="G368" s="155" t="s">
        <v>214</v>
      </c>
      <c r="H368" s="156">
        <v>210</v>
      </c>
      <c r="I368" s="157"/>
      <c r="J368" s="157">
        <f>ROUND(I368*H368,2)</f>
        <v>0</v>
      </c>
      <c r="K368" s="154" t="s">
        <v>123</v>
      </c>
      <c r="L368" s="36"/>
      <c r="M368" s="158" t="s">
        <v>5</v>
      </c>
      <c r="N368" s="159" t="s">
        <v>39</v>
      </c>
      <c r="O368" s="160">
        <v>0.133</v>
      </c>
      <c r="P368" s="160">
        <f>O368*H368</f>
        <v>27.93</v>
      </c>
      <c r="Q368" s="160">
        <v>0</v>
      </c>
      <c r="R368" s="160">
        <f>Q368*H368</f>
        <v>0</v>
      </c>
      <c r="S368" s="160">
        <v>0.205</v>
      </c>
      <c r="T368" s="161">
        <f>S368*H368</f>
        <v>43.05</v>
      </c>
      <c r="AR368" s="22" t="s">
        <v>124</v>
      </c>
      <c r="AT368" s="22" t="s">
        <v>121</v>
      </c>
      <c r="AU368" s="22" t="s">
        <v>74</v>
      </c>
      <c r="AY368" s="22" t="s">
        <v>119</v>
      </c>
      <c r="BE368" s="162">
        <f>IF(N368="základní",J368,0)</f>
        <v>0</v>
      </c>
      <c r="BF368" s="162">
        <f>IF(N368="snížená",J368,0)</f>
        <v>0</v>
      </c>
      <c r="BG368" s="162">
        <f>IF(N368="zákl. přenesená",J368,0)</f>
        <v>0</v>
      </c>
      <c r="BH368" s="162">
        <f>IF(N368="sníž. přenesená",J368,0)</f>
        <v>0</v>
      </c>
      <c r="BI368" s="162">
        <f>IF(N368="nulová",J368,0)</f>
        <v>0</v>
      </c>
      <c r="BJ368" s="22" t="s">
        <v>21</v>
      </c>
      <c r="BK368" s="162">
        <f>ROUND(I368*H368,2)</f>
        <v>0</v>
      </c>
      <c r="BL368" s="22" t="s">
        <v>124</v>
      </c>
      <c r="BM368" s="22" t="s">
        <v>535</v>
      </c>
    </row>
    <row r="369" spans="2:47" s="272" customFormat="1" ht="27">
      <c r="B369" s="36"/>
      <c r="D369" s="163" t="s">
        <v>125</v>
      </c>
      <c r="F369" s="164" t="s">
        <v>296</v>
      </c>
      <c r="L369" s="36"/>
      <c r="M369" s="165"/>
      <c r="N369" s="273"/>
      <c r="O369" s="273"/>
      <c r="P369" s="273"/>
      <c r="Q369" s="273"/>
      <c r="R369" s="273"/>
      <c r="S369" s="273"/>
      <c r="T369" s="65"/>
      <c r="AT369" s="22" t="s">
        <v>125</v>
      </c>
      <c r="AU369" s="22" t="s">
        <v>74</v>
      </c>
    </row>
    <row r="370" spans="2:51" s="11" customFormat="1" ht="13.5">
      <c r="B370" s="166"/>
      <c r="D370" s="163" t="s">
        <v>126</v>
      </c>
      <c r="E370" s="167" t="s">
        <v>5</v>
      </c>
      <c r="F370" s="168" t="s">
        <v>536</v>
      </c>
      <c r="H370" s="169">
        <v>210</v>
      </c>
      <c r="L370" s="166"/>
      <c r="M370" s="170"/>
      <c r="N370" s="171"/>
      <c r="O370" s="171"/>
      <c r="P370" s="171"/>
      <c r="Q370" s="171"/>
      <c r="R370" s="171"/>
      <c r="S370" s="171"/>
      <c r="T370" s="172"/>
      <c r="AT370" s="167" t="s">
        <v>126</v>
      </c>
      <c r="AU370" s="167" t="s">
        <v>74</v>
      </c>
      <c r="AV370" s="11" t="s">
        <v>74</v>
      </c>
      <c r="AW370" s="11" t="s">
        <v>32</v>
      </c>
      <c r="AX370" s="11" t="s">
        <v>21</v>
      </c>
      <c r="AY370" s="167" t="s">
        <v>119</v>
      </c>
    </row>
    <row r="374" spans="2:65" s="272" customFormat="1" ht="16.5" customHeight="1">
      <c r="B374" s="151"/>
      <c r="C374" s="173" t="s">
        <v>136</v>
      </c>
      <c r="D374" s="173" t="s">
        <v>132</v>
      </c>
      <c r="E374" s="174" t="s">
        <v>133</v>
      </c>
      <c r="F374" s="175" t="s">
        <v>134</v>
      </c>
      <c r="G374" s="176" t="s">
        <v>135</v>
      </c>
      <c r="H374" s="177">
        <v>356.94</v>
      </c>
      <c r="I374" s="178"/>
      <c r="J374" s="178">
        <f>ROUND(I374*H374,2)</f>
        <v>0</v>
      </c>
      <c r="K374" s="175" t="s">
        <v>123</v>
      </c>
      <c r="L374" s="179"/>
      <c r="M374" s="180" t="s">
        <v>5</v>
      </c>
      <c r="N374" s="181" t="s">
        <v>39</v>
      </c>
      <c r="O374" s="160">
        <v>0</v>
      </c>
      <c r="P374" s="160">
        <f>O374*H374</f>
        <v>0</v>
      </c>
      <c r="Q374" s="160">
        <v>1</v>
      </c>
      <c r="R374" s="160">
        <f>Q374*H374</f>
        <v>356.94</v>
      </c>
      <c r="S374" s="160">
        <v>0</v>
      </c>
      <c r="T374" s="161">
        <f>S374*H374</f>
        <v>0</v>
      </c>
      <c r="AR374" s="22" t="s">
        <v>136</v>
      </c>
      <c r="AT374" s="22" t="s">
        <v>132</v>
      </c>
      <c r="AU374" s="22" t="s">
        <v>74</v>
      </c>
      <c r="AY374" s="22" t="s">
        <v>119</v>
      </c>
      <c r="BE374" s="162">
        <f>IF(N374="základní",J374,0)</f>
        <v>0</v>
      </c>
      <c r="BF374" s="162">
        <f>IF(N374="snížená",J374,0)</f>
        <v>0</v>
      </c>
      <c r="BG374" s="162">
        <f>IF(N374="zákl. přenesená",J374,0)</f>
        <v>0</v>
      </c>
      <c r="BH374" s="162">
        <f>IF(N374="sníž. přenesená",J374,0)</f>
        <v>0</v>
      </c>
      <c r="BI374" s="162">
        <f>IF(N374="nulová",J374,0)</f>
        <v>0</v>
      </c>
      <c r="BJ374" s="22" t="s">
        <v>21</v>
      </c>
      <c r="BK374" s="162">
        <f>ROUND(I374*H374,2)</f>
        <v>0</v>
      </c>
      <c r="BL374" s="22" t="s">
        <v>124</v>
      </c>
      <c r="BM374" s="22" t="s">
        <v>137</v>
      </c>
    </row>
    <row r="375" spans="2:47" s="272" customFormat="1" ht="13.5">
      <c r="B375" s="36"/>
      <c r="D375" s="163" t="s">
        <v>125</v>
      </c>
      <c r="F375" s="164" t="s">
        <v>134</v>
      </c>
      <c r="L375" s="36"/>
      <c r="M375" s="165"/>
      <c r="N375" s="273"/>
      <c r="O375" s="273"/>
      <c r="P375" s="273"/>
      <c r="Q375" s="273"/>
      <c r="R375" s="273"/>
      <c r="S375" s="273"/>
      <c r="T375" s="65"/>
      <c r="AT375" s="22" t="s">
        <v>125</v>
      </c>
      <c r="AU375" s="22" t="s">
        <v>74</v>
      </c>
    </row>
    <row r="376" spans="2:51" s="11" customFormat="1" ht="13.5">
      <c r="B376" s="166"/>
      <c r="D376" s="163" t="s">
        <v>126</v>
      </c>
      <c r="E376" s="167" t="s">
        <v>5</v>
      </c>
      <c r="F376" s="168" t="s">
        <v>537</v>
      </c>
      <c r="H376" s="169">
        <v>356.94</v>
      </c>
      <c r="L376" s="166"/>
      <c r="M376" s="170"/>
      <c r="N376" s="171"/>
      <c r="O376" s="171"/>
      <c r="P376" s="171"/>
      <c r="Q376" s="171"/>
      <c r="R376" s="171"/>
      <c r="S376" s="171"/>
      <c r="T376" s="172"/>
      <c r="AT376" s="167" t="s">
        <v>126</v>
      </c>
      <c r="AU376" s="167" t="s">
        <v>74</v>
      </c>
      <c r="AV376" s="11" t="s">
        <v>74</v>
      </c>
      <c r="AW376" s="11" t="s">
        <v>32</v>
      </c>
      <c r="AX376" s="11" t="s">
        <v>21</v>
      </c>
      <c r="AY376" s="167" t="s">
        <v>119</v>
      </c>
    </row>
    <row r="380" spans="2:63" s="10" customFormat="1" ht="29.85" customHeight="1">
      <c r="B380" s="139"/>
      <c r="D380" s="140" t="s">
        <v>67</v>
      </c>
      <c r="E380" s="149" t="s">
        <v>129</v>
      </c>
      <c r="F380" s="149" t="s">
        <v>183</v>
      </c>
      <c r="J380" s="150">
        <f>BK380</f>
        <v>0</v>
      </c>
      <c r="L380" s="139"/>
      <c r="M380" s="143"/>
      <c r="N380" s="144"/>
      <c r="O380" s="144"/>
      <c r="P380" s="145">
        <f>SUM(P381:P400)</f>
        <v>513.761</v>
      </c>
      <c r="Q380" s="144"/>
      <c r="R380" s="145">
        <f>SUM(R381:R400)</f>
        <v>490.25100000000003</v>
      </c>
      <c r="S380" s="144"/>
      <c r="T380" s="146">
        <f>SUM(T381:T400)</f>
        <v>0</v>
      </c>
      <c r="AR380" s="140" t="s">
        <v>21</v>
      </c>
      <c r="AT380" s="147" t="s">
        <v>67</v>
      </c>
      <c r="AU380" s="147" t="s">
        <v>21</v>
      </c>
      <c r="AY380" s="140" t="s">
        <v>119</v>
      </c>
      <c r="BK380" s="148">
        <f>SUM(BK381:BK400)</f>
        <v>0</v>
      </c>
    </row>
    <row r="381" spans="2:65" s="272" customFormat="1" ht="16.5" customHeight="1">
      <c r="B381" s="151"/>
      <c r="C381" s="152" t="s">
        <v>168</v>
      </c>
      <c r="D381" s="152" t="s">
        <v>121</v>
      </c>
      <c r="E381" s="153" t="s">
        <v>185</v>
      </c>
      <c r="F381" s="154" t="s">
        <v>186</v>
      </c>
      <c r="G381" s="155" t="s">
        <v>122</v>
      </c>
      <c r="H381" s="156">
        <v>935</v>
      </c>
      <c r="I381" s="157"/>
      <c r="J381" s="157">
        <f>ROUND(I381*H381,2)</f>
        <v>0</v>
      </c>
      <c r="K381" s="154" t="s">
        <v>123</v>
      </c>
      <c r="L381" s="36"/>
      <c r="M381" s="158" t="s">
        <v>5</v>
      </c>
      <c r="N381" s="159" t="s">
        <v>39</v>
      </c>
      <c r="O381" s="160">
        <v>0.026</v>
      </c>
      <c r="P381" s="160">
        <f>O381*H381</f>
        <v>24.31</v>
      </c>
      <c r="Q381" s="160">
        <v>0.27994</v>
      </c>
      <c r="R381" s="160">
        <f>Q381*H381</f>
        <v>261.7439</v>
      </c>
      <c r="S381" s="160">
        <v>0</v>
      </c>
      <c r="T381" s="161">
        <f>S381*H381</f>
        <v>0</v>
      </c>
      <c r="AR381" s="22" t="s">
        <v>124</v>
      </c>
      <c r="AT381" s="22" t="s">
        <v>121</v>
      </c>
      <c r="AU381" s="22" t="s">
        <v>74</v>
      </c>
      <c r="AY381" s="22" t="s">
        <v>119</v>
      </c>
      <c r="BE381" s="162">
        <f>IF(N381="základní",J381,0)</f>
        <v>0</v>
      </c>
      <c r="BF381" s="162">
        <f>IF(N381="snížená",J381,0)</f>
        <v>0</v>
      </c>
      <c r="BG381" s="162">
        <f>IF(N381="zákl. přenesená",J381,0)</f>
        <v>0</v>
      </c>
      <c r="BH381" s="162">
        <f>IF(N381="sníž. přenesená",J381,0)</f>
        <v>0</v>
      </c>
      <c r="BI381" s="162">
        <f>IF(N381="nulová",J381,0)</f>
        <v>0</v>
      </c>
      <c r="BJ381" s="22" t="s">
        <v>21</v>
      </c>
      <c r="BK381" s="162">
        <f>ROUND(I381*H381,2)</f>
        <v>0</v>
      </c>
      <c r="BL381" s="22" t="s">
        <v>124</v>
      </c>
      <c r="BM381" s="22" t="s">
        <v>187</v>
      </c>
    </row>
    <row r="382" spans="2:47" s="272" customFormat="1" ht="13.5">
      <c r="B382" s="36"/>
      <c r="D382" s="163" t="s">
        <v>125</v>
      </c>
      <c r="F382" s="164" t="s">
        <v>188</v>
      </c>
      <c r="L382" s="36"/>
      <c r="M382" s="165"/>
      <c r="N382" s="273"/>
      <c r="O382" s="273"/>
      <c r="P382" s="273"/>
      <c r="Q382" s="273"/>
      <c r="R382" s="273"/>
      <c r="S382" s="273"/>
      <c r="T382" s="65"/>
      <c r="AT382" s="22" t="s">
        <v>125</v>
      </c>
      <c r="AU382" s="22" t="s">
        <v>74</v>
      </c>
    </row>
    <row r="383" spans="2:51" s="11" customFormat="1" ht="13.5">
      <c r="B383" s="166"/>
      <c r="D383" s="163" t="s">
        <v>126</v>
      </c>
      <c r="E383" s="167" t="s">
        <v>5</v>
      </c>
      <c r="F383" s="168" t="s">
        <v>538</v>
      </c>
      <c r="H383" s="169">
        <v>935</v>
      </c>
      <c r="L383" s="166"/>
      <c r="M383" s="170"/>
      <c r="N383" s="171"/>
      <c r="O383" s="171"/>
      <c r="P383" s="171"/>
      <c r="Q383" s="171"/>
      <c r="R383" s="171"/>
      <c r="S383" s="171"/>
      <c r="T383" s="172"/>
      <c r="AT383" s="167" t="s">
        <v>126</v>
      </c>
      <c r="AU383" s="167" t="s">
        <v>74</v>
      </c>
      <c r="AV383" s="11" t="s">
        <v>74</v>
      </c>
      <c r="AW383" s="11" t="s">
        <v>32</v>
      </c>
      <c r="AX383" s="11" t="s">
        <v>21</v>
      </c>
      <c r="AY383" s="167" t="s">
        <v>119</v>
      </c>
    </row>
    <row r="384" spans="2:65" s="272" customFormat="1" ht="16.5" customHeight="1">
      <c r="B384" s="151"/>
      <c r="C384" s="152" t="s">
        <v>10</v>
      </c>
      <c r="D384" s="152" t="s">
        <v>121</v>
      </c>
      <c r="E384" s="153" t="s">
        <v>539</v>
      </c>
      <c r="F384" s="154" t="s">
        <v>540</v>
      </c>
      <c r="G384" s="155" t="s">
        <v>122</v>
      </c>
      <c r="H384" s="156">
        <v>27</v>
      </c>
      <c r="I384" s="157"/>
      <c r="J384" s="157">
        <f>ROUND(I384*H384,2)</f>
        <v>0</v>
      </c>
      <c r="K384" s="154" t="s">
        <v>123</v>
      </c>
      <c r="L384" s="36"/>
      <c r="M384" s="158" t="s">
        <v>5</v>
      </c>
      <c r="N384" s="159" t="s">
        <v>39</v>
      </c>
      <c r="O384" s="160">
        <v>0.029</v>
      </c>
      <c r="P384" s="160">
        <f>O384*H384</f>
        <v>0.783</v>
      </c>
      <c r="Q384" s="160">
        <v>0.378</v>
      </c>
      <c r="R384" s="160">
        <f>Q384*H384</f>
        <v>10.206</v>
      </c>
      <c r="S384" s="160">
        <v>0</v>
      </c>
      <c r="T384" s="161">
        <f>S384*H384</f>
        <v>0</v>
      </c>
      <c r="AR384" s="22" t="s">
        <v>124</v>
      </c>
      <c r="AT384" s="22" t="s">
        <v>121</v>
      </c>
      <c r="AU384" s="22" t="s">
        <v>74</v>
      </c>
      <c r="AY384" s="22" t="s">
        <v>119</v>
      </c>
      <c r="BE384" s="162">
        <f>IF(N384="základní",J384,0)</f>
        <v>0</v>
      </c>
      <c r="BF384" s="162">
        <f>IF(N384="snížená",J384,0)</f>
        <v>0</v>
      </c>
      <c r="BG384" s="162">
        <f>IF(N384="zákl. přenesená",J384,0)</f>
        <v>0</v>
      </c>
      <c r="BH384" s="162">
        <f>IF(N384="sníž. přenesená",J384,0)</f>
        <v>0</v>
      </c>
      <c r="BI384" s="162">
        <f>IF(N384="nulová",J384,0)</f>
        <v>0</v>
      </c>
      <c r="BJ384" s="22" t="s">
        <v>21</v>
      </c>
      <c r="BK384" s="162">
        <f>ROUND(I384*H384,2)</f>
        <v>0</v>
      </c>
      <c r="BL384" s="22" t="s">
        <v>124</v>
      </c>
      <c r="BM384" s="22" t="s">
        <v>541</v>
      </c>
    </row>
    <row r="385" spans="2:47" s="272" customFormat="1" ht="13.5">
      <c r="B385" s="36"/>
      <c r="D385" s="163" t="s">
        <v>125</v>
      </c>
      <c r="F385" s="164" t="s">
        <v>542</v>
      </c>
      <c r="L385" s="36"/>
      <c r="M385" s="165"/>
      <c r="N385" s="273"/>
      <c r="O385" s="273"/>
      <c r="P385" s="273"/>
      <c r="Q385" s="273"/>
      <c r="R385" s="273"/>
      <c r="S385" s="273"/>
      <c r="T385" s="65"/>
      <c r="AT385" s="22" t="s">
        <v>125</v>
      </c>
      <c r="AU385" s="22" t="s">
        <v>74</v>
      </c>
    </row>
    <row r="386" spans="2:51" s="11" customFormat="1" ht="13.5">
      <c r="B386" s="166"/>
      <c r="D386" s="163" t="s">
        <v>126</v>
      </c>
      <c r="E386" s="167" t="s">
        <v>5</v>
      </c>
      <c r="F386" s="168" t="s">
        <v>543</v>
      </c>
      <c r="H386" s="169">
        <v>27</v>
      </c>
      <c r="L386" s="166"/>
      <c r="M386" s="170"/>
      <c r="N386" s="171"/>
      <c r="O386" s="171"/>
      <c r="P386" s="171"/>
      <c r="Q386" s="171"/>
      <c r="R386" s="171"/>
      <c r="S386" s="171"/>
      <c r="T386" s="172"/>
      <c r="AT386" s="167" t="s">
        <v>126</v>
      </c>
      <c r="AU386" s="167" t="s">
        <v>74</v>
      </c>
      <c r="AV386" s="11" t="s">
        <v>74</v>
      </c>
      <c r="AW386" s="11" t="s">
        <v>32</v>
      </c>
      <c r="AX386" s="11" t="s">
        <v>21</v>
      </c>
      <c r="AY386" s="167" t="s">
        <v>119</v>
      </c>
    </row>
    <row r="387" spans="2:65" s="272" customFormat="1" ht="25.5" customHeight="1">
      <c r="B387" s="151"/>
      <c r="C387" s="152" t="s">
        <v>179</v>
      </c>
      <c r="D387" s="152" t="s">
        <v>121</v>
      </c>
      <c r="E387" s="153" t="s">
        <v>544</v>
      </c>
      <c r="F387" s="154" t="s">
        <v>545</v>
      </c>
      <c r="G387" s="155" t="s">
        <v>122</v>
      </c>
      <c r="H387" s="156">
        <v>935</v>
      </c>
      <c r="I387" s="157"/>
      <c r="J387" s="157">
        <f>ROUND(I387*H387,2)</f>
        <v>0</v>
      </c>
      <c r="K387" s="154" t="s">
        <v>123</v>
      </c>
      <c r="L387" s="36"/>
      <c r="M387" s="158" t="s">
        <v>5</v>
      </c>
      <c r="N387" s="159" t="s">
        <v>39</v>
      </c>
      <c r="O387" s="160">
        <v>0.5</v>
      </c>
      <c r="P387" s="160">
        <f>O387*H387</f>
        <v>467.5</v>
      </c>
      <c r="Q387" s="160">
        <v>0.08425</v>
      </c>
      <c r="R387" s="160">
        <f>Q387*H387</f>
        <v>78.77375</v>
      </c>
      <c r="S387" s="160">
        <v>0</v>
      </c>
      <c r="T387" s="161">
        <f>S387*H387</f>
        <v>0</v>
      </c>
      <c r="AR387" s="22" t="s">
        <v>124</v>
      </c>
      <c r="AT387" s="22" t="s">
        <v>121</v>
      </c>
      <c r="AU387" s="22" t="s">
        <v>74</v>
      </c>
      <c r="AY387" s="22" t="s">
        <v>119</v>
      </c>
      <c r="BE387" s="162">
        <f>IF(N387="základní",J387,0)</f>
        <v>0</v>
      </c>
      <c r="BF387" s="162">
        <f>IF(N387="snížená",J387,0)</f>
        <v>0</v>
      </c>
      <c r="BG387" s="162">
        <f>IF(N387="zákl. přenesená",J387,0)</f>
        <v>0</v>
      </c>
      <c r="BH387" s="162">
        <f>IF(N387="sníž. přenesená",J387,0)</f>
        <v>0</v>
      </c>
      <c r="BI387" s="162">
        <f>IF(N387="nulová",J387,0)</f>
        <v>0</v>
      </c>
      <c r="BJ387" s="22" t="s">
        <v>21</v>
      </c>
      <c r="BK387" s="162">
        <f>ROUND(I387*H387,2)</f>
        <v>0</v>
      </c>
      <c r="BL387" s="22" t="s">
        <v>124</v>
      </c>
      <c r="BM387" s="22" t="s">
        <v>546</v>
      </c>
    </row>
    <row r="388" spans="2:47" s="272" customFormat="1" ht="40.5">
      <c r="B388" s="36"/>
      <c r="D388" s="163" t="s">
        <v>125</v>
      </c>
      <c r="F388" s="164" t="s">
        <v>547</v>
      </c>
      <c r="L388" s="36"/>
      <c r="M388" s="165"/>
      <c r="N388" s="273"/>
      <c r="O388" s="273"/>
      <c r="P388" s="273"/>
      <c r="Q388" s="273"/>
      <c r="R388" s="273"/>
      <c r="S388" s="273"/>
      <c r="T388" s="65"/>
      <c r="AT388" s="22" t="s">
        <v>125</v>
      </c>
      <c r="AU388" s="22" t="s">
        <v>74</v>
      </c>
    </row>
    <row r="389" spans="2:51" s="11" customFormat="1" ht="13.5">
      <c r="B389" s="166"/>
      <c r="D389" s="163" t="s">
        <v>126</v>
      </c>
      <c r="E389" s="167" t="s">
        <v>5</v>
      </c>
      <c r="F389" s="168" t="s">
        <v>538</v>
      </c>
      <c r="H389" s="169">
        <v>935</v>
      </c>
      <c r="L389" s="166"/>
      <c r="M389" s="170"/>
      <c r="N389" s="171"/>
      <c r="O389" s="171"/>
      <c r="P389" s="171"/>
      <c r="Q389" s="171"/>
      <c r="R389" s="171"/>
      <c r="S389" s="171"/>
      <c r="T389" s="172"/>
      <c r="AT389" s="167" t="s">
        <v>126</v>
      </c>
      <c r="AU389" s="167" t="s">
        <v>74</v>
      </c>
      <c r="AV389" s="11" t="s">
        <v>74</v>
      </c>
      <c r="AW389" s="11" t="s">
        <v>32</v>
      </c>
      <c r="AX389" s="11" t="s">
        <v>21</v>
      </c>
      <c r="AY389" s="167" t="s">
        <v>119</v>
      </c>
    </row>
    <row r="390" spans="2:65" s="272" customFormat="1" ht="16.5" customHeight="1">
      <c r="B390" s="151"/>
      <c r="C390" s="173" t="s">
        <v>180</v>
      </c>
      <c r="D390" s="173" t="s">
        <v>132</v>
      </c>
      <c r="E390" s="174" t="s">
        <v>548</v>
      </c>
      <c r="F390" s="175" t="s">
        <v>549</v>
      </c>
      <c r="G390" s="176" t="s">
        <v>122</v>
      </c>
      <c r="H390" s="177">
        <v>944.35</v>
      </c>
      <c r="I390" s="178"/>
      <c r="J390" s="178">
        <f>ROUND(I390*H390,2)</f>
        <v>0</v>
      </c>
      <c r="K390" s="175" t="s">
        <v>123</v>
      </c>
      <c r="L390" s="179"/>
      <c r="M390" s="180" t="s">
        <v>5</v>
      </c>
      <c r="N390" s="181" t="s">
        <v>39</v>
      </c>
      <c r="O390" s="160">
        <v>0</v>
      </c>
      <c r="P390" s="160">
        <f>O390*H390</f>
        <v>0</v>
      </c>
      <c r="Q390" s="160">
        <v>0.14</v>
      </c>
      <c r="R390" s="160">
        <f>Q390*H390</f>
        <v>132.209</v>
      </c>
      <c r="S390" s="160">
        <v>0</v>
      </c>
      <c r="T390" s="161">
        <f>S390*H390</f>
        <v>0</v>
      </c>
      <c r="AR390" s="22" t="s">
        <v>136</v>
      </c>
      <c r="AT390" s="22" t="s">
        <v>132</v>
      </c>
      <c r="AU390" s="22" t="s">
        <v>74</v>
      </c>
      <c r="AY390" s="22" t="s">
        <v>119</v>
      </c>
      <c r="BE390" s="162">
        <f>IF(N390="základní",J390,0)</f>
        <v>0</v>
      </c>
      <c r="BF390" s="162">
        <f>IF(N390="snížená",J390,0)</f>
        <v>0</v>
      </c>
      <c r="BG390" s="162">
        <f>IF(N390="zákl. přenesená",J390,0)</f>
        <v>0</v>
      </c>
      <c r="BH390" s="162">
        <f>IF(N390="sníž. přenesená",J390,0)</f>
        <v>0</v>
      </c>
      <c r="BI390" s="162">
        <f>IF(N390="nulová",J390,0)</f>
        <v>0</v>
      </c>
      <c r="BJ390" s="22" t="s">
        <v>21</v>
      </c>
      <c r="BK390" s="162">
        <f>ROUND(I390*H390,2)</f>
        <v>0</v>
      </c>
      <c r="BL390" s="22" t="s">
        <v>124</v>
      </c>
      <c r="BM390" s="22" t="s">
        <v>550</v>
      </c>
    </row>
    <row r="391" spans="2:47" s="272" customFormat="1" ht="13.5">
      <c r="B391" s="36"/>
      <c r="D391" s="163" t="s">
        <v>125</v>
      </c>
      <c r="F391" s="164" t="s">
        <v>551</v>
      </c>
      <c r="L391" s="36"/>
      <c r="M391" s="165"/>
      <c r="N391" s="273"/>
      <c r="O391" s="273"/>
      <c r="P391" s="273"/>
      <c r="Q391" s="273"/>
      <c r="R391" s="273"/>
      <c r="S391" s="273"/>
      <c r="T391" s="65"/>
      <c r="AT391" s="22" t="s">
        <v>125</v>
      </c>
      <c r="AU391" s="22" t="s">
        <v>74</v>
      </c>
    </row>
    <row r="392" spans="2:47" s="272" customFormat="1" ht="27">
      <c r="B392" s="36"/>
      <c r="D392" s="163" t="s">
        <v>316</v>
      </c>
      <c r="F392" s="192" t="s">
        <v>381</v>
      </c>
      <c r="L392" s="36"/>
      <c r="M392" s="165"/>
      <c r="N392" s="273"/>
      <c r="O392" s="273"/>
      <c r="P392" s="273"/>
      <c r="Q392" s="273"/>
      <c r="R392" s="273"/>
      <c r="S392" s="273"/>
      <c r="T392" s="65"/>
      <c r="AT392" s="22" t="s">
        <v>316</v>
      </c>
      <c r="AU392" s="22" t="s">
        <v>74</v>
      </c>
    </row>
    <row r="393" spans="2:51" s="11" customFormat="1" ht="13.5">
      <c r="B393" s="166"/>
      <c r="D393" s="163" t="s">
        <v>126</v>
      </c>
      <c r="E393" s="167" t="s">
        <v>5</v>
      </c>
      <c r="F393" s="168" t="s">
        <v>552</v>
      </c>
      <c r="H393" s="169">
        <v>944.35</v>
      </c>
      <c r="L393" s="166"/>
      <c r="M393" s="170"/>
      <c r="N393" s="171"/>
      <c r="O393" s="171"/>
      <c r="P393" s="171"/>
      <c r="Q393" s="171"/>
      <c r="R393" s="171"/>
      <c r="S393" s="171"/>
      <c r="T393" s="172"/>
      <c r="AT393" s="167" t="s">
        <v>126</v>
      </c>
      <c r="AU393" s="167" t="s">
        <v>74</v>
      </c>
      <c r="AV393" s="11" t="s">
        <v>74</v>
      </c>
      <c r="AW393" s="11" t="s">
        <v>32</v>
      </c>
      <c r="AX393" s="11" t="s">
        <v>21</v>
      </c>
      <c r="AY393" s="167" t="s">
        <v>119</v>
      </c>
    </row>
    <row r="394" spans="2:65" s="272" customFormat="1" ht="25.5" customHeight="1">
      <c r="B394" s="151"/>
      <c r="C394" s="152" t="s">
        <v>181</v>
      </c>
      <c r="D394" s="152" t="s">
        <v>121</v>
      </c>
      <c r="E394" s="153" t="s">
        <v>365</v>
      </c>
      <c r="F394" s="154" t="s">
        <v>366</v>
      </c>
      <c r="G394" s="155" t="s">
        <v>122</v>
      </c>
      <c r="H394" s="156">
        <v>27</v>
      </c>
      <c r="I394" s="157"/>
      <c r="J394" s="157">
        <f>ROUND(I394*H394,2)</f>
        <v>0</v>
      </c>
      <c r="K394" s="154" t="s">
        <v>123</v>
      </c>
      <c r="L394" s="36"/>
      <c r="M394" s="158" t="s">
        <v>5</v>
      </c>
      <c r="N394" s="159" t="s">
        <v>39</v>
      </c>
      <c r="O394" s="160">
        <v>0.784</v>
      </c>
      <c r="P394" s="160">
        <f>O394*H394</f>
        <v>21.168</v>
      </c>
      <c r="Q394" s="160">
        <v>0.08565</v>
      </c>
      <c r="R394" s="160">
        <f>Q394*H394</f>
        <v>2.31255</v>
      </c>
      <c r="S394" s="160">
        <v>0</v>
      </c>
      <c r="T394" s="161">
        <f>S394*H394</f>
        <v>0</v>
      </c>
      <c r="AR394" s="22" t="s">
        <v>124</v>
      </c>
      <c r="AT394" s="22" t="s">
        <v>121</v>
      </c>
      <c r="AU394" s="22" t="s">
        <v>74</v>
      </c>
      <c r="AY394" s="22" t="s">
        <v>119</v>
      </c>
      <c r="BE394" s="162">
        <f>IF(N394="základní",J394,0)</f>
        <v>0</v>
      </c>
      <c r="BF394" s="162">
        <f>IF(N394="snížená",J394,0)</f>
        <v>0</v>
      </c>
      <c r="BG394" s="162">
        <f>IF(N394="zákl. přenesená",J394,0)</f>
        <v>0</v>
      </c>
      <c r="BH394" s="162">
        <f>IF(N394="sníž. přenesená",J394,0)</f>
        <v>0</v>
      </c>
      <c r="BI394" s="162">
        <f>IF(N394="nulová",J394,0)</f>
        <v>0</v>
      </c>
      <c r="BJ394" s="22" t="s">
        <v>21</v>
      </c>
      <c r="BK394" s="162">
        <f>ROUND(I394*H394,2)</f>
        <v>0</v>
      </c>
      <c r="BL394" s="22" t="s">
        <v>124</v>
      </c>
      <c r="BM394" s="22" t="s">
        <v>553</v>
      </c>
    </row>
    <row r="395" spans="2:47" s="272" customFormat="1" ht="40.5">
      <c r="B395" s="36"/>
      <c r="D395" s="163" t="s">
        <v>125</v>
      </c>
      <c r="F395" s="164" t="s">
        <v>368</v>
      </c>
      <c r="L395" s="36"/>
      <c r="M395" s="165"/>
      <c r="N395" s="273"/>
      <c r="O395" s="273"/>
      <c r="P395" s="273"/>
      <c r="Q395" s="273"/>
      <c r="R395" s="273"/>
      <c r="S395" s="273"/>
      <c r="T395" s="65"/>
      <c r="AT395" s="22" t="s">
        <v>125</v>
      </c>
      <c r="AU395" s="22" t="s">
        <v>74</v>
      </c>
    </row>
    <row r="396" spans="2:51" s="11" customFormat="1" ht="13.5">
      <c r="B396" s="166"/>
      <c r="D396" s="163" t="s">
        <v>126</v>
      </c>
      <c r="E396" s="167" t="s">
        <v>5</v>
      </c>
      <c r="F396" s="168" t="s">
        <v>543</v>
      </c>
      <c r="H396" s="169">
        <v>27</v>
      </c>
      <c r="L396" s="166"/>
      <c r="M396" s="170"/>
      <c r="N396" s="171"/>
      <c r="O396" s="171"/>
      <c r="P396" s="171"/>
      <c r="Q396" s="171"/>
      <c r="R396" s="171"/>
      <c r="S396" s="171"/>
      <c r="T396" s="172"/>
      <c r="AT396" s="167" t="s">
        <v>126</v>
      </c>
      <c r="AU396" s="167" t="s">
        <v>74</v>
      </c>
      <c r="AV396" s="11" t="s">
        <v>74</v>
      </c>
      <c r="AW396" s="11" t="s">
        <v>32</v>
      </c>
      <c r="AX396" s="11" t="s">
        <v>21</v>
      </c>
      <c r="AY396" s="167" t="s">
        <v>119</v>
      </c>
    </row>
    <row r="397" spans="2:65" s="272" customFormat="1" ht="16.5" customHeight="1">
      <c r="B397" s="151"/>
      <c r="C397" s="173" t="s">
        <v>182</v>
      </c>
      <c r="D397" s="173" t="s">
        <v>132</v>
      </c>
      <c r="E397" s="174" t="s">
        <v>554</v>
      </c>
      <c r="F397" s="175" t="s">
        <v>555</v>
      </c>
      <c r="G397" s="176" t="s">
        <v>122</v>
      </c>
      <c r="H397" s="177">
        <v>27.81</v>
      </c>
      <c r="I397" s="178"/>
      <c r="J397" s="178">
        <f>ROUND(I397*H397,2)</f>
        <v>0</v>
      </c>
      <c r="K397" s="175" t="s">
        <v>123</v>
      </c>
      <c r="L397" s="179"/>
      <c r="M397" s="180" t="s">
        <v>5</v>
      </c>
      <c r="N397" s="181" t="s">
        <v>39</v>
      </c>
      <c r="O397" s="160">
        <v>0</v>
      </c>
      <c r="P397" s="160">
        <f>O397*H397</f>
        <v>0</v>
      </c>
      <c r="Q397" s="160">
        <v>0.18</v>
      </c>
      <c r="R397" s="160">
        <f>Q397*H397</f>
        <v>5.0058</v>
      </c>
      <c r="S397" s="160">
        <v>0</v>
      </c>
      <c r="T397" s="161">
        <f>S397*H397</f>
        <v>0</v>
      </c>
      <c r="AR397" s="22" t="s">
        <v>136</v>
      </c>
      <c r="AT397" s="22" t="s">
        <v>132</v>
      </c>
      <c r="AU397" s="22" t="s">
        <v>74</v>
      </c>
      <c r="AY397" s="22" t="s">
        <v>119</v>
      </c>
      <c r="BE397" s="162">
        <f>IF(N397="základní",J397,0)</f>
        <v>0</v>
      </c>
      <c r="BF397" s="162">
        <f>IF(N397="snížená",J397,0)</f>
        <v>0</v>
      </c>
      <c r="BG397" s="162">
        <f>IF(N397="zákl. přenesená",J397,0)</f>
        <v>0</v>
      </c>
      <c r="BH397" s="162">
        <f>IF(N397="sníž. přenesená",J397,0)</f>
        <v>0</v>
      </c>
      <c r="BI397" s="162">
        <f>IF(N397="nulová",J397,0)</f>
        <v>0</v>
      </c>
      <c r="BJ397" s="22" t="s">
        <v>21</v>
      </c>
      <c r="BK397" s="162">
        <f>ROUND(I397*H397,2)</f>
        <v>0</v>
      </c>
      <c r="BL397" s="22" t="s">
        <v>124</v>
      </c>
      <c r="BM397" s="22" t="s">
        <v>556</v>
      </c>
    </row>
    <row r="398" spans="2:47" s="272" customFormat="1" ht="13.5">
      <c r="B398" s="36"/>
      <c r="D398" s="163" t="s">
        <v>125</v>
      </c>
      <c r="F398" s="164" t="s">
        <v>555</v>
      </c>
      <c r="L398" s="36"/>
      <c r="M398" s="165"/>
      <c r="N398" s="273"/>
      <c r="O398" s="273"/>
      <c r="P398" s="273"/>
      <c r="Q398" s="273"/>
      <c r="R398" s="273"/>
      <c r="S398" s="273"/>
      <c r="T398" s="65"/>
      <c r="AT398" s="22" t="s">
        <v>125</v>
      </c>
      <c r="AU398" s="22" t="s">
        <v>74</v>
      </c>
    </row>
    <row r="399" spans="2:47" s="272" customFormat="1" ht="27">
      <c r="B399" s="36"/>
      <c r="D399" s="163" t="s">
        <v>316</v>
      </c>
      <c r="F399" s="192" t="s">
        <v>381</v>
      </c>
      <c r="L399" s="36"/>
      <c r="M399" s="165"/>
      <c r="N399" s="273"/>
      <c r="O399" s="273"/>
      <c r="P399" s="273"/>
      <c r="Q399" s="273"/>
      <c r="R399" s="273"/>
      <c r="S399" s="273"/>
      <c r="T399" s="65"/>
      <c r="AT399" s="22" t="s">
        <v>316</v>
      </c>
      <c r="AU399" s="22" t="s">
        <v>74</v>
      </c>
    </row>
    <row r="400" spans="2:51" s="11" customFormat="1" ht="13.5">
      <c r="B400" s="166"/>
      <c r="D400" s="163" t="s">
        <v>126</v>
      </c>
      <c r="E400" s="167" t="s">
        <v>5</v>
      </c>
      <c r="F400" s="168" t="s">
        <v>557</v>
      </c>
      <c r="H400" s="169">
        <v>27.81</v>
      </c>
      <c r="L400" s="166"/>
      <c r="M400" s="170"/>
      <c r="N400" s="171"/>
      <c r="O400" s="171"/>
      <c r="P400" s="171"/>
      <c r="Q400" s="171"/>
      <c r="R400" s="171"/>
      <c r="S400" s="171"/>
      <c r="T400" s="172"/>
      <c r="AT400" s="167" t="s">
        <v>126</v>
      </c>
      <c r="AU400" s="167" t="s">
        <v>74</v>
      </c>
      <c r="AV400" s="11" t="s">
        <v>74</v>
      </c>
      <c r="AW400" s="11" t="s">
        <v>32</v>
      </c>
      <c r="AX400" s="11" t="s">
        <v>21</v>
      </c>
      <c r="AY400" s="167" t="s">
        <v>119</v>
      </c>
    </row>
    <row r="401" spans="2:63" s="10" customFormat="1" ht="29.85" customHeight="1">
      <c r="B401" s="139"/>
      <c r="D401" s="140" t="s">
        <v>67</v>
      </c>
      <c r="E401" s="149" t="s">
        <v>143</v>
      </c>
      <c r="F401" s="149" t="s">
        <v>210</v>
      </c>
      <c r="J401" s="150">
        <f>SUM(J402:J412)</f>
        <v>0</v>
      </c>
      <c r="L401" s="139"/>
      <c r="M401" s="143"/>
      <c r="N401" s="144"/>
      <c r="O401" s="144"/>
      <c r="P401" s="145">
        <f>SUM(P402:P413)</f>
        <v>117.024</v>
      </c>
      <c r="Q401" s="144"/>
      <c r="R401" s="145">
        <f>SUM(R402:R413)</f>
        <v>75.40740000000001</v>
      </c>
      <c r="S401" s="144"/>
      <c r="T401" s="146">
        <f>SUM(T402:T413)</f>
        <v>0</v>
      </c>
      <c r="AR401" s="140" t="s">
        <v>21</v>
      </c>
      <c r="AT401" s="147" t="s">
        <v>67</v>
      </c>
      <c r="AU401" s="147" t="s">
        <v>21</v>
      </c>
      <c r="AY401" s="140" t="s">
        <v>119</v>
      </c>
      <c r="BK401" s="148">
        <f>SUM(BK402:BK413)</f>
        <v>0</v>
      </c>
    </row>
    <row r="402" spans="2:65" s="272" customFormat="1" ht="25.5" customHeight="1">
      <c r="B402" s="151"/>
      <c r="C402" s="152" t="s">
        <v>184</v>
      </c>
      <c r="D402" s="152" t="s">
        <v>121</v>
      </c>
      <c r="E402" s="153" t="s">
        <v>427</v>
      </c>
      <c r="F402" s="154" t="s">
        <v>428</v>
      </c>
      <c r="G402" s="155" t="s">
        <v>214</v>
      </c>
      <c r="H402" s="156">
        <v>18</v>
      </c>
      <c r="I402" s="157"/>
      <c r="J402" s="157">
        <f>ROUND(I402*H402,2)</f>
        <v>0</v>
      </c>
      <c r="K402" s="154" t="s">
        <v>123</v>
      </c>
      <c r="L402" s="36"/>
      <c r="M402" s="158" t="s">
        <v>5</v>
      </c>
      <c r="N402" s="159" t="s">
        <v>39</v>
      </c>
      <c r="O402" s="160">
        <v>0.268</v>
      </c>
      <c r="P402" s="160">
        <f>O402*H402</f>
        <v>4.824</v>
      </c>
      <c r="Q402" s="160">
        <v>0.1554</v>
      </c>
      <c r="R402" s="160">
        <f>Q402*H402</f>
        <v>2.7972</v>
      </c>
      <c r="S402" s="160">
        <v>0</v>
      </c>
      <c r="T402" s="161">
        <f>S402*H402</f>
        <v>0</v>
      </c>
      <c r="AR402" s="22" t="s">
        <v>124</v>
      </c>
      <c r="AT402" s="22" t="s">
        <v>121</v>
      </c>
      <c r="AU402" s="22" t="s">
        <v>74</v>
      </c>
      <c r="AY402" s="22" t="s">
        <v>119</v>
      </c>
      <c r="BE402" s="162">
        <f>IF(N402="základní",J402,0)</f>
        <v>0</v>
      </c>
      <c r="BF402" s="162">
        <f>IF(N402="snížená",J402,0)</f>
        <v>0</v>
      </c>
      <c r="BG402" s="162">
        <f>IF(N402="zákl. přenesená",J402,0)</f>
        <v>0</v>
      </c>
      <c r="BH402" s="162">
        <f>IF(N402="sníž. přenesená",J402,0)</f>
        <v>0</v>
      </c>
      <c r="BI402" s="162">
        <f>IF(N402="nulová",J402,0)</f>
        <v>0</v>
      </c>
      <c r="BJ402" s="22" t="s">
        <v>21</v>
      </c>
      <c r="BK402" s="162">
        <f>ROUND(I402*H402,2)</f>
        <v>0</v>
      </c>
      <c r="BL402" s="22" t="s">
        <v>124</v>
      </c>
      <c r="BM402" s="22" t="s">
        <v>558</v>
      </c>
    </row>
    <row r="403" spans="2:47" s="272" customFormat="1" ht="40.5">
      <c r="B403" s="36"/>
      <c r="D403" s="163" t="s">
        <v>125</v>
      </c>
      <c r="F403" s="164" t="s">
        <v>430</v>
      </c>
      <c r="L403" s="36"/>
      <c r="M403" s="165"/>
      <c r="N403" s="273"/>
      <c r="O403" s="273"/>
      <c r="P403" s="273"/>
      <c r="Q403" s="273"/>
      <c r="R403" s="273"/>
      <c r="S403" s="273"/>
      <c r="T403" s="65"/>
      <c r="AT403" s="22" t="s">
        <v>125</v>
      </c>
      <c r="AU403" s="22" t="s">
        <v>74</v>
      </c>
    </row>
    <row r="404" spans="2:51" s="11" customFormat="1" ht="13.5">
      <c r="B404" s="166"/>
      <c r="D404" s="163" t="s">
        <v>126</v>
      </c>
      <c r="E404" s="167" t="s">
        <v>5</v>
      </c>
      <c r="F404" s="168" t="s">
        <v>559</v>
      </c>
      <c r="H404" s="169">
        <v>18</v>
      </c>
      <c r="L404" s="166"/>
      <c r="M404" s="170"/>
      <c r="N404" s="171"/>
      <c r="O404" s="171"/>
      <c r="P404" s="171"/>
      <c r="Q404" s="171"/>
      <c r="R404" s="171"/>
      <c r="S404" s="171"/>
      <c r="T404" s="172"/>
      <c r="AT404" s="167" t="s">
        <v>126</v>
      </c>
      <c r="AU404" s="167" t="s">
        <v>74</v>
      </c>
      <c r="AV404" s="11" t="s">
        <v>74</v>
      </c>
      <c r="AW404" s="11" t="s">
        <v>32</v>
      </c>
      <c r="AX404" s="11" t="s">
        <v>21</v>
      </c>
      <c r="AY404" s="167" t="s">
        <v>119</v>
      </c>
    </row>
    <row r="405" spans="2:65" s="272" customFormat="1" ht="16.5" customHeight="1">
      <c r="B405" s="151"/>
      <c r="C405" s="152" t="s">
        <v>189</v>
      </c>
      <c r="D405" s="152" t="s">
        <v>121</v>
      </c>
      <c r="E405" s="153" t="s">
        <v>473</v>
      </c>
      <c r="F405" s="154" t="s">
        <v>474</v>
      </c>
      <c r="G405" s="155" t="s">
        <v>214</v>
      </c>
      <c r="H405" s="156">
        <v>580</v>
      </c>
      <c r="I405" s="157"/>
      <c r="J405" s="157">
        <f>ROUND(I405*H405,2)</f>
        <v>0</v>
      </c>
      <c r="K405" s="154" t="s">
        <v>123</v>
      </c>
      <c r="L405" s="36"/>
      <c r="M405" s="158" t="s">
        <v>5</v>
      </c>
      <c r="N405" s="159" t="s">
        <v>39</v>
      </c>
      <c r="O405" s="160">
        <v>0.14</v>
      </c>
      <c r="P405" s="160">
        <f>O405*H405</f>
        <v>81.2</v>
      </c>
      <c r="Q405" s="160">
        <v>0.10095</v>
      </c>
      <c r="R405" s="160">
        <f>Q405*H405</f>
        <v>58.551</v>
      </c>
      <c r="S405" s="160">
        <v>0</v>
      </c>
      <c r="T405" s="161">
        <f>S405*H405</f>
        <v>0</v>
      </c>
      <c r="AR405" s="22" t="s">
        <v>124</v>
      </c>
      <c r="AT405" s="22" t="s">
        <v>121</v>
      </c>
      <c r="AU405" s="22" t="s">
        <v>74</v>
      </c>
      <c r="AY405" s="22" t="s">
        <v>119</v>
      </c>
      <c r="BE405" s="162">
        <f>IF(N405="základní",J405,0)</f>
        <v>0</v>
      </c>
      <c r="BF405" s="162">
        <f>IF(N405="snížená",J405,0)</f>
        <v>0</v>
      </c>
      <c r="BG405" s="162">
        <f>IF(N405="zákl. přenesená",J405,0)</f>
        <v>0</v>
      </c>
      <c r="BH405" s="162">
        <f>IF(N405="sníž. přenesená",J405,0)</f>
        <v>0</v>
      </c>
      <c r="BI405" s="162">
        <f>IF(N405="nulová",J405,0)</f>
        <v>0</v>
      </c>
      <c r="BJ405" s="22" t="s">
        <v>21</v>
      </c>
      <c r="BK405" s="162">
        <f>ROUND(I405*H405,2)</f>
        <v>0</v>
      </c>
      <c r="BL405" s="22" t="s">
        <v>124</v>
      </c>
      <c r="BM405" s="22" t="s">
        <v>560</v>
      </c>
    </row>
    <row r="406" spans="2:47" s="272" customFormat="1" ht="27">
      <c r="B406" s="36"/>
      <c r="D406" s="163" t="s">
        <v>125</v>
      </c>
      <c r="F406" s="164" t="s">
        <v>476</v>
      </c>
      <c r="L406" s="36"/>
      <c r="M406" s="165"/>
      <c r="N406" s="273"/>
      <c r="O406" s="273"/>
      <c r="P406" s="273"/>
      <c r="Q406" s="273"/>
      <c r="R406" s="273"/>
      <c r="S406" s="273"/>
      <c r="T406" s="65"/>
      <c r="AT406" s="22" t="s">
        <v>125</v>
      </c>
      <c r="AU406" s="22" t="s">
        <v>74</v>
      </c>
    </row>
    <row r="407" spans="2:51" s="11" customFormat="1" ht="13.5">
      <c r="B407" s="166"/>
      <c r="D407" s="163" t="s">
        <v>126</v>
      </c>
      <c r="E407" s="167" t="s">
        <v>5</v>
      </c>
      <c r="F407" s="168" t="s">
        <v>561</v>
      </c>
      <c r="H407" s="169">
        <v>580</v>
      </c>
      <c r="L407" s="166"/>
      <c r="M407" s="170"/>
      <c r="N407" s="171"/>
      <c r="O407" s="171"/>
      <c r="P407" s="171"/>
      <c r="Q407" s="171"/>
      <c r="R407" s="171"/>
      <c r="S407" s="171"/>
      <c r="T407" s="172"/>
      <c r="AT407" s="167" t="s">
        <v>126</v>
      </c>
      <c r="AU407" s="167" t="s">
        <v>74</v>
      </c>
      <c r="AV407" s="11" t="s">
        <v>74</v>
      </c>
      <c r="AW407" s="11" t="s">
        <v>32</v>
      </c>
      <c r="AX407" s="11" t="s">
        <v>21</v>
      </c>
      <c r="AY407" s="167" t="s">
        <v>119</v>
      </c>
    </row>
    <row r="408" spans="2:65" s="272" customFormat="1" ht="16.5" customHeight="1">
      <c r="B408" s="151"/>
      <c r="C408" s="173" t="s">
        <v>194</v>
      </c>
      <c r="D408" s="173" t="s">
        <v>132</v>
      </c>
      <c r="E408" s="174" t="s">
        <v>479</v>
      </c>
      <c r="F408" s="175" t="s">
        <v>480</v>
      </c>
      <c r="G408" s="176" t="s">
        <v>221</v>
      </c>
      <c r="H408" s="177">
        <v>585.8</v>
      </c>
      <c r="I408" s="178"/>
      <c r="J408" s="178">
        <f>ROUND(I408*H408,2)</f>
        <v>0</v>
      </c>
      <c r="K408" s="175" t="s">
        <v>123</v>
      </c>
      <c r="L408" s="179"/>
      <c r="M408" s="180" t="s">
        <v>5</v>
      </c>
      <c r="N408" s="181" t="s">
        <v>39</v>
      </c>
      <c r="O408" s="160">
        <v>0</v>
      </c>
      <c r="P408" s="160">
        <f>O408*H408</f>
        <v>0</v>
      </c>
      <c r="Q408" s="160">
        <v>0.024</v>
      </c>
      <c r="R408" s="160">
        <f>Q408*H408</f>
        <v>14.059199999999999</v>
      </c>
      <c r="S408" s="160">
        <v>0</v>
      </c>
      <c r="T408" s="161">
        <f>S408*H408</f>
        <v>0</v>
      </c>
      <c r="AR408" s="22" t="s">
        <v>136</v>
      </c>
      <c r="AT408" s="22" t="s">
        <v>132</v>
      </c>
      <c r="AU408" s="22" t="s">
        <v>74</v>
      </c>
      <c r="AY408" s="22" t="s">
        <v>119</v>
      </c>
      <c r="BE408" s="162">
        <f>IF(N408="základní",J408,0)</f>
        <v>0</v>
      </c>
      <c r="BF408" s="162">
        <f>IF(N408="snížená",J408,0)</f>
        <v>0</v>
      </c>
      <c r="BG408" s="162">
        <f>IF(N408="zákl. přenesená",J408,0)</f>
        <v>0</v>
      </c>
      <c r="BH408" s="162">
        <f>IF(N408="sníž. přenesená",J408,0)</f>
        <v>0</v>
      </c>
      <c r="BI408" s="162">
        <f>IF(N408="nulová",J408,0)</f>
        <v>0</v>
      </c>
      <c r="BJ408" s="22" t="s">
        <v>21</v>
      </c>
      <c r="BK408" s="162">
        <f>ROUND(I408*H408,2)</f>
        <v>0</v>
      </c>
      <c r="BL408" s="22" t="s">
        <v>124</v>
      </c>
      <c r="BM408" s="22" t="s">
        <v>562</v>
      </c>
    </row>
    <row r="409" spans="2:47" s="272" customFormat="1" ht="13.5">
      <c r="B409" s="36"/>
      <c r="D409" s="163" t="s">
        <v>125</v>
      </c>
      <c r="F409" s="164" t="s">
        <v>482</v>
      </c>
      <c r="L409" s="36"/>
      <c r="M409" s="165"/>
      <c r="N409" s="273"/>
      <c r="O409" s="273"/>
      <c r="P409" s="273"/>
      <c r="Q409" s="273"/>
      <c r="R409" s="273"/>
      <c r="S409" s="273"/>
      <c r="T409" s="65"/>
      <c r="AT409" s="22" t="s">
        <v>125</v>
      </c>
      <c r="AU409" s="22" t="s">
        <v>74</v>
      </c>
    </row>
    <row r="410" spans="2:51" s="11" customFormat="1" ht="13.5">
      <c r="B410" s="166"/>
      <c r="D410" s="163" t="s">
        <v>126</v>
      </c>
      <c r="E410" s="167" t="s">
        <v>5</v>
      </c>
      <c r="F410" s="168" t="s">
        <v>563</v>
      </c>
      <c r="H410" s="169">
        <v>585.8</v>
      </c>
      <c r="L410" s="166"/>
      <c r="M410" s="170"/>
      <c r="N410" s="171"/>
      <c r="O410" s="171"/>
      <c r="P410" s="171"/>
      <c r="Q410" s="171"/>
      <c r="R410" s="171"/>
      <c r="S410" s="171"/>
      <c r="T410" s="172"/>
      <c r="AT410" s="167" t="s">
        <v>126</v>
      </c>
      <c r="AU410" s="167" t="s">
        <v>74</v>
      </c>
      <c r="AV410" s="11" t="s">
        <v>74</v>
      </c>
      <c r="AW410" s="11" t="s">
        <v>32</v>
      </c>
      <c r="AX410" s="11" t="s">
        <v>21</v>
      </c>
      <c r="AY410" s="167" t="s">
        <v>119</v>
      </c>
    </row>
    <row r="411" spans="2:65" s="272" customFormat="1" ht="16.5" customHeight="1">
      <c r="B411" s="151"/>
      <c r="C411" s="152" t="s">
        <v>196</v>
      </c>
      <c r="D411" s="152" t="s">
        <v>121</v>
      </c>
      <c r="E411" s="153" t="s">
        <v>564</v>
      </c>
      <c r="F411" s="154" t="s">
        <v>565</v>
      </c>
      <c r="G411" s="155" t="s">
        <v>214</v>
      </c>
      <c r="H411" s="156">
        <v>250</v>
      </c>
      <c r="I411" s="157"/>
      <c r="J411" s="157">
        <f>ROUND(I411*H411,2)</f>
        <v>0</v>
      </c>
      <c r="K411" s="154" t="s">
        <v>123</v>
      </c>
      <c r="L411" s="36"/>
      <c r="M411" s="158" t="s">
        <v>5</v>
      </c>
      <c r="N411" s="159" t="s">
        <v>39</v>
      </c>
      <c r="O411" s="160">
        <v>0.124</v>
      </c>
      <c r="P411" s="160">
        <f>O411*H411</f>
        <v>31</v>
      </c>
      <c r="Q411" s="160">
        <v>0</v>
      </c>
      <c r="R411" s="160">
        <f>Q411*H411</f>
        <v>0</v>
      </c>
      <c r="S411" s="160">
        <v>0</v>
      </c>
      <c r="T411" s="161">
        <f>S411*H411</f>
        <v>0</v>
      </c>
      <c r="AR411" s="22" t="s">
        <v>124</v>
      </c>
      <c r="AT411" s="22" t="s">
        <v>121</v>
      </c>
      <c r="AU411" s="22" t="s">
        <v>74</v>
      </c>
      <c r="AY411" s="22" t="s">
        <v>119</v>
      </c>
      <c r="BE411" s="162">
        <f>IF(N411="základní",J411,0)</f>
        <v>0</v>
      </c>
      <c r="BF411" s="162">
        <f>IF(N411="snížená",J411,0)</f>
        <v>0</v>
      </c>
      <c r="BG411" s="162">
        <f>IF(N411="zákl. přenesená",J411,0)</f>
        <v>0</v>
      </c>
      <c r="BH411" s="162">
        <f>IF(N411="sníž. přenesená",J411,0)</f>
        <v>0</v>
      </c>
      <c r="BI411" s="162">
        <f>IF(N411="nulová",J411,0)</f>
        <v>0</v>
      </c>
      <c r="BJ411" s="22" t="s">
        <v>21</v>
      </c>
      <c r="BK411" s="162">
        <f>ROUND(I411*H411,2)</f>
        <v>0</v>
      </c>
      <c r="BL411" s="22" t="s">
        <v>124</v>
      </c>
      <c r="BM411" s="22" t="s">
        <v>566</v>
      </c>
    </row>
    <row r="412" spans="2:47" s="272" customFormat="1" ht="40.5">
      <c r="B412" s="36"/>
      <c r="D412" s="163" t="s">
        <v>125</v>
      </c>
      <c r="F412" s="164" t="s">
        <v>567</v>
      </c>
      <c r="L412" s="36"/>
      <c r="M412" s="165"/>
      <c r="N412" s="273"/>
      <c r="O412" s="273"/>
      <c r="P412" s="273"/>
      <c r="Q412" s="273"/>
      <c r="R412" s="273"/>
      <c r="S412" s="273"/>
      <c r="T412" s="65"/>
      <c r="AT412" s="22" t="s">
        <v>125</v>
      </c>
      <c r="AU412" s="22" t="s">
        <v>74</v>
      </c>
    </row>
    <row r="413" spans="2:51" s="11" customFormat="1" ht="13.5">
      <c r="B413" s="166"/>
      <c r="D413" s="163" t="s">
        <v>126</v>
      </c>
      <c r="E413" s="167" t="s">
        <v>5</v>
      </c>
      <c r="F413" s="168" t="s">
        <v>568</v>
      </c>
      <c r="H413" s="169">
        <v>18</v>
      </c>
      <c r="L413" s="166"/>
      <c r="M413" s="170"/>
      <c r="N413" s="171"/>
      <c r="O413" s="171"/>
      <c r="P413" s="171"/>
      <c r="Q413" s="171"/>
      <c r="R413" s="171"/>
      <c r="S413" s="171"/>
      <c r="T413" s="172"/>
      <c r="AT413" s="167" t="s">
        <v>126</v>
      </c>
      <c r="AU413" s="167" t="s">
        <v>74</v>
      </c>
      <c r="AV413" s="11" t="s">
        <v>74</v>
      </c>
      <c r="AW413" s="11" t="s">
        <v>32</v>
      </c>
      <c r="AX413" s="11" t="s">
        <v>21</v>
      </c>
      <c r="AY413" s="167" t="s">
        <v>119</v>
      </c>
    </row>
    <row r="414" spans="2:63" s="10" customFormat="1" ht="37.35" customHeight="1">
      <c r="B414" s="139"/>
      <c r="D414" s="140" t="s">
        <v>67</v>
      </c>
      <c r="E414" s="141" t="s">
        <v>117</v>
      </c>
      <c r="F414" s="141" t="s">
        <v>118</v>
      </c>
      <c r="J414" s="142">
        <f>BK414</f>
        <v>0</v>
      </c>
      <c r="L414" s="139"/>
      <c r="M414" s="143"/>
      <c r="N414" s="144"/>
      <c r="O414" s="144"/>
      <c r="P414" s="145">
        <f>P415+P526+P534</f>
        <v>195.12500000000003</v>
      </c>
      <c r="Q414" s="144"/>
      <c r="R414" s="145">
        <f>R415+R526+R534</f>
        <v>7.73218</v>
      </c>
      <c r="S414" s="144"/>
      <c r="T414" s="146">
        <f>T415+T526+T534</f>
        <v>4.609999999999999</v>
      </c>
      <c r="AR414" s="140" t="s">
        <v>21</v>
      </c>
      <c r="AT414" s="147" t="s">
        <v>67</v>
      </c>
      <c r="AU414" s="147" t="s">
        <v>68</v>
      </c>
      <c r="AY414" s="140" t="s">
        <v>119</v>
      </c>
      <c r="BK414" s="148">
        <f>BK415+BK526+BK534</f>
        <v>0</v>
      </c>
    </row>
    <row r="415" spans="2:63" s="10" customFormat="1" ht="19.9" customHeight="1">
      <c r="B415" s="139"/>
      <c r="D415" s="140" t="s">
        <v>67</v>
      </c>
      <c r="E415" s="149" t="s">
        <v>143</v>
      </c>
      <c r="F415" s="149" t="s">
        <v>210</v>
      </c>
      <c r="J415" s="150">
        <f>SUM(J416:J496)</f>
        <v>0</v>
      </c>
      <c r="L415" s="139"/>
      <c r="M415" s="143"/>
      <c r="N415" s="144"/>
      <c r="O415" s="144"/>
      <c r="P415" s="145">
        <f>SUM(P416:P492)</f>
        <v>195.12500000000003</v>
      </c>
      <c r="Q415" s="144"/>
      <c r="R415" s="145">
        <f>SUM(R416:R492)</f>
        <v>7.73218</v>
      </c>
      <c r="S415" s="144"/>
      <c r="T415" s="146">
        <f>SUM(T416:T492)</f>
        <v>4.609999999999999</v>
      </c>
      <c r="AR415" s="140" t="s">
        <v>21</v>
      </c>
      <c r="AT415" s="147" t="s">
        <v>67</v>
      </c>
      <c r="AU415" s="147" t="s">
        <v>21</v>
      </c>
      <c r="AY415" s="140" t="s">
        <v>119</v>
      </c>
      <c r="BK415" s="148">
        <f>SUM(BK416:BK492)</f>
        <v>0</v>
      </c>
    </row>
    <row r="416" spans="2:65" s="319" customFormat="1" ht="16.5" customHeight="1">
      <c r="B416" s="331"/>
      <c r="C416" s="332" t="s">
        <v>21</v>
      </c>
      <c r="D416" s="332" t="s">
        <v>121</v>
      </c>
      <c r="E416" s="317" t="s">
        <v>569</v>
      </c>
      <c r="F416" s="333" t="s">
        <v>570</v>
      </c>
      <c r="G416" s="334" t="s">
        <v>214</v>
      </c>
      <c r="H416" s="318">
        <f>H419</f>
        <v>30</v>
      </c>
      <c r="I416" s="335"/>
      <c r="J416" s="335">
        <f>ROUND(I416*H416,2)</f>
        <v>0</v>
      </c>
      <c r="K416" s="333" t="s">
        <v>123</v>
      </c>
      <c r="L416" s="336"/>
      <c r="M416" s="337" t="s">
        <v>5</v>
      </c>
      <c r="N416" s="338" t="s">
        <v>39</v>
      </c>
      <c r="O416" s="339">
        <v>0.228</v>
      </c>
      <c r="P416" s="339">
        <f>O416*H416</f>
        <v>6.84</v>
      </c>
      <c r="Q416" s="339">
        <v>0.04008</v>
      </c>
      <c r="R416" s="339">
        <f>Q416*H416</f>
        <v>1.2024</v>
      </c>
      <c r="S416" s="339">
        <v>0</v>
      </c>
      <c r="T416" s="340">
        <f>S416*H416</f>
        <v>0</v>
      </c>
      <c r="AR416" s="341" t="s">
        <v>124</v>
      </c>
      <c r="AT416" s="341" t="s">
        <v>121</v>
      </c>
      <c r="AU416" s="341" t="s">
        <v>74</v>
      </c>
      <c r="AY416" s="341" t="s">
        <v>119</v>
      </c>
      <c r="BE416" s="342">
        <f>IF(N416="základní",J416,0)</f>
        <v>0</v>
      </c>
      <c r="BF416" s="342">
        <f>IF(N416="snížená",J416,0)</f>
        <v>0</v>
      </c>
      <c r="BG416" s="342">
        <f>IF(N416="zákl. přenesená",J416,0)</f>
        <v>0</v>
      </c>
      <c r="BH416" s="342">
        <f>IF(N416="sníž. přenesená",J416,0)</f>
        <v>0</v>
      </c>
      <c r="BI416" s="342">
        <f>IF(N416="nulová",J416,0)</f>
        <v>0</v>
      </c>
      <c r="BJ416" s="341" t="s">
        <v>21</v>
      </c>
      <c r="BK416" s="342">
        <f>ROUND(I416*H416,2)</f>
        <v>0</v>
      </c>
      <c r="BL416" s="341" t="s">
        <v>124</v>
      </c>
      <c r="BM416" s="341" t="s">
        <v>571</v>
      </c>
    </row>
    <row r="417" spans="2:47" s="272" customFormat="1" ht="13.5">
      <c r="B417" s="36"/>
      <c r="D417" s="163" t="s">
        <v>125</v>
      </c>
      <c r="F417" s="164" t="s">
        <v>570</v>
      </c>
      <c r="L417" s="36"/>
      <c r="M417" s="165"/>
      <c r="N417" s="273"/>
      <c r="O417" s="273"/>
      <c r="P417" s="273"/>
      <c r="Q417" s="273"/>
      <c r="R417" s="273"/>
      <c r="S417" s="273"/>
      <c r="T417" s="65"/>
      <c r="AT417" s="22" t="s">
        <v>125</v>
      </c>
      <c r="AU417" s="22" t="s">
        <v>74</v>
      </c>
    </row>
    <row r="418" spans="2:51" s="11" customFormat="1" ht="14.25" customHeight="1">
      <c r="B418" s="166"/>
      <c r="D418" s="163" t="s">
        <v>126</v>
      </c>
      <c r="E418" s="167" t="s">
        <v>5</v>
      </c>
      <c r="F418" s="168" t="s">
        <v>1054</v>
      </c>
      <c r="H418" s="169"/>
      <c r="L418" s="166"/>
      <c r="M418" s="170"/>
      <c r="N418" s="171"/>
      <c r="O418" s="171"/>
      <c r="P418" s="171"/>
      <c r="Q418" s="171"/>
      <c r="R418" s="171"/>
      <c r="S418" s="171"/>
      <c r="T418" s="172"/>
      <c r="AT418" s="167" t="s">
        <v>126</v>
      </c>
      <c r="AU418" s="167" t="s">
        <v>74</v>
      </c>
      <c r="AV418" s="11" t="s">
        <v>74</v>
      </c>
      <c r="AW418" s="11" t="s">
        <v>32</v>
      </c>
      <c r="AX418" s="11" t="s">
        <v>21</v>
      </c>
      <c r="AY418" s="167" t="s">
        <v>119</v>
      </c>
    </row>
    <row r="419" spans="2:65" s="319" customFormat="1" ht="16.5" customHeight="1">
      <c r="B419" s="331"/>
      <c r="C419" s="372" t="s">
        <v>74</v>
      </c>
      <c r="D419" s="372" t="s">
        <v>132</v>
      </c>
      <c r="E419" s="373" t="s">
        <v>572</v>
      </c>
      <c r="F419" s="374" t="s">
        <v>573</v>
      </c>
      <c r="G419" s="375" t="s">
        <v>214</v>
      </c>
      <c r="H419" s="371">
        <v>30</v>
      </c>
      <c r="I419" s="376"/>
      <c r="J419" s="376">
        <f>ROUND(I419*H419,2)</f>
        <v>0</v>
      </c>
      <c r="K419" s="374" t="s">
        <v>310</v>
      </c>
      <c r="L419" s="377"/>
      <c r="M419" s="378" t="s">
        <v>5</v>
      </c>
      <c r="N419" s="379" t="s">
        <v>39</v>
      </c>
      <c r="O419" s="339">
        <v>0</v>
      </c>
      <c r="P419" s="339">
        <f>O419*H419</f>
        <v>0</v>
      </c>
      <c r="Q419" s="339">
        <v>0.022</v>
      </c>
      <c r="R419" s="339">
        <f>Q419*H419</f>
        <v>0.6599999999999999</v>
      </c>
      <c r="S419" s="339">
        <v>0</v>
      </c>
      <c r="T419" s="340">
        <f>S419*H419</f>
        <v>0</v>
      </c>
      <c r="AR419" s="341" t="s">
        <v>136</v>
      </c>
      <c r="AT419" s="341" t="s">
        <v>132</v>
      </c>
      <c r="AU419" s="341" t="s">
        <v>74</v>
      </c>
      <c r="AY419" s="341" t="s">
        <v>119</v>
      </c>
      <c r="BE419" s="342">
        <f>IF(N419="základní",J419,0)</f>
        <v>0</v>
      </c>
      <c r="BF419" s="342">
        <f>IF(N419="snížená",J419,0)</f>
        <v>0</v>
      </c>
      <c r="BG419" s="342">
        <f>IF(N419="zákl. přenesená",J419,0)</f>
        <v>0</v>
      </c>
      <c r="BH419" s="342">
        <f>IF(N419="sníž. přenesená",J419,0)</f>
        <v>0</v>
      </c>
      <c r="BI419" s="342">
        <f>IF(N419="nulová",J419,0)</f>
        <v>0</v>
      </c>
      <c r="BJ419" s="341" t="s">
        <v>21</v>
      </c>
      <c r="BK419" s="342">
        <f>ROUND(I419*H419,2)</f>
        <v>0</v>
      </c>
      <c r="BL419" s="341" t="s">
        <v>124</v>
      </c>
      <c r="BM419" s="341" t="s">
        <v>574</v>
      </c>
    </row>
    <row r="420" spans="2:47" s="272" customFormat="1" ht="13.5">
      <c r="B420" s="36"/>
      <c r="D420" s="163" t="s">
        <v>125</v>
      </c>
      <c r="F420" s="164" t="s">
        <v>575</v>
      </c>
      <c r="L420" s="36"/>
      <c r="M420" s="165"/>
      <c r="N420" s="273"/>
      <c r="O420" s="273"/>
      <c r="P420" s="273"/>
      <c r="Q420" s="273"/>
      <c r="R420" s="273"/>
      <c r="S420" s="273"/>
      <c r="T420" s="65"/>
      <c r="AT420" s="22" t="s">
        <v>125</v>
      </c>
      <c r="AU420" s="22" t="s">
        <v>74</v>
      </c>
    </row>
    <row r="421" spans="2:51" s="11" customFormat="1" ht="13.5">
      <c r="B421" s="166"/>
      <c r="D421" s="163" t="s">
        <v>126</v>
      </c>
      <c r="E421" s="167" t="s">
        <v>5</v>
      </c>
      <c r="F421" s="168" t="s">
        <v>1053</v>
      </c>
      <c r="H421" s="169"/>
      <c r="L421" s="166"/>
      <c r="M421" s="170"/>
      <c r="N421" s="171"/>
      <c r="O421" s="171"/>
      <c r="P421" s="171"/>
      <c r="Q421" s="171"/>
      <c r="R421" s="171"/>
      <c r="S421" s="171"/>
      <c r="T421" s="172"/>
      <c r="AT421" s="167" t="s">
        <v>126</v>
      </c>
      <c r="AU421" s="167" t="s">
        <v>74</v>
      </c>
      <c r="AV421" s="11" t="s">
        <v>74</v>
      </c>
      <c r="AW421" s="11" t="s">
        <v>32</v>
      </c>
      <c r="AX421" s="11" t="s">
        <v>21</v>
      </c>
      <c r="AY421" s="167" t="s">
        <v>119</v>
      </c>
    </row>
    <row r="422" spans="2:65" s="272" customFormat="1" ht="25.5" customHeight="1">
      <c r="B422" s="151"/>
      <c r="C422" s="152" t="s">
        <v>136</v>
      </c>
      <c r="D422" s="152" t="s">
        <v>121</v>
      </c>
      <c r="E422" s="276" t="s">
        <v>576</v>
      </c>
      <c r="F422" s="154" t="s">
        <v>577</v>
      </c>
      <c r="G422" s="155" t="s">
        <v>221</v>
      </c>
      <c r="H422" s="156">
        <f>H433</f>
        <v>44</v>
      </c>
      <c r="I422" s="157"/>
      <c r="J422" s="157">
        <f>ROUND(I422*H422,2)</f>
        <v>0</v>
      </c>
      <c r="K422" s="154" t="s">
        <v>123</v>
      </c>
      <c r="L422" s="36"/>
      <c r="M422" s="158" t="s">
        <v>5</v>
      </c>
      <c r="N422" s="159" t="s">
        <v>39</v>
      </c>
      <c r="O422" s="160">
        <v>0.2</v>
      </c>
      <c r="P422" s="160">
        <f>O422*H422</f>
        <v>8.8</v>
      </c>
      <c r="Q422" s="160">
        <v>0.0007</v>
      </c>
      <c r="R422" s="160">
        <f>Q422*H422</f>
        <v>0.0308</v>
      </c>
      <c r="S422" s="160">
        <v>0</v>
      </c>
      <c r="T422" s="161">
        <f>S422*H422</f>
        <v>0</v>
      </c>
      <c r="AR422" s="22" t="s">
        <v>124</v>
      </c>
      <c r="AT422" s="22" t="s">
        <v>121</v>
      </c>
      <c r="AU422" s="22" t="s">
        <v>74</v>
      </c>
      <c r="AY422" s="22" t="s">
        <v>119</v>
      </c>
      <c r="BE422" s="162">
        <f>IF(N422="základní",J422,0)</f>
        <v>0</v>
      </c>
      <c r="BF422" s="162">
        <f>IF(N422="snížená",J422,0)</f>
        <v>0</v>
      </c>
      <c r="BG422" s="162">
        <f>IF(N422="zákl. přenesená",J422,0)</f>
        <v>0</v>
      </c>
      <c r="BH422" s="162">
        <f>IF(N422="sníž. přenesená",J422,0)</f>
        <v>0</v>
      </c>
      <c r="BI422" s="162">
        <f>IF(N422="nulová",J422,0)</f>
        <v>0</v>
      </c>
      <c r="BJ422" s="22" t="s">
        <v>21</v>
      </c>
      <c r="BK422" s="162">
        <f>ROUND(I422*H422,2)</f>
        <v>0</v>
      </c>
      <c r="BL422" s="22" t="s">
        <v>124</v>
      </c>
      <c r="BM422" s="22" t="s">
        <v>578</v>
      </c>
    </row>
    <row r="423" spans="2:47" s="272" customFormat="1" ht="13.5">
      <c r="B423" s="36"/>
      <c r="D423" s="163" t="s">
        <v>125</v>
      </c>
      <c r="F423" s="164" t="s">
        <v>579</v>
      </c>
      <c r="L423" s="36"/>
      <c r="M423" s="165"/>
      <c r="N423" s="273"/>
      <c r="O423" s="273"/>
      <c r="P423" s="273"/>
      <c r="Q423" s="273"/>
      <c r="R423" s="273"/>
      <c r="S423" s="273"/>
      <c r="T423" s="65"/>
      <c r="AT423" s="22" t="s">
        <v>125</v>
      </c>
      <c r="AU423" s="22" t="s">
        <v>74</v>
      </c>
    </row>
    <row r="424" spans="2:51" s="11" customFormat="1" ht="13.5">
      <c r="B424" s="166"/>
      <c r="D424" s="163" t="s">
        <v>126</v>
      </c>
      <c r="E424" s="167" t="s">
        <v>5</v>
      </c>
      <c r="F424" s="168" t="s">
        <v>580</v>
      </c>
      <c r="H424" s="169">
        <v>14</v>
      </c>
      <c r="L424" s="166"/>
      <c r="M424" s="170"/>
      <c r="N424" s="171"/>
      <c r="O424" s="171"/>
      <c r="P424" s="171"/>
      <c r="Q424" s="171"/>
      <c r="R424" s="171"/>
      <c r="S424" s="171"/>
      <c r="T424" s="172"/>
      <c r="AT424" s="167" t="s">
        <v>126</v>
      </c>
      <c r="AU424" s="167" t="s">
        <v>74</v>
      </c>
      <c r="AV424" s="11" t="s">
        <v>74</v>
      </c>
      <c r="AW424" s="11" t="s">
        <v>32</v>
      </c>
      <c r="AX424" s="11" t="s">
        <v>68</v>
      </c>
      <c r="AY424" s="167" t="s">
        <v>119</v>
      </c>
    </row>
    <row r="425" spans="2:51" s="11" customFormat="1" ht="13.5">
      <c r="B425" s="166"/>
      <c r="D425" s="163" t="s">
        <v>126</v>
      </c>
      <c r="E425" s="167" t="s">
        <v>5</v>
      </c>
      <c r="F425" s="168" t="s">
        <v>581</v>
      </c>
      <c r="H425" s="169">
        <v>41</v>
      </c>
      <c r="L425" s="166"/>
      <c r="M425" s="170"/>
      <c r="N425" s="171"/>
      <c r="O425" s="171"/>
      <c r="P425" s="171"/>
      <c r="Q425" s="171"/>
      <c r="R425" s="171"/>
      <c r="S425" s="171"/>
      <c r="T425" s="172"/>
      <c r="AT425" s="167" t="s">
        <v>126</v>
      </c>
      <c r="AU425" s="167" t="s">
        <v>74</v>
      </c>
      <c r="AV425" s="11" t="s">
        <v>74</v>
      </c>
      <c r="AW425" s="11" t="s">
        <v>32</v>
      </c>
      <c r="AX425" s="11" t="s">
        <v>68</v>
      </c>
      <c r="AY425" s="167" t="s">
        <v>119</v>
      </c>
    </row>
    <row r="426" spans="2:51" s="11" customFormat="1" ht="13.5">
      <c r="B426" s="166"/>
      <c r="D426" s="163" t="s">
        <v>126</v>
      </c>
      <c r="E426" s="167" t="s">
        <v>5</v>
      </c>
      <c r="F426" s="168" t="s">
        <v>582</v>
      </c>
      <c r="H426" s="169">
        <v>5</v>
      </c>
      <c r="L426" s="166"/>
      <c r="M426" s="170"/>
      <c r="N426" s="171"/>
      <c r="O426" s="171"/>
      <c r="P426" s="171"/>
      <c r="Q426" s="171"/>
      <c r="R426" s="171"/>
      <c r="S426" s="171"/>
      <c r="T426" s="172"/>
      <c r="AT426" s="167" t="s">
        <v>126</v>
      </c>
      <c r="AU426" s="167" t="s">
        <v>74</v>
      </c>
      <c r="AV426" s="11" t="s">
        <v>74</v>
      </c>
      <c r="AW426" s="11" t="s">
        <v>32</v>
      </c>
      <c r="AX426" s="11" t="s">
        <v>68</v>
      </c>
      <c r="AY426" s="167" t="s">
        <v>119</v>
      </c>
    </row>
    <row r="427" spans="2:51" s="12" customFormat="1" ht="13.5">
      <c r="B427" s="182"/>
      <c r="D427" s="163" t="s">
        <v>126</v>
      </c>
      <c r="E427" s="183" t="s">
        <v>5</v>
      </c>
      <c r="F427" s="184" t="s">
        <v>149</v>
      </c>
      <c r="H427" s="185">
        <v>60</v>
      </c>
      <c r="L427" s="182"/>
      <c r="M427" s="186"/>
      <c r="N427" s="187"/>
      <c r="O427" s="187"/>
      <c r="P427" s="187"/>
      <c r="Q427" s="187"/>
      <c r="R427" s="187"/>
      <c r="S427" s="187"/>
      <c r="T427" s="188"/>
      <c r="AT427" s="183" t="s">
        <v>126</v>
      </c>
      <c r="AU427" s="183" t="s">
        <v>74</v>
      </c>
      <c r="AV427" s="12" t="s">
        <v>124</v>
      </c>
      <c r="AW427" s="12" t="s">
        <v>32</v>
      </c>
      <c r="AX427" s="12" t="s">
        <v>21</v>
      </c>
      <c r="AY427" s="183" t="s">
        <v>119</v>
      </c>
    </row>
    <row r="428" spans="2:65" s="272" customFormat="1" ht="16.5" customHeight="1">
      <c r="B428" s="151"/>
      <c r="C428" s="152" t="s">
        <v>143</v>
      </c>
      <c r="D428" s="152" t="s">
        <v>121</v>
      </c>
      <c r="E428" s="276" t="s">
        <v>583</v>
      </c>
      <c r="F428" s="154" t="s">
        <v>584</v>
      </c>
      <c r="G428" s="155" t="s">
        <v>221</v>
      </c>
      <c r="H428" s="156">
        <v>4</v>
      </c>
      <c r="I428" s="157"/>
      <c r="J428" s="157">
        <f>ROUND(I428*H428,2)</f>
        <v>0</v>
      </c>
      <c r="K428" s="154" t="s">
        <v>123</v>
      </c>
      <c r="L428" s="36"/>
      <c r="M428" s="158" t="s">
        <v>5</v>
      </c>
      <c r="N428" s="159" t="s">
        <v>39</v>
      </c>
      <c r="O428" s="160">
        <v>0.166</v>
      </c>
      <c r="P428" s="160">
        <f>O428*H428</f>
        <v>0.664</v>
      </c>
      <c r="Q428" s="160">
        <v>1E-05</v>
      </c>
      <c r="R428" s="160">
        <f>Q428*H428</f>
        <v>4E-05</v>
      </c>
      <c r="S428" s="160">
        <v>0</v>
      </c>
      <c r="T428" s="161">
        <f>S428*H428</f>
        <v>0</v>
      </c>
      <c r="AR428" s="22" t="s">
        <v>124</v>
      </c>
      <c r="AT428" s="22" t="s">
        <v>121</v>
      </c>
      <c r="AU428" s="22" t="s">
        <v>74</v>
      </c>
      <c r="AY428" s="22" t="s">
        <v>119</v>
      </c>
      <c r="BE428" s="162">
        <f>IF(N428="základní",J428,0)</f>
        <v>0</v>
      </c>
      <c r="BF428" s="162">
        <f>IF(N428="snížená",J428,0)</f>
        <v>0</v>
      </c>
      <c r="BG428" s="162">
        <f>IF(N428="zákl. přenesená",J428,0)</f>
        <v>0</v>
      </c>
      <c r="BH428" s="162">
        <f>IF(N428="sníž. přenesená",J428,0)</f>
        <v>0</v>
      </c>
      <c r="BI428" s="162">
        <f>IF(N428="nulová",J428,0)</f>
        <v>0</v>
      </c>
      <c r="BJ428" s="22" t="s">
        <v>21</v>
      </c>
      <c r="BK428" s="162">
        <f>ROUND(I428*H428,2)</f>
        <v>0</v>
      </c>
      <c r="BL428" s="22" t="s">
        <v>124</v>
      </c>
      <c r="BM428" s="22" t="s">
        <v>585</v>
      </c>
    </row>
    <row r="429" spans="2:47" s="272" customFormat="1" ht="13.5">
      <c r="B429" s="36"/>
      <c r="D429" s="163" t="s">
        <v>125</v>
      </c>
      <c r="F429" s="164" t="s">
        <v>586</v>
      </c>
      <c r="L429" s="36"/>
      <c r="M429" s="165"/>
      <c r="N429" s="273"/>
      <c r="O429" s="273"/>
      <c r="P429" s="273"/>
      <c r="Q429" s="273"/>
      <c r="R429" s="273"/>
      <c r="S429" s="273"/>
      <c r="T429" s="65"/>
      <c r="AT429" s="22" t="s">
        <v>125</v>
      </c>
      <c r="AU429" s="22" t="s">
        <v>74</v>
      </c>
    </row>
    <row r="430" spans="2:51" s="11" customFormat="1" ht="13.5">
      <c r="B430" s="166"/>
      <c r="D430" s="163" t="s">
        <v>126</v>
      </c>
      <c r="E430" s="167" t="s">
        <v>5</v>
      </c>
      <c r="F430" s="168" t="s">
        <v>587</v>
      </c>
      <c r="H430" s="169">
        <v>2</v>
      </c>
      <c r="L430" s="166"/>
      <c r="M430" s="170"/>
      <c r="N430" s="171"/>
      <c r="O430" s="171"/>
      <c r="P430" s="171"/>
      <c r="Q430" s="171"/>
      <c r="R430" s="171"/>
      <c r="S430" s="171"/>
      <c r="T430" s="172"/>
      <c r="AT430" s="167" t="s">
        <v>126</v>
      </c>
      <c r="AU430" s="167" t="s">
        <v>74</v>
      </c>
      <c r="AV430" s="11" t="s">
        <v>74</v>
      </c>
      <c r="AW430" s="11" t="s">
        <v>32</v>
      </c>
      <c r="AX430" s="11" t="s">
        <v>68</v>
      </c>
      <c r="AY430" s="167" t="s">
        <v>119</v>
      </c>
    </row>
    <row r="431" spans="2:51" s="11" customFormat="1" ht="13.5">
      <c r="B431" s="166"/>
      <c r="D431" s="163" t="s">
        <v>126</v>
      </c>
      <c r="E431" s="167" t="s">
        <v>5</v>
      </c>
      <c r="F431" s="168" t="s">
        <v>588</v>
      </c>
      <c r="H431" s="169">
        <v>4</v>
      </c>
      <c r="L431" s="166"/>
      <c r="M431" s="170"/>
      <c r="N431" s="171"/>
      <c r="O431" s="171"/>
      <c r="P431" s="171"/>
      <c r="Q431" s="171"/>
      <c r="R431" s="171"/>
      <c r="S431" s="171"/>
      <c r="T431" s="172"/>
      <c r="AT431" s="167" t="s">
        <v>126</v>
      </c>
      <c r="AU431" s="167" t="s">
        <v>74</v>
      </c>
      <c r="AV431" s="11" t="s">
        <v>74</v>
      </c>
      <c r="AW431" s="11" t="s">
        <v>32</v>
      </c>
      <c r="AX431" s="11" t="s">
        <v>68</v>
      </c>
      <c r="AY431" s="167" t="s">
        <v>119</v>
      </c>
    </row>
    <row r="432" spans="2:51" s="12" customFormat="1" ht="13.5">
      <c r="B432" s="182"/>
      <c r="D432" s="163" t="s">
        <v>126</v>
      </c>
      <c r="E432" s="183" t="s">
        <v>5</v>
      </c>
      <c r="F432" s="184" t="s">
        <v>149</v>
      </c>
      <c r="H432" s="185">
        <v>4</v>
      </c>
      <c r="L432" s="182"/>
      <c r="M432" s="186"/>
      <c r="N432" s="187"/>
      <c r="O432" s="187"/>
      <c r="P432" s="187"/>
      <c r="Q432" s="187"/>
      <c r="R432" s="187"/>
      <c r="S432" s="187"/>
      <c r="T432" s="188"/>
      <c r="AT432" s="183" t="s">
        <v>126</v>
      </c>
      <c r="AU432" s="183" t="s">
        <v>74</v>
      </c>
      <c r="AV432" s="12" t="s">
        <v>124</v>
      </c>
      <c r="AW432" s="12" t="s">
        <v>32</v>
      </c>
      <c r="AX432" s="12" t="s">
        <v>21</v>
      </c>
      <c r="AY432" s="183" t="s">
        <v>119</v>
      </c>
    </row>
    <row r="433" spans="2:65" s="319" customFormat="1" ht="16.5" customHeight="1">
      <c r="B433" s="331"/>
      <c r="C433" s="372" t="s">
        <v>25</v>
      </c>
      <c r="D433" s="372" t="s">
        <v>132</v>
      </c>
      <c r="E433" s="373" t="s">
        <v>589</v>
      </c>
      <c r="F433" s="374" t="s">
        <v>590</v>
      </c>
      <c r="G433" s="375" t="s">
        <v>221</v>
      </c>
      <c r="H433" s="371">
        <f>H435+H436+H437</f>
        <v>44</v>
      </c>
      <c r="I433" s="376"/>
      <c r="J433" s="376">
        <f>ROUND(I433*H433,2)</f>
        <v>0</v>
      </c>
      <c r="K433" s="374" t="s">
        <v>123</v>
      </c>
      <c r="L433" s="377"/>
      <c r="M433" s="378" t="s">
        <v>5</v>
      </c>
      <c r="N433" s="379" t="s">
        <v>39</v>
      </c>
      <c r="O433" s="339">
        <v>0</v>
      </c>
      <c r="P433" s="339">
        <f>O433*H433</f>
        <v>0</v>
      </c>
      <c r="Q433" s="339">
        <v>0.004</v>
      </c>
      <c r="R433" s="339">
        <f>Q433*H433</f>
        <v>0.176</v>
      </c>
      <c r="S433" s="339">
        <v>0</v>
      </c>
      <c r="T433" s="340">
        <f>S433*H433</f>
        <v>0</v>
      </c>
      <c r="AR433" s="341" t="s">
        <v>136</v>
      </c>
      <c r="AT433" s="341" t="s">
        <v>132</v>
      </c>
      <c r="AU433" s="341" t="s">
        <v>74</v>
      </c>
      <c r="AY433" s="341" t="s">
        <v>119</v>
      </c>
      <c r="BE433" s="342">
        <f>IF(N433="základní",J433,0)</f>
        <v>0</v>
      </c>
      <c r="BF433" s="342">
        <f>IF(N433="snížená",J433,0)</f>
        <v>0</v>
      </c>
      <c r="BG433" s="342">
        <f>IF(N433="zákl. přenesená",J433,0)</f>
        <v>0</v>
      </c>
      <c r="BH433" s="342">
        <f>IF(N433="sníž. přenesená",J433,0)</f>
        <v>0</v>
      </c>
      <c r="BI433" s="342">
        <f>IF(N433="nulová",J433,0)</f>
        <v>0</v>
      </c>
      <c r="BJ433" s="341" t="s">
        <v>21</v>
      </c>
      <c r="BK433" s="342">
        <f>ROUND(I433*H433,2)</f>
        <v>0</v>
      </c>
      <c r="BL433" s="341" t="s">
        <v>124</v>
      </c>
      <c r="BM433" s="341" t="s">
        <v>591</v>
      </c>
    </row>
    <row r="434" spans="2:47" s="319" customFormat="1" ht="13.5">
      <c r="B434" s="336"/>
      <c r="D434" s="343" t="s">
        <v>125</v>
      </c>
      <c r="F434" s="344" t="s">
        <v>592</v>
      </c>
      <c r="L434" s="336"/>
      <c r="M434" s="345"/>
      <c r="N434" s="346"/>
      <c r="O434" s="346"/>
      <c r="P434" s="346"/>
      <c r="Q434" s="346"/>
      <c r="R434" s="346"/>
      <c r="S434" s="346"/>
      <c r="T434" s="347"/>
      <c r="AT434" s="341" t="s">
        <v>125</v>
      </c>
      <c r="AU434" s="341" t="s">
        <v>74</v>
      </c>
    </row>
    <row r="435" spans="2:51" s="348" customFormat="1" ht="13.5">
      <c r="B435" s="349"/>
      <c r="D435" s="343" t="s">
        <v>126</v>
      </c>
      <c r="E435" s="350" t="s">
        <v>5</v>
      </c>
      <c r="F435" s="351" t="s">
        <v>1050</v>
      </c>
      <c r="H435" s="320">
        <v>19</v>
      </c>
      <c r="L435" s="349"/>
      <c r="M435" s="352"/>
      <c r="N435" s="353"/>
      <c r="O435" s="353"/>
      <c r="P435" s="353"/>
      <c r="Q435" s="353"/>
      <c r="R435" s="353"/>
      <c r="S435" s="353"/>
      <c r="T435" s="354"/>
      <c r="AT435" s="350" t="s">
        <v>126</v>
      </c>
      <c r="AU435" s="350" t="s">
        <v>74</v>
      </c>
      <c r="AV435" s="348" t="s">
        <v>74</v>
      </c>
      <c r="AW435" s="348" t="s">
        <v>32</v>
      </c>
      <c r="AX435" s="348" t="s">
        <v>68</v>
      </c>
      <c r="AY435" s="350" t="s">
        <v>119</v>
      </c>
    </row>
    <row r="436" spans="2:51" s="348" customFormat="1" ht="13.5">
      <c r="B436" s="349"/>
      <c r="D436" s="343" t="s">
        <v>126</v>
      </c>
      <c r="E436" s="350" t="s">
        <v>5</v>
      </c>
      <c r="F436" s="351" t="s">
        <v>1051</v>
      </c>
      <c r="H436" s="320">
        <v>15</v>
      </c>
      <c r="L436" s="349"/>
      <c r="M436" s="352"/>
      <c r="N436" s="353"/>
      <c r="O436" s="353"/>
      <c r="P436" s="353"/>
      <c r="Q436" s="353"/>
      <c r="R436" s="353"/>
      <c r="S436" s="353"/>
      <c r="T436" s="354"/>
      <c r="AT436" s="350" t="s">
        <v>126</v>
      </c>
      <c r="AU436" s="350" t="s">
        <v>74</v>
      </c>
      <c r="AV436" s="348" t="s">
        <v>74</v>
      </c>
      <c r="AW436" s="348" t="s">
        <v>32</v>
      </c>
      <c r="AX436" s="348" t="s">
        <v>68</v>
      </c>
      <c r="AY436" s="350" t="s">
        <v>119</v>
      </c>
    </row>
    <row r="437" spans="2:51" s="348" customFormat="1" ht="13.5">
      <c r="B437" s="349"/>
      <c r="D437" s="343" t="s">
        <v>126</v>
      </c>
      <c r="E437" s="350" t="s">
        <v>5</v>
      </c>
      <c r="F437" s="351" t="s">
        <v>1052</v>
      </c>
      <c r="H437" s="320">
        <v>10</v>
      </c>
      <c r="L437" s="349"/>
      <c r="M437" s="352"/>
      <c r="N437" s="353"/>
      <c r="O437" s="353"/>
      <c r="P437" s="353"/>
      <c r="Q437" s="353"/>
      <c r="R437" s="353"/>
      <c r="S437" s="353"/>
      <c r="T437" s="354"/>
      <c r="AT437" s="350" t="s">
        <v>126</v>
      </c>
      <c r="AU437" s="350" t="s">
        <v>74</v>
      </c>
      <c r="AV437" s="348" t="s">
        <v>74</v>
      </c>
      <c r="AW437" s="348" t="s">
        <v>32</v>
      </c>
      <c r="AX437" s="348" t="s">
        <v>68</v>
      </c>
      <c r="AY437" s="350" t="s">
        <v>119</v>
      </c>
    </row>
    <row r="438" spans="2:51" s="383" customFormat="1" ht="13.5">
      <c r="B438" s="382"/>
      <c r="D438" s="343" t="s">
        <v>126</v>
      </c>
      <c r="E438" s="384" t="s">
        <v>5</v>
      </c>
      <c r="F438" s="385" t="s">
        <v>149</v>
      </c>
      <c r="H438" s="386">
        <f>H433</f>
        <v>44</v>
      </c>
      <c r="L438" s="382"/>
      <c r="M438" s="387"/>
      <c r="N438" s="388"/>
      <c r="O438" s="388"/>
      <c r="P438" s="388"/>
      <c r="Q438" s="388"/>
      <c r="R438" s="388"/>
      <c r="S438" s="388"/>
      <c r="T438" s="389"/>
      <c r="AT438" s="384" t="s">
        <v>126</v>
      </c>
      <c r="AU438" s="384" t="s">
        <v>74</v>
      </c>
      <c r="AV438" s="383" t="s">
        <v>124</v>
      </c>
      <c r="AW438" s="383" t="s">
        <v>32</v>
      </c>
      <c r="AX438" s="383" t="s">
        <v>21</v>
      </c>
      <c r="AY438" s="384" t="s">
        <v>119</v>
      </c>
    </row>
    <row r="439" spans="2:65" s="272" customFormat="1" ht="25.5" customHeight="1">
      <c r="B439" s="151"/>
      <c r="C439" s="152" t="s">
        <v>144</v>
      </c>
      <c r="D439" s="152" t="s">
        <v>121</v>
      </c>
      <c r="E439" s="276" t="s">
        <v>593</v>
      </c>
      <c r="F439" s="154" t="s">
        <v>594</v>
      </c>
      <c r="G439" s="155" t="s">
        <v>221</v>
      </c>
      <c r="H439" s="156">
        <f>H433</f>
        <v>44</v>
      </c>
      <c r="I439" s="157"/>
      <c r="J439" s="157">
        <f>ROUND(I439*H439,2)</f>
        <v>0</v>
      </c>
      <c r="K439" s="154" t="s">
        <v>123</v>
      </c>
      <c r="L439" s="36"/>
      <c r="M439" s="158" t="s">
        <v>5</v>
      </c>
      <c r="N439" s="159" t="s">
        <v>39</v>
      </c>
      <c r="O439" s="160">
        <v>0.549</v>
      </c>
      <c r="P439" s="160">
        <f>O439*H439</f>
        <v>24.156000000000002</v>
      </c>
      <c r="Q439" s="160">
        <v>0.11241</v>
      </c>
      <c r="R439" s="160">
        <f>Q439*H439</f>
        <v>4.94604</v>
      </c>
      <c r="S439" s="160">
        <v>0</v>
      </c>
      <c r="T439" s="161">
        <f>S439*H439</f>
        <v>0</v>
      </c>
      <c r="AR439" s="22" t="s">
        <v>124</v>
      </c>
      <c r="AT439" s="22" t="s">
        <v>121</v>
      </c>
      <c r="AU439" s="22" t="s">
        <v>74</v>
      </c>
      <c r="AY439" s="22" t="s">
        <v>119</v>
      </c>
      <c r="BE439" s="162">
        <f>IF(N439="základní",J439,0)</f>
        <v>0</v>
      </c>
      <c r="BF439" s="162">
        <f>IF(N439="snížená",J439,0)</f>
        <v>0</v>
      </c>
      <c r="BG439" s="162">
        <f>IF(N439="zákl. přenesená",J439,0)</f>
        <v>0</v>
      </c>
      <c r="BH439" s="162">
        <f>IF(N439="sníž. přenesená",J439,0)</f>
        <v>0</v>
      </c>
      <c r="BI439" s="162">
        <f>IF(N439="nulová",J439,0)</f>
        <v>0</v>
      </c>
      <c r="BJ439" s="22" t="s">
        <v>21</v>
      </c>
      <c r="BK439" s="162">
        <f>ROUND(I439*H439,2)</f>
        <v>0</v>
      </c>
      <c r="BL439" s="22" t="s">
        <v>124</v>
      </c>
      <c r="BM439" s="22" t="s">
        <v>595</v>
      </c>
    </row>
    <row r="440" spans="2:47" s="272" customFormat="1" ht="13.5">
      <c r="B440" s="36"/>
      <c r="D440" s="163" t="s">
        <v>125</v>
      </c>
      <c r="F440" s="164" t="s">
        <v>596</v>
      </c>
      <c r="L440" s="36"/>
      <c r="M440" s="165"/>
      <c r="N440" s="273"/>
      <c r="O440" s="273"/>
      <c r="P440" s="273"/>
      <c r="Q440" s="273"/>
      <c r="R440" s="273"/>
      <c r="S440" s="273"/>
      <c r="T440" s="65"/>
      <c r="AT440" s="22" t="s">
        <v>125</v>
      </c>
      <c r="AU440" s="22" t="s">
        <v>74</v>
      </c>
    </row>
    <row r="441" spans="2:51" s="11" customFormat="1" ht="13.5">
      <c r="B441" s="166"/>
      <c r="D441" s="163" t="s">
        <v>126</v>
      </c>
      <c r="E441" s="167" t="s">
        <v>5</v>
      </c>
      <c r="F441" s="168" t="s">
        <v>597</v>
      </c>
      <c r="H441" s="169">
        <v>43</v>
      </c>
      <c r="L441" s="166"/>
      <c r="M441" s="170"/>
      <c r="N441" s="171"/>
      <c r="O441" s="171"/>
      <c r="P441" s="171"/>
      <c r="Q441" s="171"/>
      <c r="R441" s="171"/>
      <c r="S441" s="171"/>
      <c r="T441" s="172"/>
      <c r="AT441" s="167" t="s">
        <v>126</v>
      </c>
      <c r="AU441" s="167" t="s">
        <v>74</v>
      </c>
      <c r="AV441" s="11" t="s">
        <v>74</v>
      </c>
      <c r="AW441" s="11" t="s">
        <v>32</v>
      </c>
      <c r="AX441" s="11" t="s">
        <v>68</v>
      </c>
      <c r="AY441" s="167" t="s">
        <v>119</v>
      </c>
    </row>
    <row r="442" spans="2:51" s="11" customFormat="1" ht="13.5">
      <c r="B442" s="166"/>
      <c r="D442" s="163" t="s">
        <v>126</v>
      </c>
      <c r="E442" s="167" t="s">
        <v>5</v>
      </c>
      <c r="F442" s="168" t="s">
        <v>598</v>
      </c>
      <c r="H442" s="169">
        <v>15</v>
      </c>
      <c r="L442" s="166"/>
      <c r="M442" s="170"/>
      <c r="N442" s="171"/>
      <c r="O442" s="171"/>
      <c r="P442" s="171"/>
      <c r="Q442" s="171"/>
      <c r="R442" s="171"/>
      <c r="S442" s="171"/>
      <c r="T442" s="172"/>
      <c r="AT442" s="167" t="s">
        <v>126</v>
      </c>
      <c r="AU442" s="167" t="s">
        <v>74</v>
      </c>
      <c r="AV442" s="11" t="s">
        <v>74</v>
      </c>
      <c r="AW442" s="11" t="s">
        <v>32</v>
      </c>
      <c r="AX442" s="11" t="s">
        <v>68</v>
      </c>
      <c r="AY442" s="167" t="s">
        <v>119</v>
      </c>
    </row>
    <row r="443" spans="2:51" s="12" customFormat="1" ht="13.5">
      <c r="B443" s="182"/>
      <c r="D443" s="163" t="s">
        <v>126</v>
      </c>
      <c r="E443" s="183" t="s">
        <v>5</v>
      </c>
      <c r="F443" s="184" t="s">
        <v>149</v>
      </c>
      <c r="H443" s="185">
        <v>58</v>
      </c>
      <c r="L443" s="182"/>
      <c r="M443" s="186"/>
      <c r="N443" s="187"/>
      <c r="O443" s="187"/>
      <c r="P443" s="187"/>
      <c r="Q443" s="187"/>
      <c r="R443" s="187"/>
      <c r="S443" s="187"/>
      <c r="T443" s="188"/>
      <c r="AT443" s="183" t="s">
        <v>126</v>
      </c>
      <c r="AU443" s="183" t="s">
        <v>74</v>
      </c>
      <c r="AV443" s="12" t="s">
        <v>124</v>
      </c>
      <c r="AW443" s="12" t="s">
        <v>32</v>
      </c>
      <c r="AX443" s="12" t="s">
        <v>21</v>
      </c>
      <c r="AY443" s="183" t="s">
        <v>119</v>
      </c>
    </row>
    <row r="444" spans="2:65" s="272" customFormat="1" ht="16.5" customHeight="1">
      <c r="B444" s="151"/>
      <c r="C444" s="173" t="s">
        <v>150</v>
      </c>
      <c r="D444" s="173" t="s">
        <v>132</v>
      </c>
      <c r="E444" s="299" t="s">
        <v>599</v>
      </c>
      <c r="F444" s="175" t="s">
        <v>600</v>
      </c>
      <c r="G444" s="176" t="s">
        <v>221</v>
      </c>
      <c r="H444" s="177">
        <f>H433</f>
        <v>44</v>
      </c>
      <c r="I444" s="178"/>
      <c r="J444" s="178">
        <f>ROUND(I444*H444,2)</f>
        <v>0</v>
      </c>
      <c r="K444" s="175" t="s">
        <v>123</v>
      </c>
      <c r="L444" s="179"/>
      <c r="M444" s="180" t="s">
        <v>5</v>
      </c>
      <c r="N444" s="181" t="s">
        <v>39</v>
      </c>
      <c r="O444" s="160">
        <v>0</v>
      </c>
      <c r="P444" s="160">
        <f>O444*H444</f>
        <v>0</v>
      </c>
      <c r="Q444" s="160">
        <v>0.0061</v>
      </c>
      <c r="R444" s="160">
        <f>Q444*H444</f>
        <v>0.2684</v>
      </c>
      <c r="S444" s="160">
        <v>0</v>
      </c>
      <c r="T444" s="161">
        <f>S444*H444</f>
        <v>0</v>
      </c>
      <c r="AR444" s="22" t="s">
        <v>136</v>
      </c>
      <c r="AT444" s="22" t="s">
        <v>132</v>
      </c>
      <c r="AU444" s="22" t="s">
        <v>74</v>
      </c>
      <c r="AY444" s="22" t="s">
        <v>119</v>
      </c>
      <c r="BE444" s="162">
        <f>IF(N444="základní",J444,0)</f>
        <v>0</v>
      </c>
      <c r="BF444" s="162">
        <f>IF(N444="snížená",J444,0)</f>
        <v>0</v>
      </c>
      <c r="BG444" s="162">
        <f>IF(N444="zákl. přenesená",J444,0)</f>
        <v>0</v>
      </c>
      <c r="BH444" s="162">
        <f>IF(N444="sníž. přenesená",J444,0)</f>
        <v>0</v>
      </c>
      <c r="BI444" s="162">
        <f>IF(N444="nulová",J444,0)</f>
        <v>0</v>
      </c>
      <c r="BJ444" s="22" t="s">
        <v>21</v>
      </c>
      <c r="BK444" s="162">
        <f>ROUND(I444*H444,2)</f>
        <v>0</v>
      </c>
      <c r="BL444" s="22" t="s">
        <v>124</v>
      </c>
      <c r="BM444" s="22" t="s">
        <v>601</v>
      </c>
    </row>
    <row r="445" spans="2:47" s="272" customFormat="1" ht="13.5">
      <c r="B445" s="36"/>
      <c r="D445" s="163" t="s">
        <v>125</v>
      </c>
      <c r="F445" s="164" t="s">
        <v>600</v>
      </c>
      <c r="L445" s="36"/>
      <c r="M445" s="165"/>
      <c r="N445" s="273"/>
      <c r="O445" s="273"/>
      <c r="P445" s="273"/>
      <c r="Q445" s="273"/>
      <c r="R445" s="273"/>
      <c r="S445" s="273"/>
      <c r="T445" s="65"/>
      <c r="AT445" s="22" t="s">
        <v>125</v>
      </c>
      <c r="AU445" s="22" t="s">
        <v>74</v>
      </c>
    </row>
    <row r="446" spans="2:51" s="11" customFormat="1" ht="13.5">
      <c r="B446" s="166"/>
      <c r="D446" s="163" t="s">
        <v>126</v>
      </c>
      <c r="E446" s="167" t="s">
        <v>5</v>
      </c>
      <c r="F446" s="168" t="s">
        <v>597</v>
      </c>
      <c r="H446" s="169">
        <v>43</v>
      </c>
      <c r="L446" s="166"/>
      <c r="M446" s="170"/>
      <c r="N446" s="171"/>
      <c r="O446" s="171"/>
      <c r="P446" s="171"/>
      <c r="Q446" s="171"/>
      <c r="R446" s="171"/>
      <c r="S446" s="171"/>
      <c r="T446" s="172"/>
      <c r="AT446" s="167" t="s">
        <v>126</v>
      </c>
      <c r="AU446" s="167" t="s">
        <v>74</v>
      </c>
      <c r="AV446" s="11" t="s">
        <v>74</v>
      </c>
      <c r="AW446" s="11" t="s">
        <v>32</v>
      </c>
      <c r="AX446" s="11" t="s">
        <v>68</v>
      </c>
      <c r="AY446" s="167" t="s">
        <v>119</v>
      </c>
    </row>
    <row r="447" spans="2:51" s="11" customFormat="1" ht="13.5">
      <c r="B447" s="166"/>
      <c r="D447" s="163" t="s">
        <v>126</v>
      </c>
      <c r="E447" s="167" t="s">
        <v>5</v>
      </c>
      <c r="F447" s="168" t="s">
        <v>598</v>
      </c>
      <c r="H447" s="169">
        <v>15</v>
      </c>
      <c r="L447" s="166"/>
      <c r="M447" s="170"/>
      <c r="N447" s="171"/>
      <c r="O447" s="171"/>
      <c r="P447" s="171"/>
      <c r="Q447" s="171"/>
      <c r="R447" s="171"/>
      <c r="S447" s="171"/>
      <c r="T447" s="172"/>
      <c r="AT447" s="167" t="s">
        <v>126</v>
      </c>
      <c r="AU447" s="167" t="s">
        <v>74</v>
      </c>
      <c r="AV447" s="11" t="s">
        <v>74</v>
      </c>
      <c r="AW447" s="11" t="s">
        <v>32</v>
      </c>
      <c r="AX447" s="11" t="s">
        <v>68</v>
      </c>
      <c r="AY447" s="167" t="s">
        <v>119</v>
      </c>
    </row>
    <row r="448" spans="2:51" s="12" customFormat="1" ht="13.5">
      <c r="B448" s="182"/>
      <c r="D448" s="163" t="s">
        <v>126</v>
      </c>
      <c r="E448" s="183" t="s">
        <v>5</v>
      </c>
      <c r="F448" s="184" t="s">
        <v>149</v>
      </c>
      <c r="H448" s="185">
        <v>58</v>
      </c>
      <c r="L448" s="182"/>
      <c r="M448" s="186"/>
      <c r="N448" s="187"/>
      <c r="O448" s="187"/>
      <c r="P448" s="187"/>
      <c r="Q448" s="187"/>
      <c r="R448" s="187"/>
      <c r="S448" s="187"/>
      <c r="T448" s="188"/>
      <c r="AT448" s="183" t="s">
        <v>126</v>
      </c>
      <c r="AU448" s="183" t="s">
        <v>74</v>
      </c>
      <c r="AV448" s="12" t="s">
        <v>124</v>
      </c>
      <c r="AW448" s="12" t="s">
        <v>32</v>
      </c>
      <c r="AX448" s="12" t="s">
        <v>21</v>
      </c>
      <c r="AY448" s="183" t="s">
        <v>119</v>
      </c>
    </row>
    <row r="449" spans="2:65" s="272" customFormat="1" ht="16.5" customHeight="1" hidden="1">
      <c r="B449" s="151"/>
      <c r="C449" s="152" t="s">
        <v>155</v>
      </c>
      <c r="D449" s="152" t="s">
        <v>121</v>
      </c>
      <c r="E449" s="276" t="s">
        <v>602</v>
      </c>
      <c r="F449" s="154" t="s">
        <v>603</v>
      </c>
      <c r="G449" s="155" t="s">
        <v>221</v>
      </c>
      <c r="H449" s="156"/>
      <c r="I449" s="157"/>
      <c r="J449" s="157">
        <f>ROUND(I449*H449,2)</f>
        <v>0</v>
      </c>
      <c r="K449" s="154" t="s">
        <v>310</v>
      </c>
      <c r="L449" s="36"/>
      <c r="M449" s="158" t="s">
        <v>5</v>
      </c>
      <c r="N449" s="159" t="s">
        <v>39</v>
      </c>
      <c r="O449" s="160">
        <v>0.108</v>
      </c>
      <c r="P449" s="160">
        <f>O449*H449</f>
        <v>0</v>
      </c>
      <c r="Q449" s="160">
        <v>0.0005</v>
      </c>
      <c r="R449" s="160">
        <f>Q449*H449</f>
        <v>0</v>
      </c>
      <c r="S449" s="160">
        <v>0</v>
      </c>
      <c r="T449" s="161">
        <f>S449*H449</f>
        <v>0</v>
      </c>
      <c r="AR449" s="22" t="s">
        <v>124</v>
      </c>
      <c r="AT449" s="22" t="s">
        <v>121</v>
      </c>
      <c r="AU449" s="22" t="s">
        <v>74</v>
      </c>
      <c r="AY449" s="22" t="s">
        <v>119</v>
      </c>
      <c r="BE449" s="162">
        <f>IF(N449="základní",J449,0)</f>
        <v>0</v>
      </c>
      <c r="BF449" s="162">
        <f>IF(N449="snížená",J449,0)</f>
        <v>0</v>
      </c>
      <c r="BG449" s="162">
        <f>IF(N449="zákl. přenesená",J449,0)</f>
        <v>0</v>
      </c>
      <c r="BH449" s="162">
        <f>IF(N449="sníž. přenesená",J449,0)</f>
        <v>0</v>
      </c>
      <c r="BI449" s="162">
        <f>IF(N449="nulová",J449,0)</f>
        <v>0</v>
      </c>
      <c r="BJ449" s="22" t="s">
        <v>21</v>
      </c>
      <c r="BK449" s="162">
        <f>ROUND(I449*H449,2)</f>
        <v>0</v>
      </c>
      <c r="BL449" s="22" t="s">
        <v>124</v>
      </c>
      <c r="BM449" s="22" t="s">
        <v>604</v>
      </c>
    </row>
    <row r="450" spans="2:47" s="272" customFormat="1" ht="27" hidden="1">
      <c r="B450" s="36"/>
      <c r="D450" s="163" t="s">
        <v>125</v>
      </c>
      <c r="F450" s="164" t="s">
        <v>605</v>
      </c>
      <c r="L450" s="36"/>
      <c r="M450" s="165"/>
      <c r="N450" s="273"/>
      <c r="O450" s="273"/>
      <c r="P450" s="273"/>
      <c r="Q450" s="273"/>
      <c r="R450" s="273"/>
      <c r="S450" s="273"/>
      <c r="T450" s="65"/>
      <c r="AT450" s="22" t="s">
        <v>125</v>
      </c>
      <c r="AU450" s="22" t="s">
        <v>74</v>
      </c>
    </row>
    <row r="451" spans="2:51" s="11" customFormat="1" ht="13.5" hidden="1">
      <c r="B451" s="166"/>
      <c r="D451" s="163" t="s">
        <v>126</v>
      </c>
      <c r="E451" s="167" t="s">
        <v>5</v>
      </c>
      <c r="F451" s="168" t="s">
        <v>606</v>
      </c>
      <c r="H451" s="169">
        <v>638</v>
      </c>
      <c r="L451" s="166"/>
      <c r="M451" s="170"/>
      <c r="N451" s="171"/>
      <c r="O451" s="171"/>
      <c r="P451" s="171"/>
      <c r="Q451" s="171"/>
      <c r="R451" s="171"/>
      <c r="S451" s="171"/>
      <c r="T451" s="172"/>
      <c r="AT451" s="167" t="s">
        <v>126</v>
      </c>
      <c r="AU451" s="167" t="s">
        <v>74</v>
      </c>
      <c r="AV451" s="11" t="s">
        <v>74</v>
      </c>
      <c r="AW451" s="11" t="s">
        <v>32</v>
      </c>
      <c r="AX451" s="11" t="s">
        <v>21</v>
      </c>
      <c r="AY451" s="167" t="s">
        <v>119</v>
      </c>
    </row>
    <row r="452" spans="2:65" s="319" customFormat="1" ht="16.5" customHeight="1">
      <c r="B452" s="331"/>
      <c r="C452" s="332" t="s">
        <v>156</v>
      </c>
      <c r="D452" s="332" t="s">
        <v>121</v>
      </c>
      <c r="E452" s="317" t="s">
        <v>607</v>
      </c>
      <c r="F452" s="333" t="s">
        <v>608</v>
      </c>
      <c r="G452" s="334" t="s">
        <v>221</v>
      </c>
      <c r="H452" s="318">
        <f>(40+30+25)/0.5</f>
        <v>190</v>
      </c>
      <c r="I452" s="335"/>
      <c r="J452" s="335">
        <f>ROUND(I452*H452,2)</f>
        <v>0</v>
      </c>
      <c r="K452" s="333" t="s">
        <v>310</v>
      </c>
      <c r="L452" s="336"/>
      <c r="M452" s="337" t="s">
        <v>5</v>
      </c>
      <c r="N452" s="338" t="s">
        <v>39</v>
      </c>
      <c r="O452" s="339">
        <v>0.108</v>
      </c>
      <c r="P452" s="339">
        <f>O452*H452</f>
        <v>20.52</v>
      </c>
      <c r="Q452" s="339">
        <v>0.0003</v>
      </c>
      <c r="R452" s="339">
        <f>Q452*H452</f>
        <v>0.056999999999999995</v>
      </c>
      <c r="S452" s="339">
        <v>0</v>
      </c>
      <c r="T452" s="340">
        <f>S452*H452</f>
        <v>0</v>
      </c>
      <c r="AR452" s="341" t="s">
        <v>124</v>
      </c>
      <c r="AT452" s="341" t="s">
        <v>121</v>
      </c>
      <c r="AU452" s="341" t="s">
        <v>74</v>
      </c>
      <c r="AY452" s="341" t="s">
        <v>119</v>
      </c>
      <c r="BE452" s="342">
        <f>IF(N452="základní",J452,0)</f>
        <v>0</v>
      </c>
      <c r="BF452" s="342">
        <f>IF(N452="snížená",J452,0)</f>
        <v>0</v>
      </c>
      <c r="BG452" s="342">
        <f>IF(N452="zákl. přenesená",J452,0)</f>
        <v>0</v>
      </c>
      <c r="BH452" s="342">
        <f>IF(N452="sníž. přenesená",J452,0)</f>
        <v>0</v>
      </c>
      <c r="BI452" s="342">
        <f>IF(N452="nulová",J452,0)</f>
        <v>0</v>
      </c>
      <c r="BJ452" s="341" t="s">
        <v>21</v>
      </c>
      <c r="BK452" s="342">
        <f>ROUND(I452*H452,2)</f>
        <v>0</v>
      </c>
      <c r="BL452" s="341" t="s">
        <v>124</v>
      </c>
      <c r="BM452" s="341" t="s">
        <v>609</v>
      </c>
    </row>
    <row r="453" spans="2:47" s="272" customFormat="1" ht="27">
      <c r="B453" s="36"/>
      <c r="D453" s="163" t="s">
        <v>125</v>
      </c>
      <c r="F453" s="164" t="s">
        <v>610</v>
      </c>
      <c r="L453" s="36"/>
      <c r="M453" s="165"/>
      <c r="N453" s="273"/>
      <c r="O453" s="273"/>
      <c r="P453" s="273"/>
      <c r="Q453" s="273"/>
      <c r="R453" s="273"/>
      <c r="S453" s="273"/>
      <c r="T453" s="65"/>
      <c r="AT453" s="22" t="s">
        <v>125</v>
      </c>
      <c r="AU453" s="22" t="s">
        <v>74</v>
      </c>
    </row>
    <row r="454" spans="2:51" s="11" customFormat="1" ht="27">
      <c r="B454" s="166"/>
      <c r="D454" s="163" t="s">
        <v>126</v>
      </c>
      <c r="E454" s="167" t="s">
        <v>5</v>
      </c>
      <c r="F454" s="414" t="s">
        <v>1058</v>
      </c>
      <c r="H454" s="169">
        <v>160</v>
      </c>
      <c r="L454" s="166"/>
      <c r="M454" s="170"/>
      <c r="N454" s="171"/>
      <c r="O454" s="171"/>
      <c r="P454" s="171"/>
      <c r="Q454" s="171"/>
      <c r="R454" s="171"/>
      <c r="S454" s="171"/>
      <c r="T454" s="172"/>
      <c r="AT454" s="167" t="s">
        <v>126</v>
      </c>
      <c r="AU454" s="167" t="s">
        <v>74</v>
      </c>
      <c r="AV454" s="11" t="s">
        <v>74</v>
      </c>
      <c r="AW454" s="11" t="s">
        <v>32</v>
      </c>
      <c r="AX454" s="11" t="s">
        <v>21</v>
      </c>
      <c r="AY454" s="167" t="s">
        <v>119</v>
      </c>
    </row>
    <row r="455" spans="2:65" s="319" customFormat="1" ht="16.5" customHeight="1">
      <c r="B455" s="331"/>
      <c r="C455" s="332" t="s">
        <v>11</v>
      </c>
      <c r="D455" s="332" t="s">
        <v>121</v>
      </c>
      <c r="E455" s="317" t="s">
        <v>611</v>
      </c>
      <c r="F455" s="333" t="s">
        <v>612</v>
      </c>
      <c r="G455" s="334" t="s">
        <v>122</v>
      </c>
      <c r="H455" s="318">
        <f>120+30</f>
        <v>150</v>
      </c>
      <c r="I455" s="335"/>
      <c r="J455" s="335">
        <f>ROUND(I455*H455,2)</f>
        <v>0</v>
      </c>
      <c r="K455" s="333" t="s">
        <v>310</v>
      </c>
      <c r="L455" s="336"/>
      <c r="M455" s="337" t="s">
        <v>5</v>
      </c>
      <c r="N455" s="338" t="s">
        <v>39</v>
      </c>
      <c r="O455" s="339">
        <v>0.129</v>
      </c>
      <c r="P455" s="339">
        <f>O455*H455</f>
        <v>19.35</v>
      </c>
      <c r="Q455" s="339">
        <v>0.0026</v>
      </c>
      <c r="R455" s="339">
        <f>Q455*H455</f>
        <v>0.38999999999999996</v>
      </c>
      <c r="S455" s="339">
        <v>0</v>
      </c>
      <c r="T455" s="340">
        <f>S455*H455</f>
        <v>0</v>
      </c>
      <c r="AR455" s="341" t="s">
        <v>124</v>
      </c>
      <c r="AT455" s="341" t="s">
        <v>121</v>
      </c>
      <c r="AU455" s="341" t="s">
        <v>74</v>
      </c>
      <c r="AY455" s="341" t="s">
        <v>119</v>
      </c>
      <c r="BE455" s="342">
        <f>IF(N455="základní",J455,0)</f>
        <v>0</v>
      </c>
      <c r="BF455" s="342">
        <f>IF(N455="snížená",J455,0)</f>
        <v>0</v>
      </c>
      <c r="BG455" s="342">
        <f>IF(N455="zákl. přenesená",J455,0)</f>
        <v>0</v>
      </c>
      <c r="BH455" s="342">
        <f>IF(N455="sníž. přenesená",J455,0)</f>
        <v>0</v>
      </c>
      <c r="BI455" s="342">
        <f>IF(N455="nulová",J455,0)</f>
        <v>0</v>
      </c>
      <c r="BJ455" s="341" t="s">
        <v>21</v>
      </c>
      <c r="BK455" s="342">
        <f>ROUND(I455*H455,2)</f>
        <v>0</v>
      </c>
      <c r="BL455" s="341" t="s">
        <v>124</v>
      </c>
      <c r="BM455" s="341" t="s">
        <v>613</v>
      </c>
    </row>
    <row r="456" spans="2:47" s="272" customFormat="1" ht="13.5">
      <c r="B456" s="36"/>
      <c r="D456" s="163" t="s">
        <v>125</v>
      </c>
      <c r="F456" s="164" t="s">
        <v>614</v>
      </c>
      <c r="L456" s="36"/>
      <c r="M456" s="165"/>
      <c r="N456" s="273"/>
      <c r="O456" s="273"/>
      <c r="P456" s="273"/>
      <c r="Q456" s="273"/>
      <c r="R456" s="273"/>
      <c r="S456" s="273"/>
      <c r="T456" s="65"/>
      <c r="AT456" s="22" t="s">
        <v>125</v>
      </c>
      <c r="AU456" s="22" t="s">
        <v>74</v>
      </c>
    </row>
    <row r="457" spans="2:51" s="391" customFormat="1" ht="13.5" hidden="1">
      <c r="B457" s="390"/>
      <c r="D457" s="289" t="s">
        <v>126</v>
      </c>
      <c r="E457" s="392" t="s">
        <v>5</v>
      </c>
      <c r="F457" s="393" t="s">
        <v>615</v>
      </c>
      <c r="H457" s="392" t="s">
        <v>5</v>
      </c>
      <c r="L457" s="390"/>
      <c r="M457" s="394"/>
      <c r="N457" s="395"/>
      <c r="O457" s="395"/>
      <c r="P457" s="395"/>
      <c r="Q457" s="395"/>
      <c r="R457" s="395"/>
      <c r="S457" s="395"/>
      <c r="T457" s="396"/>
      <c r="AT457" s="392" t="s">
        <v>126</v>
      </c>
      <c r="AU457" s="392" t="s">
        <v>74</v>
      </c>
      <c r="AV457" s="391" t="s">
        <v>21</v>
      </c>
      <c r="AW457" s="391" t="s">
        <v>32</v>
      </c>
      <c r="AX457" s="391" t="s">
        <v>68</v>
      </c>
      <c r="AY457" s="392" t="s">
        <v>119</v>
      </c>
    </row>
    <row r="458" spans="2:51" s="296" customFormat="1" ht="13.5" hidden="1">
      <c r="B458" s="397"/>
      <c r="D458" s="289" t="s">
        <v>126</v>
      </c>
      <c r="E458" s="398" t="s">
        <v>5</v>
      </c>
      <c r="F458" s="301" t="s">
        <v>616</v>
      </c>
      <c r="H458" s="399"/>
      <c r="L458" s="397"/>
      <c r="M458" s="400"/>
      <c r="N458" s="401"/>
      <c r="O458" s="401"/>
      <c r="P458" s="401"/>
      <c r="Q458" s="401"/>
      <c r="R458" s="401"/>
      <c r="S458" s="401"/>
      <c r="T458" s="402"/>
      <c r="AT458" s="398" t="s">
        <v>126</v>
      </c>
      <c r="AU458" s="398" t="s">
        <v>74</v>
      </c>
      <c r="AV458" s="296" t="s">
        <v>74</v>
      </c>
      <c r="AW458" s="296" t="s">
        <v>32</v>
      </c>
      <c r="AX458" s="296" t="s">
        <v>68</v>
      </c>
      <c r="AY458" s="398" t="s">
        <v>119</v>
      </c>
    </row>
    <row r="459" spans="2:51" s="296" customFormat="1" ht="13.5" hidden="1">
      <c r="B459" s="397"/>
      <c r="D459" s="289" t="s">
        <v>126</v>
      </c>
      <c r="E459" s="398" t="s">
        <v>5</v>
      </c>
      <c r="F459" s="301" t="s">
        <v>617</v>
      </c>
      <c r="H459" s="399"/>
      <c r="L459" s="397"/>
      <c r="M459" s="400"/>
      <c r="N459" s="401"/>
      <c r="O459" s="401"/>
      <c r="P459" s="401"/>
      <c r="Q459" s="401"/>
      <c r="R459" s="401"/>
      <c r="S459" s="401"/>
      <c r="T459" s="402"/>
      <c r="AT459" s="398" t="s">
        <v>126</v>
      </c>
      <c r="AU459" s="398" t="s">
        <v>74</v>
      </c>
      <c r="AV459" s="296" t="s">
        <v>74</v>
      </c>
      <c r="AW459" s="296" t="s">
        <v>32</v>
      </c>
      <c r="AX459" s="296" t="s">
        <v>68</v>
      </c>
      <c r="AY459" s="398" t="s">
        <v>119</v>
      </c>
    </row>
    <row r="460" spans="2:51" s="296" customFormat="1" ht="13.5" hidden="1">
      <c r="B460" s="397"/>
      <c r="D460" s="289" t="s">
        <v>126</v>
      </c>
      <c r="E460" s="398" t="s">
        <v>5</v>
      </c>
      <c r="F460" s="301" t="s">
        <v>618</v>
      </c>
      <c r="H460" s="399"/>
      <c r="L460" s="397"/>
      <c r="M460" s="400"/>
      <c r="N460" s="401"/>
      <c r="O460" s="401"/>
      <c r="P460" s="401"/>
      <c r="Q460" s="401"/>
      <c r="R460" s="401"/>
      <c r="S460" s="401"/>
      <c r="T460" s="402"/>
      <c r="AT460" s="398" t="s">
        <v>126</v>
      </c>
      <c r="AU460" s="398" t="s">
        <v>74</v>
      </c>
      <c r="AV460" s="296" t="s">
        <v>74</v>
      </c>
      <c r="AW460" s="296" t="s">
        <v>32</v>
      </c>
      <c r="AX460" s="296" t="s">
        <v>68</v>
      </c>
      <c r="AY460" s="398" t="s">
        <v>119</v>
      </c>
    </row>
    <row r="461" spans="2:51" s="296" customFormat="1" ht="13.5" hidden="1">
      <c r="B461" s="397"/>
      <c r="D461" s="289" t="s">
        <v>126</v>
      </c>
      <c r="E461" s="398" t="s">
        <v>5</v>
      </c>
      <c r="F461" s="301" t="s">
        <v>619</v>
      </c>
      <c r="H461" s="399"/>
      <c r="L461" s="397"/>
      <c r="M461" s="400"/>
      <c r="N461" s="401"/>
      <c r="O461" s="401"/>
      <c r="P461" s="401"/>
      <c r="Q461" s="401"/>
      <c r="R461" s="401"/>
      <c r="S461" s="401"/>
      <c r="T461" s="402"/>
      <c r="AT461" s="398" t="s">
        <v>126</v>
      </c>
      <c r="AU461" s="398" t="s">
        <v>74</v>
      </c>
      <c r="AV461" s="296" t="s">
        <v>74</v>
      </c>
      <c r="AW461" s="296" t="s">
        <v>32</v>
      </c>
      <c r="AX461" s="296" t="s">
        <v>68</v>
      </c>
      <c r="AY461" s="398" t="s">
        <v>119</v>
      </c>
    </row>
    <row r="462" spans="2:51" s="296" customFormat="1" ht="13.5" hidden="1">
      <c r="B462" s="397"/>
      <c r="D462" s="289" t="s">
        <v>126</v>
      </c>
      <c r="E462" s="398" t="s">
        <v>5</v>
      </c>
      <c r="F462" s="301" t="s">
        <v>620</v>
      </c>
      <c r="H462" s="399"/>
      <c r="L462" s="397"/>
      <c r="M462" s="400"/>
      <c r="N462" s="401"/>
      <c r="O462" s="401"/>
      <c r="P462" s="401"/>
      <c r="Q462" s="401"/>
      <c r="R462" s="401"/>
      <c r="S462" s="401"/>
      <c r="T462" s="402"/>
      <c r="AT462" s="398" t="s">
        <v>126</v>
      </c>
      <c r="AU462" s="398" t="s">
        <v>74</v>
      </c>
      <c r="AV462" s="296" t="s">
        <v>74</v>
      </c>
      <c r="AW462" s="296" t="s">
        <v>32</v>
      </c>
      <c r="AX462" s="296" t="s">
        <v>68</v>
      </c>
      <c r="AY462" s="398" t="s">
        <v>119</v>
      </c>
    </row>
    <row r="463" spans="2:51" s="296" customFormat="1" ht="13.5" hidden="1">
      <c r="B463" s="397"/>
      <c r="D463" s="289" t="s">
        <v>126</v>
      </c>
      <c r="E463" s="398" t="s">
        <v>5</v>
      </c>
      <c r="F463" s="301" t="s">
        <v>621</v>
      </c>
      <c r="H463" s="399"/>
      <c r="L463" s="397"/>
      <c r="M463" s="400"/>
      <c r="N463" s="401"/>
      <c r="O463" s="401"/>
      <c r="P463" s="401"/>
      <c r="Q463" s="401"/>
      <c r="R463" s="401"/>
      <c r="S463" s="401"/>
      <c r="T463" s="402"/>
      <c r="AT463" s="398" t="s">
        <v>126</v>
      </c>
      <c r="AU463" s="398" t="s">
        <v>74</v>
      </c>
      <c r="AV463" s="296" t="s">
        <v>74</v>
      </c>
      <c r="AW463" s="296" t="s">
        <v>32</v>
      </c>
      <c r="AX463" s="296" t="s">
        <v>68</v>
      </c>
      <c r="AY463" s="398" t="s">
        <v>119</v>
      </c>
    </row>
    <row r="464" spans="2:51" s="296" customFormat="1" ht="13.5" hidden="1">
      <c r="B464" s="397"/>
      <c r="D464" s="289" t="s">
        <v>126</v>
      </c>
      <c r="E464" s="398" t="s">
        <v>5</v>
      </c>
      <c r="F464" s="301" t="s">
        <v>622</v>
      </c>
      <c r="H464" s="399"/>
      <c r="L464" s="397"/>
      <c r="M464" s="400"/>
      <c r="N464" s="401"/>
      <c r="O464" s="401"/>
      <c r="P464" s="401"/>
      <c r="Q464" s="401"/>
      <c r="R464" s="401"/>
      <c r="S464" s="401"/>
      <c r="T464" s="402"/>
      <c r="AT464" s="398" t="s">
        <v>126</v>
      </c>
      <c r="AU464" s="398" t="s">
        <v>74</v>
      </c>
      <c r="AV464" s="296" t="s">
        <v>74</v>
      </c>
      <c r="AW464" s="296" t="s">
        <v>32</v>
      </c>
      <c r="AX464" s="296" t="s">
        <v>68</v>
      </c>
      <c r="AY464" s="398" t="s">
        <v>119</v>
      </c>
    </row>
    <row r="465" spans="2:51" s="296" customFormat="1" ht="13.5" hidden="1">
      <c r="B465" s="397"/>
      <c r="D465" s="289" t="s">
        <v>126</v>
      </c>
      <c r="E465" s="398" t="s">
        <v>5</v>
      </c>
      <c r="F465" s="301" t="s">
        <v>623</v>
      </c>
      <c r="H465" s="399"/>
      <c r="L465" s="397"/>
      <c r="M465" s="400"/>
      <c r="N465" s="401"/>
      <c r="O465" s="401"/>
      <c r="P465" s="401"/>
      <c r="Q465" s="401"/>
      <c r="R465" s="401"/>
      <c r="S465" s="401"/>
      <c r="T465" s="402"/>
      <c r="AT465" s="398" t="s">
        <v>126</v>
      </c>
      <c r="AU465" s="398" t="s">
        <v>74</v>
      </c>
      <c r="AV465" s="296" t="s">
        <v>74</v>
      </c>
      <c r="AW465" s="296" t="s">
        <v>32</v>
      </c>
      <c r="AX465" s="296" t="s">
        <v>68</v>
      </c>
      <c r="AY465" s="398" t="s">
        <v>119</v>
      </c>
    </row>
    <row r="466" spans="2:51" s="296" customFormat="1" ht="13.5" hidden="1">
      <c r="B466" s="397"/>
      <c r="D466" s="289" t="s">
        <v>126</v>
      </c>
      <c r="E466" s="398" t="s">
        <v>5</v>
      </c>
      <c r="F466" s="301" t="s">
        <v>624</v>
      </c>
      <c r="H466" s="399"/>
      <c r="L466" s="397"/>
      <c r="M466" s="400"/>
      <c r="N466" s="401"/>
      <c r="O466" s="401"/>
      <c r="P466" s="401"/>
      <c r="Q466" s="401"/>
      <c r="R466" s="401"/>
      <c r="S466" s="401"/>
      <c r="T466" s="402"/>
      <c r="AT466" s="398" t="s">
        <v>126</v>
      </c>
      <c r="AU466" s="398" t="s">
        <v>74</v>
      </c>
      <c r="AV466" s="296" t="s">
        <v>74</v>
      </c>
      <c r="AW466" s="296" t="s">
        <v>32</v>
      </c>
      <c r="AX466" s="296" t="s">
        <v>68</v>
      </c>
      <c r="AY466" s="398" t="s">
        <v>119</v>
      </c>
    </row>
    <row r="467" spans="2:51" s="12" customFormat="1" ht="13.5" hidden="1">
      <c r="B467" s="182"/>
      <c r="D467" s="163" t="s">
        <v>126</v>
      </c>
      <c r="E467" s="183" t="s">
        <v>5</v>
      </c>
      <c r="F467" s="184" t="s">
        <v>149</v>
      </c>
      <c r="H467" s="185"/>
      <c r="L467" s="182"/>
      <c r="M467" s="186"/>
      <c r="N467" s="187"/>
      <c r="O467" s="187"/>
      <c r="P467" s="187"/>
      <c r="Q467" s="187"/>
      <c r="R467" s="187"/>
      <c r="S467" s="187"/>
      <c r="T467" s="188"/>
      <c r="AT467" s="183" t="s">
        <v>126</v>
      </c>
      <c r="AU467" s="183" t="s">
        <v>74</v>
      </c>
      <c r="AV467" s="12" t="s">
        <v>124</v>
      </c>
      <c r="AW467" s="12" t="s">
        <v>32</v>
      </c>
      <c r="AX467" s="12" t="s">
        <v>21</v>
      </c>
      <c r="AY467" s="183" t="s">
        <v>119</v>
      </c>
    </row>
    <row r="468" spans="2:65" s="319" customFormat="1" ht="16.5" customHeight="1">
      <c r="B468" s="331"/>
      <c r="C468" s="332" t="s">
        <v>164</v>
      </c>
      <c r="D468" s="332" t="s">
        <v>121</v>
      </c>
      <c r="E468" s="317" t="s">
        <v>625</v>
      </c>
      <c r="F468" s="333" t="s">
        <v>626</v>
      </c>
      <c r="G468" s="334" t="s">
        <v>122</v>
      </c>
      <c r="H468" s="318">
        <f>H455</f>
        <v>150</v>
      </c>
      <c r="I468" s="335"/>
      <c r="J468" s="335">
        <f>ROUND(I468*H468,2)</f>
        <v>0</v>
      </c>
      <c r="K468" s="333" t="s">
        <v>310</v>
      </c>
      <c r="L468" s="336"/>
      <c r="M468" s="337" t="s">
        <v>5</v>
      </c>
      <c r="N468" s="338" t="s">
        <v>39</v>
      </c>
      <c r="O468" s="339">
        <v>0.083</v>
      </c>
      <c r="P468" s="339">
        <f>O468*H468</f>
        <v>12.450000000000001</v>
      </c>
      <c r="Q468" s="339">
        <v>1E-05</v>
      </c>
      <c r="R468" s="339">
        <f>Q468*H468</f>
        <v>0.0015</v>
      </c>
      <c r="S468" s="339">
        <v>0</v>
      </c>
      <c r="T468" s="340">
        <f>S468*H468</f>
        <v>0</v>
      </c>
      <c r="AR468" s="341" t="s">
        <v>124</v>
      </c>
      <c r="AT468" s="341" t="s">
        <v>121</v>
      </c>
      <c r="AU468" s="341" t="s">
        <v>74</v>
      </c>
      <c r="AY468" s="341" t="s">
        <v>119</v>
      </c>
      <c r="BE468" s="342">
        <f>IF(N468="základní",J468,0)</f>
        <v>0</v>
      </c>
      <c r="BF468" s="342">
        <f>IF(N468="snížená",J468,0)</f>
        <v>0</v>
      </c>
      <c r="BG468" s="342">
        <f>IF(N468="zákl. přenesená",J468,0)</f>
        <v>0</v>
      </c>
      <c r="BH468" s="342">
        <f>IF(N468="sníž. přenesená",J468,0)</f>
        <v>0</v>
      </c>
      <c r="BI468" s="342">
        <f>IF(N468="nulová",J468,0)</f>
        <v>0</v>
      </c>
      <c r="BJ468" s="341" t="s">
        <v>21</v>
      </c>
      <c r="BK468" s="342">
        <f>ROUND(I468*H468,2)</f>
        <v>0</v>
      </c>
      <c r="BL468" s="341" t="s">
        <v>124</v>
      </c>
      <c r="BM468" s="341" t="s">
        <v>627</v>
      </c>
    </row>
    <row r="469" spans="2:47" s="272" customFormat="1" ht="13.5">
      <c r="B469" s="36"/>
      <c r="D469" s="163" t="s">
        <v>125</v>
      </c>
      <c r="F469" s="164" t="s">
        <v>628</v>
      </c>
      <c r="L469" s="36"/>
      <c r="M469" s="165"/>
      <c r="N469" s="273"/>
      <c r="O469" s="273"/>
      <c r="P469" s="273"/>
      <c r="Q469" s="273"/>
      <c r="R469" s="273"/>
      <c r="S469" s="273"/>
      <c r="T469" s="65"/>
      <c r="AT469" s="22" t="s">
        <v>125</v>
      </c>
      <c r="AU469" s="22" t="s">
        <v>74</v>
      </c>
    </row>
    <row r="470" spans="2:51" s="391" customFormat="1" ht="13.5" hidden="1">
      <c r="B470" s="390"/>
      <c r="D470" s="289" t="s">
        <v>126</v>
      </c>
      <c r="E470" s="392" t="s">
        <v>5</v>
      </c>
      <c r="F470" s="393" t="s">
        <v>615</v>
      </c>
      <c r="H470" s="392" t="s">
        <v>5</v>
      </c>
      <c r="L470" s="390"/>
      <c r="M470" s="394"/>
      <c r="N470" s="395"/>
      <c r="O470" s="395"/>
      <c r="P470" s="395"/>
      <c r="Q470" s="395"/>
      <c r="R470" s="395"/>
      <c r="S470" s="395"/>
      <c r="T470" s="396"/>
      <c r="AT470" s="392" t="s">
        <v>126</v>
      </c>
      <c r="AU470" s="392" t="s">
        <v>74</v>
      </c>
      <c r="AV470" s="391" t="s">
        <v>21</v>
      </c>
      <c r="AW470" s="391" t="s">
        <v>32</v>
      </c>
      <c r="AX470" s="391" t="s">
        <v>68</v>
      </c>
      <c r="AY470" s="392" t="s">
        <v>119</v>
      </c>
    </row>
    <row r="471" spans="2:51" s="296" customFormat="1" ht="13.5" hidden="1">
      <c r="B471" s="397"/>
      <c r="D471" s="289" t="s">
        <v>126</v>
      </c>
      <c r="E471" s="398" t="s">
        <v>5</v>
      </c>
      <c r="F471" s="301" t="s">
        <v>616</v>
      </c>
      <c r="H471" s="399"/>
      <c r="L471" s="397"/>
      <c r="M471" s="400"/>
      <c r="N471" s="401"/>
      <c r="O471" s="401"/>
      <c r="P471" s="401"/>
      <c r="Q471" s="401"/>
      <c r="R471" s="401"/>
      <c r="S471" s="401"/>
      <c r="T471" s="402"/>
      <c r="AT471" s="398" t="s">
        <v>126</v>
      </c>
      <c r="AU471" s="398" t="s">
        <v>74</v>
      </c>
      <c r="AV471" s="296" t="s">
        <v>74</v>
      </c>
      <c r="AW471" s="296" t="s">
        <v>32</v>
      </c>
      <c r="AX471" s="296" t="s">
        <v>68</v>
      </c>
      <c r="AY471" s="398" t="s">
        <v>119</v>
      </c>
    </row>
    <row r="472" spans="2:51" s="296" customFormat="1" ht="13.5" hidden="1">
      <c r="B472" s="397"/>
      <c r="D472" s="289" t="s">
        <v>126</v>
      </c>
      <c r="E472" s="398" t="s">
        <v>5</v>
      </c>
      <c r="F472" s="301" t="s">
        <v>617</v>
      </c>
      <c r="H472" s="399"/>
      <c r="L472" s="397"/>
      <c r="M472" s="400"/>
      <c r="N472" s="401"/>
      <c r="O472" s="401"/>
      <c r="P472" s="401"/>
      <c r="Q472" s="401"/>
      <c r="R472" s="401"/>
      <c r="S472" s="401"/>
      <c r="T472" s="402"/>
      <c r="AT472" s="398" t="s">
        <v>126</v>
      </c>
      <c r="AU472" s="398" t="s">
        <v>74</v>
      </c>
      <c r="AV472" s="296" t="s">
        <v>74</v>
      </c>
      <c r="AW472" s="296" t="s">
        <v>32</v>
      </c>
      <c r="AX472" s="296" t="s">
        <v>68</v>
      </c>
      <c r="AY472" s="398" t="s">
        <v>119</v>
      </c>
    </row>
    <row r="473" spans="2:51" s="296" customFormat="1" ht="13.5" hidden="1">
      <c r="B473" s="397"/>
      <c r="D473" s="289" t="s">
        <v>126</v>
      </c>
      <c r="E473" s="398" t="s">
        <v>5</v>
      </c>
      <c r="F473" s="301" t="s">
        <v>618</v>
      </c>
      <c r="H473" s="399"/>
      <c r="L473" s="397"/>
      <c r="M473" s="400"/>
      <c r="N473" s="401"/>
      <c r="O473" s="401"/>
      <c r="P473" s="401"/>
      <c r="Q473" s="401"/>
      <c r="R473" s="401"/>
      <c r="S473" s="401"/>
      <c r="T473" s="402"/>
      <c r="AT473" s="398" t="s">
        <v>126</v>
      </c>
      <c r="AU473" s="398" t="s">
        <v>74</v>
      </c>
      <c r="AV473" s="296" t="s">
        <v>74</v>
      </c>
      <c r="AW473" s="296" t="s">
        <v>32</v>
      </c>
      <c r="AX473" s="296" t="s">
        <v>68</v>
      </c>
      <c r="AY473" s="398" t="s">
        <v>119</v>
      </c>
    </row>
    <row r="474" spans="2:51" s="296" customFormat="1" ht="13.5" hidden="1">
      <c r="B474" s="397"/>
      <c r="D474" s="289" t="s">
        <v>126</v>
      </c>
      <c r="E474" s="398" t="s">
        <v>5</v>
      </c>
      <c r="F474" s="301" t="s">
        <v>619</v>
      </c>
      <c r="H474" s="399"/>
      <c r="L474" s="397"/>
      <c r="M474" s="400"/>
      <c r="N474" s="401"/>
      <c r="O474" s="401"/>
      <c r="P474" s="401"/>
      <c r="Q474" s="401"/>
      <c r="R474" s="401"/>
      <c r="S474" s="401"/>
      <c r="T474" s="402"/>
      <c r="AT474" s="398" t="s">
        <v>126</v>
      </c>
      <c r="AU474" s="398" t="s">
        <v>74</v>
      </c>
      <c r="AV474" s="296" t="s">
        <v>74</v>
      </c>
      <c r="AW474" s="296" t="s">
        <v>32</v>
      </c>
      <c r="AX474" s="296" t="s">
        <v>68</v>
      </c>
      <c r="AY474" s="398" t="s">
        <v>119</v>
      </c>
    </row>
    <row r="475" spans="2:51" s="296" customFormat="1" ht="13.5" hidden="1">
      <c r="B475" s="397"/>
      <c r="D475" s="289" t="s">
        <v>126</v>
      </c>
      <c r="E475" s="398" t="s">
        <v>5</v>
      </c>
      <c r="F475" s="301" t="s">
        <v>620</v>
      </c>
      <c r="H475" s="399"/>
      <c r="L475" s="397"/>
      <c r="M475" s="400"/>
      <c r="N475" s="401"/>
      <c r="O475" s="401"/>
      <c r="P475" s="401"/>
      <c r="Q475" s="401"/>
      <c r="R475" s="401"/>
      <c r="S475" s="401"/>
      <c r="T475" s="402"/>
      <c r="AT475" s="398" t="s">
        <v>126</v>
      </c>
      <c r="AU475" s="398" t="s">
        <v>74</v>
      </c>
      <c r="AV475" s="296" t="s">
        <v>74</v>
      </c>
      <c r="AW475" s="296" t="s">
        <v>32</v>
      </c>
      <c r="AX475" s="296" t="s">
        <v>68</v>
      </c>
      <c r="AY475" s="398" t="s">
        <v>119</v>
      </c>
    </row>
    <row r="476" spans="2:51" s="296" customFormat="1" ht="13.5" hidden="1">
      <c r="B476" s="397"/>
      <c r="D476" s="289" t="s">
        <v>126</v>
      </c>
      <c r="E476" s="398" t="s">
        <v>5</v>
      </c>
      <c r="F476" s="301" t="s">
        <v>621</v>
      </c>
      <c r="H476" s="399"/>
      <c r="L476" s="397"/>
      <c r="M476" s="400"/>
      <c r="N476" s="401"/>
      <c r="O476" s="401"/>
      <c r="P476" s="401"/>
      <c r="Q476" s="401"/>
      <c r="R476" s="401"/>
      <c r="S476" s="401"/>
      <c r="T476" s="402"/>
      <c r="AT476" s="398" t="s">
        <v>126</v>
      </c>
      <c r="AU476" s="398" t="s">
        <v>74</v>
      </c>
      <c r="AV476" s="296" t="s">
        <v>74</v>
      </c>
      <c r="AW476" s="296" t="s">
        <v>32</v>
      </c>
      <c r="AX476" s="296" t="s">
        <v>68</v>
      </c>
      <c r="AY476" s="398" t="s">
        <v>119</v>
      </c>
    </row>
    <row r="477" spans="2:51" s="296" customFormat="1" ht="13.5" hidden="1">
      <c r="B477" s="397"/>
      <c r="D477" s="289" t="s">
        <v>126</v>
      </c>
      <c r="E477" s="398" t="s">
        <v>5</v>
      </c>
      <c r="F477" s="301" t="s">
        <v>622</v>
      </c>
      <c r="H477" s="399"/>
      <c r="L477" s="397"/>
      <c r="M477" s="400"/>
      <c r="N477" s="401"/>
      <c r="O477" s="401"/>
      <c r="P477" s="401"/>
      <c r="Q477" s="401"/>
      <c r="R477" s="401"/>
      <c r="S477" s="401"/>
      <c r="T477" s="402"/>
      <c r="AT477" s="398" t="s">
        <v>126</v>
      </c>
      <c r="AU477" s="398" t="s">
        <v>74</v>
      </c>
      <c r="AV477" s="296" t="s">
        <v>74</v>
      </c>
      <c r="AW477" s="296" t="s">
        <v>32</v>
      </c>
      <c r="AX477" s="296" t="s">
        <v>68</v>
      </c>
      <c r="AY477" s="398" t="s">
        <v>119</v>
      </c>
    </row>
    <row r="478" spans="2:51" s="296" customFormat="1" ht="13.5" hidden="1">
      <c r="B478" s="397"/>
      <c r="D478" s="289" t="s">
        <v>126</v>
      </c>
      <c r="E478" s="398" t="s">
        <v>5</v>
      </c>
      <c r="F478" s="301" t="s">
        <v>623</v>
      </c>
      <c r="H478" s="399"/>
      <c r="L478" s="397"/>
      <c r="M478" s="400"/>
      <c r="N478" s="401"/>
      <c r="O478" s="401"/>
      <c r="P478" s="401"/>
      <c r="Q478" s="401"/>
      <c r="R478" s="401"/>
      <c r="S478" s="401"/>
      <c r="T478" s="402"/>
      <c r="AT478" s="398" t="s">
        <v>126</v>
      </c>
      <c r="AU478" s="398" t="s">
        <v>74</v>
      </c>
      <c r="AV478" s="296" t="s">
        <v>74</v>
      </c>
      <c r="AW478" s="296" t="s">
        <v>32</v>
      </c>
      <c r="AX478" s="296" t="s">
        <v>68</v>
      </c>
      <c r="AY478" s="398" t="s">
        <v>119</v>
      </c>
    </row>
    <row r="479" spans="2:51" s="296" customFormat="1" ht="13.5" hidden="1">
      <c r="B479" s="397"/>
      <c r="D479" s="289" t="s">
        <v>126</v>
      </c>
      <c r="E479" s="398" t="s">
        <v>5</v>
      </c>
      <c r="F479" s="301" t="s">
        <v>624</v>
      </c>
      <c r="H479" s="399"/>
      <c r="L479" s="397"/>
      <c r="M479" s="400"/>
      <c r="N479" s="401"/>
      <c r="O479" s="401"/>
      <c r="P479" s="401"/>
      <c r="Q479" s="401"/>
      <c r="R479" s="401"/>
      <c r="S479" s="401"/>
      <c r="T479" s="402"/>
      <c r="AT479" s="398" t="s">
        <v>126</v>
      </c>
      <c r="AU479" s="398" t="s">
        <v>74</v>
      </c>
      <c r="AV479" s="296" t="s">
        <v>74</v>
      </c>
      <c r="AW479" s="296" t="s">
        <v>32</v>
      </c>
      <c r="AX479" s="296" t="s">
        <v>68</v>
      </c>
      <c r="AY479" s="398" t="s">
        <v>119</v>
      </c>
    </row>
    <row r="480" spans="2:51" s="12" customFormat="1" ht="13.5" hidden="1">
      <c r="B480" s="182"/>
      <c r="D480" s="163" t="s">
        <v>126</v>
      </c>
      <c r="E480" s="183" t="s">
        <v>5</v>
      </c>
      <c r="F480" s="184" t="s">
        <v>149</v>
      </c>
      <c r="H480" s="185"/>
      <c r="L480" s="182"/>
      <c r="M480" s="186"/>
      <c r="N480" s="187"/>
      <c r="O480" s="187"/>
      <c r="P480" s="187"/>
      <c r="Q480" s="187"/>
      <c r="R480" s="187"/>
      <c r="S480" s="187"/>
      <c r="T480" s="188"/>
      <c r="AT480" s="183" t="s">
        <v>126</v>
      </c>
      <c r="AU480" s="183" t="s">
        <v>74</v>
      </c>
      <c r="AV480" s="12" t="s">
        <v>124</v>
      </c>
      <c r="AW480" s="12" t="s">
        <v>32</v>
      </c>
      <c r="AX480" s="12" t="s">
        <v>21</v>
      </c>
      <c r="AY480" s="183" t="s">
        <v>119</v>
      </c>
    </row>
    <row r="481" spans="2:65" s="319" customFormat="1" ht="25.5" customHeight="1">
      <c r="B481" s="331"/>
      <c r="C481" s="332" t="s">
        <v>167</v>
      </c>
      <c r="D481" s="332" t="s">
        <v>121</v>
      </c>
      <c r="E481" s="317" t="s">
        <v>629</v>
      </c>
      <c r="F481" s="333" t="s">
        <v>630</v>
      </c>
      <c r="G481" s="334" t="s">
        <v>214</v>
      </c>
      <c r="H481" s="318">
        <v>96</v>
      </c>
      <c r="I481" s="335"/>
      <c r="J481" s="335">
        <f>ROUND(I481*H481,2)</f>
        <v>0</v>
      </c>
      <c r="K481" s="333" t="s">
        <v>123</v>
      </c>
      <c r="L481" s="336"/>
      <c r="M481" s="337" t="s">
        <v>5</v>
      </c>
      <c r="N481" s="338" t="s">
        <v>39</v>
      </c>
      <c r="O481" s="339">
        <v>0.97</v>
      </c>
      <c r="P481" s="339">
        <f>O481*H481</f>
        <v>93.12</v>
      </c>
      <c r="Q481" s="339">
        <v>0</v>
      </c>
      <c r="R481" s="339">
        <f>Q481*H481</f>
        <v>0</v>
      </c>
      <c r="S481" s="339">
        <v>0.035</v>
      </c>
      <c r="T481" s="340">
        <f>S481*H481</f>
        <v>3.3600000000000003</v>
      </c>
      <c r="AR481" s="341" t="s">
        <v>124</v>
      </c>
      <c r="AT481" s="341" t="s">
        <v>121</v>
      </c>
      <c r="AU481" s="341" t="s">
        <v>74</v>
      </c>
      <c r="AY481" s="341" t="s">
        <v>119</v>
      </c>
      <c r="BE481" s="342">
        <f>IF(N481="základní",J481,0)</f>
        <v>0</v>
      </c>
      <c r="BF481" s="342">
        <f>IF(N481="snížená",J481,0)</f>
        <v>0</v>
      </c>
      <c r="BG481" s="342">
        <f>IF(N481="zákl. přenesená",J481,0)</f>
        <v>0</v>
      </c>
      <c r="BH481" s="342">
        <f>IF(N481="sníž. přenesená",J481,0)</f>
        <v>0</v>
      </c>
      <c r="BI481" s="342">
        <f>IF(N481="nulová",J481,0)</f>
        <v>0</v>
      </c>
      <c r="BJ481" s="341" t="s">
        <v>21</v>
      </c>
      <c r="BK481" s="342">
        <f>ROUND(I481*H481,2)</f>
        <v>0</v>
      </c>
      <c r="BL481" s="341" t="s">
        <v>124</v>
      </c>
      <c r="BM481" s="341" t="s">
        <v>631</v>
      </c>
    </row>
    <row r="482" spans="2:47" s="272" customFormat="1" ht="40.5">
      <c r="B482" s="36"/>
      <c r="D482" s="163" t="s">
        <v>125</v>
      </c>
      <c r="F482" s="164" t="s">
        <v>632</v>
      </c>
      <c r="L482" s="36"/>
      <c r="M482" s="165"/>
      <c r="N482" s="273"/>
      <c r="O482" s="273"/>
      <c r="P482" s="273"/>
      <c r="Q482" s="273"/>
      <c r="R482" s="273"/>
      <c r="S482" s="273"/>
      <c r="T482" s="65"/>
      <c r="AT482" s="22" t="s">
        <v>125</v>
      </c>
      <c r="AU482" s="22" t="s">
        <v>74</v>
      </c>
    </row>
    <row r="483" spans="2:51" s="11" customFormat="1" ht="13.5">
      <c r="B483" s="166"/>
      <c r="D483" s="163" t="s">
        <v>126</v>
      </c>
      <c r="E483" s="167" t="s">
        <v>5</v>
      </c>
      <c r="F483" s="168" t="s">
        <v>633</v>
      </c>
      <c r="H483" s="169">
        <v>71</v>
      </c>
      <c r="L483" s="166"/>
      <c r="M483" s="170"/>
      <c r="N483" s="171"/>
      <c r="O483" s="171"/>
      <c r="P483" s="171"/>
      <c r="Q483" s="171"/>
      <c r="R483" s="171"/>
      <c r="S483" s="171"/>
      <c r="T483" s="172"/>
      <c r="AT483" s="167" t="s">
        <v>126</v>
      </c>
      <c r="AU483" s="167" t="s">
        <v>74</v>
      </c>
      <c r="AV483" s="11" t="s">
        <v>74</v>
      </c>
      <c r="AW483" s="11" t="s">
        <v>32</v>
      </c>
      <c r="AX483" s="11" t="s">
        <v>21</v>
      </c>
      <c r="AY483" s="167" t="s">
        <v>119</v>
      </c>
    </row>
    <row r="484" spans="2:65" s="319" customFormat="1" ht="25.5" customHeight="1">
      <c r="B484" s="331"/>
      <c r="C484" s="332" t="s">
        <v>10</v>
      </c>
      <c r="D484" s="332" t="s">
        <v>121</v>
      </c>
      <c r="E484" s="317" t="s">
        <v>634</v>
      </c>
      <c r="F484" s="333" t="s">
        <v>635</v>
      </c>
      <c r="G484" s="334" t="s">
        <v>221</v>
      </c>
      <c r="H484" s="318">
        <v>15</v>
      </c>
      <c r="I484" s="335"/>
      <c r="J484" s="335">
        <f>ROUND(I484*H484,2)</f>
        <v>0</v>
      </c>
      <c r="K484" s="333" t="s">
        <v>123</v>
      </c>
      <c r="L484" s="336"/>
      <c r="M484" s="337" t="s">
        <v>5</v>
      </c>
      <c r="N484" s="338" t="s">
        <v>39</v>
      </c>
      <c r="O484" s="339">
        <v>0.557</v>
      </c>
      <c r="P484" s="339">
        <f>O484*H484</f>
        <v>8.355</v>
      </c>
      <c r="Q484" s="339">
        <v>0</v>
      </c>
      <c r="R484" s="339">
        <f>Q484*H484</f>
        <v>0</v>
      </c>
      <c r="S484" s="339">
        <v>0.082</v>
      </c>
      <c r="T484" s="340">
        <f>S484*H484</f>
        <v>1.23</v>
      </c>
      <c r="AR484" s="341" t="s">
        <v>124</v>
      </c>
      <c r="AT484" s="341" t="s">
        <v>121</v>
      </c>
      <c r="AU484" s="341" t="s">
        <v>74</v>
      </c>
      <c r="AY484" s="341" t="s">
        <v>119</v>
      </c>
      <c r="BE484" s="342">
        <f>IF(N484="základní",J484,0)</f>
        <v>0</v>
      </c>
      <c r="BF484" s="342">
        <f>IF(N484="snížená",J484,0)</f>
        <v>0</v>
      </c>
      <c r="BG484" s="342">
        <f>IF(N484="zákl. přenesená",J484,0)</f>
        <v>0</v>
      </c>
      <c r="BH484" s="342">
        <f>IF(N484="sníž. přenesená",J484,0)</f>
        <v>0</v>
      </c>
      <c r="BI484" s="342">
        <f>IF(N484="nulová",J484,0)</f>
        <v>0</v>
      </c>
      <c r="BJ484" s="341" t="s">
        <v>21</v>
      </c>
      <c r="BK484" s="342">
        <f>ROUND(I484*H484,2)</f>
        <v>0</v>
      </c>
      <c r="BL484" s="341" t="s">
        <v>124</v>
      </c>
      <c r="BM484" s="341" t="s">
        <v>636</v>
      </c>
    </row>
    <row r="485" spans="2:47" s="272" customFormat="1" ht="27">
      <c r="B485" s="36"/>
      <c r="D485" s="163" t="s">
        <v>125</v>
      </c>
      <c r="F485" s="164" t="s">
        <v>637</v>
      </c>
      <c r="L485" s="36"/>
      <c r="M485" s="165"/>
      <c r="N485" s="273"/>
      <c r="O485" s="273"/>
      <c r="P485" s="273"/>
      <c r="Q485" s="273"/>
      <c r="R485" s="273"/>
      <c r="S485" s="273"/>
      <c r="T485" s="65"/>
      <c r="AT485" s="22" t="s">
        <v>125</v>
      </c>
      <c r="AU485" s="22" t="s">
        <v>74</v>
      </c>
    </row>
    <row r="486" spans="2:51" s="11" customFormat="1" ht="13.5">
      <c r="B486" s="166"/>
      <c r="D486" s="163" t="s">
        <v>126</v>
      </c>
      <c r="E486" s="167" t="s">
        <v>5</v>
      </c>
      <c r="F486" s="168" t="s">
        <v>638</v>
      </c>
      <c r="H486" s="169">
        <v>46</v>
      </c>
      <c r="L486" s="166"/>
      <c r="M486" s="170"/>
      <c r="N486" s="171"/>
      <c r="O486" s="171"/>
      <c r="P486" s="171"/>
      <c r="Q486" s="171"/>
      <c r="R486" s="171"/>
      <c r="S486" s="171"/>
      <c r="T486" s="172"/>
      <c r="AT486" s="167" t="s">
        <v>126</v>
      </c>
      <c r="AU486" s="167" t="s">
        <v>74</v>
      </c>
      <c r="AV486" s="11" t="s">
        <v>74</v>
      </c>
      <c r="AW486" s="11" t="s">
        <v>32</v>
      </c>
      <c r="AX486" s="11" t="s">
        <v>21</v>
      </c>
      <c r="AY486" s="167" t="s">
        <v>119</v>
      </c>
    </row>
    <row r="487" spans="2:65" s="319" customFormat="1" ht="16.5" customHeight="1">
      <c r="B487" s="331"/>
      <c r="C487" s="332" t="s">
        <v>179</v>
      </c>
      <c r="D487" s="332" t="s">
        <v>121</v>
      </c>
      <c r="E487" s="317" t="s">
        <v>639</v>
      </c>
      <c r="F487" s="333" t="s">
        <v>640</v>
      </c>
      <c r="G487" s="334" t="s">
        <v>221</v>
      </c>
      <c r="H487" s="318">
        <v>5</v>
      </c>
      <c r="I487" s="335"/>
      <c r="J487" s="335">
        <f>ROUND(I487*H487,2)</f>
        <v>0</v>
      </c>
      <c r="K487" s="333" t="s">
        <v>123</v>
      </c>
      <c r="L487" s="336"/>
      <c r="M487" s="337" t="s">
        <v>5</v>
      </c>
      <c r="N487" s="338" t="s">
        <v>39</v>
      </c>
      <c r="O487" s="339">
        <v>0.174</v>
      </c>
      <c r="P487" s="339">
        <f>O487*H487</f>
        <v>0.8699999999999999</v>
      </c>
      <c r="Q487" s="339">
        <v>0</v>
      </c>
      <c r="R487" s="339">
        <f>Q487*H487</f>
        <v>0</v>
      </c>
      <c r="S487" s="339">
        <v>0.004</v>
      </c>
      <c r="T487" s="340">
        <f>S487*H487</f>
        <v>0.02</v>
      </c>
      <c r="AR487" s="341" t="s">
        <v>124</v>
      </c>
      <c r="AT487" s="341" t="s">
        <v>121</v>
      </c>
      <c r="AU487" s="341" t="s">
        <v>74</v>
      </c>
      <c r="AY487" s="341" t="s">
        <v>119</v>
      </c>
      <c r="BE487" s="342">
        <f>IF(N487="základní",J487,0)</f>
        <v>0</v>
      </c>
      <c r="BF487" s="342">
        <f>IF(N487="snížená",J487,0)</f>
        <v>0</v>
      </c>
      <c r="BG487" s="342">
        <f>IF(N487="zákl. přenesená",J487,0)</f>
        <v>0</v>
      </c>
      <c r="BH487" s="342">
        <f>IF(N487="sníž. přenesená",J487,0)</f>
        <v>0</v>
      </c>
      <c r="BI487" s="342">
        <f>IF(N487="nulová",J487,0)</f>
        <v>0</v>
      </c>
      <c r="BJ487" s="341" t="s">
        <v>21</v>
      </c>
      <c r="BK487" s="342">
        <f>ROUND(I487*H487,2)</f>
        <v>0</v>
      </c>
      <c r="BL487" s="341" t="s">
        <v>124</v>
      </c>
      <c r="BM487" s="341" t="s">
        <v>641</v>
      </c>
    </row>
    <row r="488" spans="2:47" s="272" customFormat="1" ht="27">
      <c r="B488" s="36"/>
      <c r="D488" s="163" t="s">
        <v>125</v>
      </c>
      <c r="F488" s="164" t="s">
        <v>642</v>
      </c>
      <c r="L488" s="36"/>
      <c r="M488" s="165"/>
      <c r="N488" s="273"/>
      <c r="O488" s="273"/>
      <c r="P488" s="273"/>
      <c r="Q488" s="273"/>
      <c r="R488" s="273"/>
      <c r="S488" s="273"/>
      <c r="T488" s="65"/>
      <c r="AT488" s="22" t="s">
        <v>125</v>
      </c>
      <c r="AU488" s="22" t="s">
        <v>74</v>
      </c>
    </row>
    <row r="489" spans="2:51" s="296" customFormat="1" ht="13.5" hidden="1">
      <c r="B489" s="397"/>
      <c r="D489" s="289" t="s">
        <v>126</v>
      </c>
      <c r="E489" s="398" t="s">
        <v>5</v>
      </c>
      <c r="F489" s="301" t="s">
        <v>643</v>
      </c>
      <c r="H489" s="399">
        <v>5</v>
      </c>
      <c r="L489" s="397"/>
      <c r="M489" s="400"/>
      <c r="N489" s="401"/>
      <c r="O489" s="401"/>
      <c r="P489" s="401"/>
      <c r="Q489" s="401"/>
      <c r="R489" s="401"/>
      <c r="S489" s="401"/>
      <c r="T489" s="402"/>
      <c r="AT489" s="398" t="s">
        <v>126</v>
      </c>
      <c r="AU489" s="398" t="s">
        <v>74</v>
      </c>
      <c r="AV489" s="296" t="s">
        <v>74</v>
      </c>
      <c r="AW489" s="296" t="s">
        <v>32</v>
      </c>
      <c r="AX489" s="296" t="s">
        <v>68</v>
      </c>
      <c r="AY489" s="398" t="s">
        <v>119</v>
      </c>
    </row>
    <row r="490" spans="2:51" s="296" customFormat="1" ht="13.5" hidden="1">
      <c r="B490" s="397"/>
      <c r="D490" s="289" t="s">
        <v>126</v>
      </c>
      <c r="E490" s="398" t="s">
        <v>5</v>
      </c>
      <c r="F490" s="301" t="s">
        <v>644</v>
      </c>
      <c r="H490" s="399">
        <v>5</v>
      </c>
      <c r="L490" s="397"/>
      <c r="M490" s="400"/>
      <c r="N490" s="401"/>
      <c r="O490" s="401"/>
      <c r="P490" s="401"/>
      <c r="Q490" s="401"/>
      <c r="R490" s="401"/>
      <c r="S490" s="401"/>
      <c r="T490" s="402"/>
      <c r="AT490" s="398" t="s">
        <v>126</v>
      </c>
      <c r="AU490" s="398" t="s">
        <v>74</v>
      </c>
      <c r="AV490" s="296" t="s">
        <v>74</v>
      </c>
      <c r="AW490" s="296" t="s">
        <v>32</v>
      </c>
      <c r="AX490" s="296" t="s">
        <v>68</v>
      </c>
      <c r="AY490" s="398" t="s">
        <v>119</v>
      </c>
    </row>
    <row r="491" spans="2:51" s="296" customFormat="1" ht="13.5" hidden="1">
      <c r="B491" s="397"/>
      <c r="D491" s="289" t="s">
        <v>126</v>
      </c>
      <c r="E491" s="398" t="s">
        <v>5</v>
      </c>
      <c r="F491" s="301" t="s">
        <v>645</v>
      </c>
      <c r="H491" s="399">
        <v>2</v>
      </c>
      <c r="L491" s="397"/>
      <c r="M491" s="400"/>
      <c r="N491" s="401"/>
      <c r="O491" s="401"/>
      <c r="P491" s="401"/>
      <c r="Q491" s="401"/>
      <c r="R491" s="401"/>
      <c r="S491" s="401"/>
      <c r="T491" s="402"/>
      <c r="AT491" s="398" t="s">
        <v>126</v>
      </c>
      <c r="AU491" s="398" t="s">
        <v>74</v>
      </c>
      <c r="AV491" s="296" t="s">
        <v>74</v>
      </c>
      <c r="AW491" s="296" t="s">
        <v>32</v>
      </c>
      <c r="AX491" s="296" t="s">
        <v>68</v>
      </c>
      <c r="AY491" s="398" t="s">
        <v>119</v>
      </c>
    </row>
    <row r="492" spans="2:51" s="423" customFormat="1" ht="13.5" hidden="1">
      <c r="B492" s="424"/>
      <c r="D492" s="289" t="s">
        <v>126</v>
      </c>
      <c r="E492" s="425" t="s">
        <v>5</v>
      </c>
      <c r="F492" s="426" t="s">
        <v>149</v>
      </c>
      <c r="H492" s="427">
        <v>12</v>
      </c>
      <c r="L492" s="424"/>
      <c r="M492" s="428"/>
      <c r="N492" s="429"/>
      <c r="O492" s="429"/>
      <c r="P492" s="429"/>
      <c r="Q492" s="429"/>
      <c r="R492" s="429"/>
      <c r="S492" s="429"/>
      <c r="T492" s="430"/>
      <c r="AT492" s="425" t="s">
        <v>126</v>
      </c>
      <c r="AU492" s="425" t="s">
        <v>74</v>
      </c>
      <c r="AV492" s="423" t="s">
        <v>124</v>
      </c>
      <c r="AW492" s="423" t="s">
        <v>32</v>
      </c>
      <c r="AX492" s="423" t="s">
        <v>21</v>
      </c>
      <c r="AY492" s="425" t="s">
        <v>119</v>
      </c>
    </row>
    <row r="493" s="431" customFormat="1" ht="13.5" hidden="1"/>
    <row r="494" spans="2:65" s="319" customFormat="1" ht="16.5" customHeight="1">
      <c r="B494" s="331"/>
      <c r="C494" s="332" t="s">
        <v>21</v>
      </c>
      <c r="D494" s="332" t="s">
        <v>121</v>
      </c>
      <c r="E494" s="317" t="s">
        <v>665</v>
      </c>
      <c r="F494" s="333" t="s">
        <v>666</v>
      </c>
      <c r="G494" s="334" t="s">
        <v>667</v>
      </c>
      <c r="H494" s="318">
        <v>50</v>
      </c>
      <c r="I494" s="335"/>
      <c r="J494" s="335">
        <f>ROUND(I494*H494,2)</f>
        <v>0</v>
      </c>
      <c r="K494" s="333" t="s">
        <v>123</v>
      </c>
      <c r="L494" s="336"/>
      <c r="M494" s="337" t="s">
        <v>5</v>
      </c>
      <c r="N494" s="338" t="s">
        <v>39</v>
      </c>
      <c r="O494" s="339">
        <v>0.3</v>
      </c>
      <c r="P494" s="339">
        <f>O494*H494</f>
        <v>15</v>
      </c>
      <c r="Q494" s="339">
        <v>0</v>
      </c>
      <c r="R494" s="339">
        <f>Q494*H494</f>
        <v>0</v>
      </c>
      <c r="S494" s="339">
        <v>0</v>
      </c>
      <c r="T494" s="340">
        <f>S494*H494</f>
        <v>0</v>
      </c>
      <c r="AR494" s="341" t="s">
        <v>124</v>
      </c>
      <c r="AT494" s="341" t="s">
        <v>121</v>
      </c>
      <c r="AU494" s="341" t="s">
        <v>74</v>
      </c>
      <c r="AY494" s="341" t="s">
        <v>119</v>
      </c>
      <c r="BE494" s="342">
        <f>IF(N494="základní",J494,0)</f>
        <v>0</v>
      </c>
      <c r="BF494" s="342">
        <f>IF(N494="snížená",J494,0)</f>
        <v>0</v>
      </c>
      <c r="BG494" s="342">
        <f>IF(N494="zákl. přenesená",J494,0)</f>
        <v>0</v>
      </c>
      <c r="BH494" s="342">
        <f>IF(N494="sníž. přenesená",J494,0)</f>
        <v>0</v>
      </c>
      <c r="BI494" s="342">
        <f>IF(N494="nulová",J494,0)</f>
        <v>0</v>
      </c>
      <c r="BJ494" s="341" t="s">
        <v>21</v>
      </c>
      <c r="BK494" s="342">
        <f>ROUND(I494*H494,2)</f>
        <v>0</v>
      </c>
      <c r="BL494" s="341" t="s">
        <v>124</v>
      </c>
      <c r="BM494" s="341" t="s">
        <v>668</v>
      </c>
    </row>
    <row r="495" spans="2:47" s="272" customFormat="1" ht="27">
      <c r="B495" s="36"/>
      <c r="D495" s="163" t="s">
        <v>125</v>
      </c>
      <c r="F495" s="164" t="s">
        <v>669</v>
      </c>
      <c r="L495" s="36"/>
      <c r="M495" s="165"/>
      <c r="N495" s="273"/>
      <c r="O495" s="273"/>
      <c r="P495" s="273"/>
      <c r="Q495" s="273"/>
      <c r="R495" s="273"/>
      <c r="S495" s="273"/>
      <c r="T495" s="65"/>
      <c r="AT495" s="22" t="s">
        <v>125</v>
      </c>
      <c r="AU495" s="22" t="s">
        <v>74</v>
      </c>
    </row>
    <row r="496" spans="2:65" s="319" customFormat="1" ht="25.5" customHeight="1">
      <c r="B496" s="331"/>
      <c r="C496" s="332" t="s">
        <v>74</v>
      </c>
      <c r="D496" s="332" t="s">
        <v>121</v>
      </c>
      <c r="E496" s="317" t="s">
        <v>670</v>
      </c>
      <c r="F496" s="333" t="s">
        <v>671</v>
      </c>
      <c r="G496" s="334" t="s">
        <v>672</v>
      </c>
      <c r="H496" s="318">
        <v>10</v>
      </c>
      <c r="I496" s="335"/>
      <c r="J496" s="335">
        <f>ROUND(I496*H496,2)</f>
        <v>0</v>
      </c>
      <c r="K496" s="333" t="s">
        <v>123</v>
      </c>
      <c r="L496" s="336"/>
      <c r="M496" s="337" t="s">
        <v>5</v>
      </c>
      <c r="N496" s="338" t="s">
        <v>39</v>
      </c>
      <c r="O496" s="339">
        <v>0</v>
      </c>
      <c r="P496" s="339">
        <f>O496*H496</f>
        <v>0</v>
      </c>
      <c r="Q496" s="339">
        <v>0</v>
      </c>
      <c r="R496" s="339">
        <f>Q496*H496</f>
        <v>0</v>
      </c>
      <c r="S496" s="339">
        <v>0</v>
      </c>
      <c r="T496" s="340">
        <f>S496*H496</f>
        <v>0</v>
      </c>
      <c r="AR496" s="341" t="s">
        <v>124</v>
      </c>
      <c r="AT496" s="341" t="s">
        <v>121</v>
      </c>
      <c r="AU496" s="341" t="s">
        <v>74</v>
      </c>
      <c r="AY496" s="341" t="s">
        <v>119</v>
      </c>
      <c r="BE496" s="342">
        <f>IF(N496="základní",J496,0)</f>
        <v>0</v>
      </c>
      <c r="BF496" s="342">
        <f>IF(N496="snížená",J496,0)</f>
        <v>0</v>
      </c>
      <c r="BG496" s="342">
        <f>IF(N496="zákl. přenesená",J496,0)</f>
        <v>0</v>
      </c>
      <c r="BH496" s="342">
        <f>IF(N496="sníž. přenesená",J496,0)</f>
        <v>0</v>
      </c>
      <c r="BI496" s="342">
        <f>IF(N496="nulová",J496,0)</f>
        <v>0</v>
      </c>
      <c r="BJ496" s="341" t="s">
        <v>21</v>
      </c>
      <c r="BK496" s="342">
        <f>ROUND(I496*H496,2)</f>
        <v>0</v>
      </c>
      <c r="BL496" s="341" t="s">
        <v>124</v>
      </c>
      <c r="BM496" s="341" t="s">
        <v>673</v>
      </c>
    </row>
    <row r="497" spans="2:47" s="272" customFormat="1" ht="27">
      <c r="B497" s="36"/>
      <c r="D497" s="163" t="s">
        <v>125</v>
      </c>
      <c r="F497" s="164" t="s">
        <v>674</v>
      </c>
      <c r="L497" s="36"/>
      <c r="M497" s="165"/>
      <c r="N497" s="273"/>
      <c r="O497" s="273"/>
      <c r="P497" s="273"/>
      <c r="Q497" s="273"/>
      <c r="R497" s="273"/>
      <c r="S497" s="273"/>
      <c r="T497" s="65"/>
      <c r="AT497" s="22" t="s">
        <v>125</v>
      </c>
      <c r="AU497" s="22" t="s">
        <v>74</v>
      </c>
    </row>
    <row r="498" spans="2:63" s="10" customFormat="1" ht="29.85" customHeight="1">
      <c r="B498" s="139"/>
      <c r="D498" s="140" t="s">
        <v>67</v>
      </c>
      <c r="E498" s="149" t="s">
        <v>131</v>
      </c>
      <c r="F498" s="149" t="s">
        <v>685</v>
      </c>
      <c r="J498" s="150">
        <f>BK498</f>
        <v>0</v>
      </c>
      <c r="L498" s="139"/>
      <c r="M498" s="143"/>
      <c r="N498" s="144"/>
      <c r="O498" s="144"/>
      <c r="P498" s="145">
        <f>SUM(P499:P504)</f>
        <v>49.072</v>
      </c>
      <c r="Q498" s="144"/>
      <c r="R498" s="145">
        <f>SUM(R499:R504)</f>
        <v>0.06559999999999999</v>
      </c>
      <c r="S498" s="144"/>
      <c r="T498" s="146">
        <f>SUM(T499:T504)</f>
        <v>0</v>
      </c>
      <c r="AR498" s="140" t="s">
        <v>21</v>
      </c>
      <c r="AT498" s="147" t="s">
        <v>67</v>
      </c>
      <c r="AU498" s="147" t="s">
        <v>21</v>
      </c>
      <c r="AY498" s="140" t="s">
        <v>119</v>
      </c>
      <c r="BK498" s="148">
        <f>SUM(BK499:BK504)</f>
        <v>0</v>
      </c>
    </row>
    <row r="499" spans="2:65" s="319" customFormat="1" ht="16.5" customHeight="1">
      <c r="B499" s="331"/>
      <c r="C499" s="332" t="s">
        <v>208</v>
      </c>
      <c r="D499" s="332" t="s">
        <v>121</v>
      </c>
      <c r="E499" s="317" t="s">
        <v>686</v>
      </c>
      <c r="F499" s="333" t="s">
        <v>1055</v>
      </c>
      <c r="G499" s="334" t="s">
        <v>122</v>
      </c>
      <c r="H499" s="318">
        <f>40*2</f>
        <v>80</v>
      </c>
      <c r="I499" s="335"/>
      <c r="J499" s="335">
        <f>ROUND(I499*H499,2)</f>
        <v>0</v>
      </c>
      <c r="K499" s="333" t="s">
        <v>123</v>
      </c>
      <c r="L499" s="336"/>
      <c r="M499" s="337" t="s">
        <v>5</v>
      </c>
      <c r="N499" s="338" t="s">
        <v>39</v>
      </c>
      <c r="O499" s="339">
        <v>0.29</v>
      </c>
      <c r="P499" s="339">
        <f>O499*H499</f>
        <v>23.2</v>
      </c>
      <c r="Q499" s="339">
        <v>0.00082</v>
      </c>
      <c r="R499" s="339">
        <f>Q499*H499</f>
        <v>0.06559999999999999</v>
      </c>
      <c r="S499" s="339">
        <v>0</v>
      </c>
      <c r="T499" s="340">
        <f>S499*H499</f>
        <v>0</v>
      </c>
      <c r="AR499" s="341" t="s">
        <v>124</v>
      </c>
      <c r="AT499" s="341" t="s">
        <v>121</v>
      </c>
      <c r="AU499" s="341" t="s">
        <v>74</v>
      </c>
      <c r="AY499" s="341" t="s">
        <v>119</v>
      </c>
      <c r="BE499" s="342">
        <f>IF(N499="základní",J499,0)</f>
        <v>0</v>
      </c>
      <c r="BF499" s="342">
        <f>IF(N499="snížená",J499,0)</f>
        <v>0</v>
      </c>
      <c r="BG499" s="342">
        <f>IF(N499="zákl. přenesená",J499,0)</f>
        <v>0</v>
      </c>
      <c r="BH499" s="342">
        <f>IF(N499="sníž. přenesená",J499,0)</f>
        <v>0</v>
      </c>
      <c r="BI499" s="342">
        <f>IF(N499="nulová",J499,0)</f>
        <v>0</v>
      </c>
      <c r="BJ499" s="341" t="s">
        <v>21</v>
      </c>
      <c r="BK499" s="342">
        <f>ROUND(I499*H499,2)</f>
        <v>0</v>
      </c>
      <c r="BL499" s="341" t="s">
        <v>124</v>
      </c>
      <c r="BM499" s="341" t="s">
        <v>687</v>
      </c>
    </row>
    <row r="500" spans="2:47" s="272" customFormat="1" ht="13.5">
      <c r="B500" s="36"/>
      <c r="D500" s="163" t="s">
        <v>125</v>
      </c>
      <c r="F500" s="164" t="s">
        <v>688</v>
      </c>
      <c r="L500" s="36"/>
      <c r="M500" s="165"/>
      <c r="N500" s="273"/>
      <c r="O500" s="273"/>
      <c r="P500" s="273"/>
      <c r="Q500" s="273"/>
      <c r="R500" s="273"/>
      <c r="S500" s="273"/>
      <c r="T500" s="65"/>
      <c r="AT500" s="22" t="s">
        <v>125</v>
      </c>
      <c r="AU500" s="22" t="s">
        <v>74</v>
      </c>
    </row>
    <row r="501" spans="2:51" s="11" customFormat="1" ht="27">
      <c r="B501" s="166"/>
      <c r="D501" s="163" t="s">
        <v>126</v>
      </c>
      <c r="E501" s="167" t="s">
        <v>5</v>
      </c>
      <c r="F501" s="168" t="s">
        <v>1056</v>
      </c>
      <c r="H501" s="169"/>
      <c r="L501" s="166"/>
      <c r="M501" s="170"/>
      <c r="N501" s="171"/>
      <c r="O501" s="171"/>
      <c r="P501" s="171"/>
      <c r="Q501" s="171"/>
      <c r="R501" s="171"/>
      <c r="S501" s="171"/>
      <c r="T501" s="172"/>
      <c r="AT501" s="167" t="s">
        <v>126</v>
      </c>
      <c r="AU501" s="167" t="s">
        <v>74</v>
      </c>
      <c r="AV501" s="11" t="s">
        <v>74</v>
      </c>
      <c r="AW501" s="11" t="s">
        <v>32</v>
      </c>
      <c r="AX501" s="11" t="s">
        <v>68</v>
      </c>
      <c r="AY501" s="167" t="s">
        <v>119</v>
      </c>
    </row>
    <row r="502" spans="2:65" s="272" customFormat="1" ht="16.5" customHeight="1">
      <c r="B502" s="151"/>
      <c r="C502" s="152" t="s">
        <v>211</v>
      </c>
      <c r="D502" s="152" t="s">
        <v>121</v>
      </c>
      <c r="E502" s="153" t="s">
        <v>689</v>
      </c>
      <c r="F502" s="154" t="s">
        <v>690</v>
      </c>
      <c r="G502" s="155" t="s">
        <v>122</v>
      </c>
      <c r="H502" s="156">
        <f>0.6*40</f>
        <v>24</v>
      </c>
      <c r="I502" s="157"/>
      <c r="J502" s="157">
        <f>ROUND(I502*H502,2)</f>
        <v>0</v>
      </c>
      <c r="K502" s="154" t="s">
        <v>123</v>
      </c>
      <c r="L502" s="36"/>
      <c r="M502" s="158" t="s">
        <v>5</v>
      </c>
      <c r="N502" s="159" t="s">
        <v>39</v>
      </c>
      <c r="O502" s="160">
        <v>1.078</v>
      </c>
      <c r="P502" s="160">
        <f>O502*H502</f>
        <v>25.872</v>
      </c>
      <c r="Q502" s="160">
        <v>0</v>
      </c>
      <c r="R502" s="160">
        <f>Q502*H502</f>
        <v>0</v>
      </c>
      <c r="S502" s="160">
        <v>0</v>
      </c>
      <c r="T502" s="161">
        <f>S502*H502</f>
        <v>0</v>
      </c>
      <c r="AR502" s="22" t="s">
        <v>124</v>
      </c>
      <c r="AT502" s="22" t="s">
        <v>121</v>
      </c>
      <c r="AU502" s="22" t="s">
        <v>74</v>
      </c>
      <c r="AY502" s="22" t="s">
        <v>119</v>
      </c>
      <c r="BE502" s="162">
        <f>IF(N502="základní",J502,0)</f>
        <v>0</v>
      </c>
      <c r="BF502" s="162">
        <f>IF(N502="snížená",J502,0)</f>
        <v>0</v>
      </c>
      <c r="BG502" s="162">
        <f>IF(N502="zákl. přenesená",J502,0)</f>
        <v>0</v>
      </c>
      <c r="BH502" s="162">
        <f>IF(N502="sníž. přenesená",J502,0)</f>
        <v>0</v>
      </c>
      <c r="BI502" s="162">
        <f>IF(N502="nulová",J502,0)</f>
        <v>0</v>
      </c>
      <c r="BJ502" s="22" t="s">
        <v>21</v>
      </c>
      <c r="BK502" s="162">
        <f>ROUND(I502*H502,2)</f>
        <v>0</v>
      </c>
      <c r="BL502" s="22" t="s">
        <v>124</v>
      </c>
      <c r="BM502" s="22" t="s">
        <v>691</v>
      </c>
    </row>
    <row r="503" spans="2:47" s="272" customFormat="1" ht="27">
      <c r="B503" s="36"/>
      <c r="D503" s="163" t="s">
        <v>125</v>
      </c>
      <c r="F503" s="164" t="s">
        <v>692</v>
      </c>
      <c r="L503" s="36"/>
      <c r="M503" s="165"/>
      <c r="N503" s="273"/>
      <c r="O503" s="273"/>
      <c r="P503" s="273"/>
      <c r="Q503" s="273"/>
      <c r="R503" s="273"/>
      <c r="S503" s="273"/>
      <c r="T503" s="65"/>
      <c r="AT503" s="22" t="s">
        <v>125</v>
      </c>
      <c r="AU503" s="22" t="s">
        <v>74</v>
      </c>
    </row>
    <row r="504" spans="2:51" s="11" customFormat="1" ht="13.5">
      <c r="B504" s="166"/>
      <c r="D504" s="163"/>
      <c r="E504" s="167" t="s">
        <v>5</v>
      </c>
      <c r="F504" s="168"/>
      <c r="H504" s="169"/>
      <c r="L504" s="166"/>
      <c r="M504" s="170"/>
      <c r="N504" s="171"/>
      <c r="O504" s="171"/>
      <c r="P504" s="171"/>
      <c r="Q504" s="171"/>
      <c r="R504" s="171"/>
      <c r="S504" s="171"/>
      <c r="T504" s="172"/>
      <c r="AT504" s="167" t="s">
        <v>126</v>
      </c>
      <c r="AU504" s="167" t="s">
        <v>74</v>
      </c>
      <c r="AV504" s="11" t="s">
        <v>74</v>
      </c>
      <c r="AW504" s="11" t="s">
        <v>32</v>
      </c>
      <c r="AX504" s="11" t="s">
        <v>21</v>
      </c>
      <c r="AY504" s="167" t="s">
        <v>119</v>
      </c>
    </row>
    <row r="505" spans="2:63" s="10" customFormat="1" ht="29.85" customHeight="1">
      <c r="B505" s="139"/>
      <c r="D505" s="140" t="s">
        <v>67</v>
      </c>
      <c r="E505" s="149" t="s">
        <v>143</v>
      </c>
      <c r="F505" s="149" t="s">
        <v>210</v>
      </c>
      <c r="J505" s="150">
        <f>BK505</f>
        <v>0</v>
      </c>
      <c r="L505" s="139"/>
      <c r="M505" s="143"/>
      <c r="N505" s="144"/>
      <c r="O505" s="144"/>
      <c r="P505" s="145">
        <f>SUM(P506:P508)</f>
        <v>15.629999999999999</v>
      </c>
      <c r="Q505" s="144"/>
      <c r="R505" s="145">
        <f>SUM(R506:R508)</f>
        <v>0</v>
      </c>
      <c r="S505" s="144"/>
      <c r="T505" s="146">
        <f>SUM(T506:T508)</f>
        <v>15</v>
      </c>
      <c r="AR505" s="140" t="s">
        <v>21</v>
      </c>
      <c r="AT505" s="147" t="s">
        <v>67</v>
      </c>
      <c r="AU505" s="147" t="s">
        <v>21</v>
      </c>
      <c r="AY505" s="140" t="s">
        <v>119</v>
      </c>
      <c r="BK505" s="148">
        <f>SUM(BK506:BK508)</f>
        <v>0</v>
      </c>
    </row>
    <row r="506" spans="2:65" s="272" customFormat="1" ht="16.5" customHeight="1">
      <c r="B506" s="151"/>
      <c r="C506" s="152" t="s">
        <v>262</v>
      </c>
      <c r="D506" s="152" t="s">
        <v>121</v>
      </c>
      <c r="E506" s="153" t="s">
        <v>693</v>
      </c>
      <c r="F506" s="154" t="s">
        <v>694</v>
      </c>
      <c r="G506" s="155" t="s">
        <v>130</v>
      </c>
      <c r="H506" s="156">
        <v>6</v>
      </c>
      <c r="I506" s="157"/>
      <c r="J506" s="157">
        <f>ROUND(I506*H506,2)</f>
        <v>0</v>
      </c>
      <c r="K506" s="154" t="s">
        <v>123</v>
      </c>
      <c r="L506" s="36"/>
      <c r="M506" s="158" t="s">
        <v>5</v>
      </c>
      <c r="N506" s="159" t="s">
        <v>39</v>
      </c>
      <c r="O506" s="160">
        <v>2.605</v>
      </c>
      <c r="P506" s="160">
        <f>O506*H506</f>
        <v>15.629999999999999</v>
      </c>
      <c r="Q506" s="160">
        <v>0</v>
      </c>
      <c r="R506" s="160">
        <f>Q506*H506</f>
        <v>0</v>
      </c>
      <c r="S506" s="160">
        <v>2.5</v>
      </c>
      <c r="T506" s="161">
        <f>S506*H506</f>
        <v>15</v>
      </c>
      <c r="AR506" s="22" t="s">
        <v>124</v>
      </c>
      <c r="AT506" s="22" t="s">
        <v>121</v>
      </c>
      <c r="AU506" s="22" t="s">
        <v>74</v>
      </c>
      <c r="AY506" s="22" t="s">
        <v>119</v>
      </c>
      <c r="BE506" s="162">
        <f>IF(N506="základní",J506,0)</f>
        <v>0</v>
      </c>
      <c r="BF506" s="162">
        <f>IF(N506="snížená",J506,0)</f>
        <v>0</v>
      </c>
      <c r="BG506" s="162">
        <f>IF(N506="zákl. přenesená",J506,0)</f>
        <v>0</v>
      </c>
      <c r="BH506" s="162">
        <f>IF(N506="sníž. přenesená",J506,0)</f>
        <v>0</v>
      </c>
      <c r="BI506" s="162">
        <f>IF(N506="nulová",J506,0)</f>
        <v>0</v>
      </c>
      <c r="BJ506" s="22" t="s">
        <v>21</v>
      </c>
      <c r="BK506" s="162">
        <f>ROUND(I506*H506,2)</f>
        <v>0</v>
      </c>
      <c r="BL506" s="22" t="s">
        <v>124</v>
      </c>
      <c r="BM506" s="22" t="s">
        <v>695</v>
      </c>
    </row>
    <row r="507" spans="2:47" s="272" customFormat="1" ht="27">
      <c r="B507" s="36"/>
      <c r="D507" s="163" t="s">
        <v>125</v>
      </c>
      <c r="F507" s="164" t="s">
        <v>696</v>
      </c>
      <c r="L507" s="36"/>
      <c r="M507" s="165"/>
      <c r="N507" s="273"/>
      <c r="O507" s="273"/>
      <c r="P507" s="273"/>
      <c r="Q507" s="273"/>
      <c r="R507" s="273"/>
      <c r="S507" s="273"/>
      <c r="T507" s="65"/>
      <c r="AT507" s="22" t="s">
        <v>125</v>
      </c>
      <c r="AU507" s="22" t="s">
        <v>74</v>
      </c>
    </row>
    <row r="508" spans="2:51" s="11" customFormat="1" ht="13.5">
      <c r="B508" s="166"/>
      <c r="D508" s="163" t="s">
        <v>126</v>
      </c>
      <c r="E508" s="167" t="s">
        <v>5</v>
      </c>
      <c r="F508" s="168" t="s">
        <v>1057</v>
      </c>
      <c r="H508" s="169"/>
      <c r="L508" s="166"/>
      <c r="M508" s="170"/>
      <c r="N508" s="171"/>
      <c r="O508" s="171"/>
      <c r="P508" s="171"/>
      <c r="Q508" s="171"/>
      <c r="R508" s="171"/>
      <c r="S508" s="171"/>
      <c r="T508" s="172"/>
      <c r="AT508" s="167" t="s">
        <v>126</v>
      </c>
      <c r="AU508" s="167" t="s">
        <v>74</v>
      </c>
      <c r="AV508" s="11" t="s">
        <v>74</v>
      </c>
      <c r="AW508" s="11" t="s">
        <v>32</v>
      </c>
      <c r="AX508" s="11" t="s">
        <v>21</v>
      </c>
      <c r="AY508" s="167" t="s">
        <v>119</v>
      </c>
    </row>
    <row r="509" spans="2:63" s="10" customFormat="1" ht="37.35" customHeight="1">
      <c r="B509" s="139"/>
      <c r="D509" s="140" t="s">
        <v>67</v>
      </c>
      <c r="E509" s="141" t="s">
        <v>663</v>
      </c>
      <c r="F509" s="141" t="s">
        <v>664</v>
      </c>
      <c r="J509" s="142">
        <f>J510</f>
        <v>0</v>
      </c>
      <c r="L509" s="139"/>
      <c r="M509" s="143"/>
      <c r="N509" s="144"/>
      <c r="O509" s="144"/>
      <c r="P509" s="145">
        <f>P510</f>
        <v>9.84</v>
      </c>
      <c r="Q509" s="144"/>
      <c r="R509" s="145">
        <f>R510</f>
        <v>0.0304</v>
      </c>
      <c r="S509" s="144"/>
      <c r="T509" s="146">
        <f>T510</f>
        <v>0</v>
      </c>
      <c r="AR509" s="140" t="s">
        <v>74</v>
      </c>
      <c r="AT509" s="147" t="s">
        <v>67</v>
      </c>
      <c r="AU509" s="147" t="s">
        <v>68</v>
      </c>
      <c r="AY509" s="140" t="s">
        <v>119</v>
      </c>
      <c r="BK509" s="148">
        <f>BK510</f>
        <v>0</v>
      </c>
    </row>
    <row r="510" spans="2:63" s="403" customFormat="1" ht="19.9" customHeight="1">
      <c r="B510" s="404"/>
      <c r="D510" s="405" t="s">
        <v>67</v>
      </c>
      <c r="E510" s="406" t="s">
        <v>697</v>
      </c>
      <c r="F510" s="406" t="s">
        <v>698</v>
      </c>
      <c r="J510" s="407">
        <f>SUM(J511:J518)</f>
        <v>0</v>
      </c>
      <c r="L510" s="404"/>
      <c r="M510" s="408"/>
      <c r="N510" s="409"/>
      <c r="O510" s="409"/>
      <c r="P510" s="410">
        <f>SUM(P511:P519)</f>
        <v>9.84</v>
      </c>
      <c r="Q510" s="409"/>
      <c r="R510" s="410">
        <f>SUM(R511:R519)</f>
        <v>0.0304</v>
      </c>
      <c r="S510" s="409"/>
      <c r="T510" s="411">
        <f>SUM(T511:T519)</f>
        <v>0</v>
      </c>
      <c r="AR510" s="405" t="s">
        <v>74</v>
      </c>
      <c r="AT510" s="412" t="s">
        <v>67</v>
      </c>
      <c r="AU510" s="412" t="s">
        <v>21</v>
      </c>
      <c r="AY510" s="405" t="s">
        <v>119</v>
      </c>
      <c r="BK510" s="413">
        <f>SUM(BK511:BK519)</f>
        <v>0</v>
      </c>
    </row>
    <row r="511" spans="2:65" s="319" customFormat="1" ht="16.5" customHeight="1">
      <c r="B511" s="331"/>
      <c r="C511" s="332" t="s">
        <v>432</v>
      </c>
      <c r="D511" s="332" t="s">
        <v>121</v>
      </c>
      <c r="E511" s="317" t="s">
        <v>699</v>
      </c>
      <c r="F511" s="333" t="s">
        <v>700</v>
      </c>
      <c r="G511" s="334" t="s">
        <v>122</v>
      </c>
      <c r="H511" s="318">
        <f>H499</f>
        <v>80</v>
      </c>
      <c r="I511" s="335"/>
      <c r="J511" s="335">
        <f>ROUND(I511*H511,2)</f>
        <v>0</v>
      </c>
      <c r="K511" s="333" t="s">
        <v>123</v>
      </c>
      <c r="L511" s="336"/>
      <c r="M511" s="337" t="s">
        <v>5</v>
      </c>
      <c r="N511" s="338" t="s">
        <v>39</v>
      </c>
      <c r="O511" s="339">
        <v>0.054</v>
      </c>
      <c r="P511" s="339">
        <f>O511*H511</f>
        <v>4.32</v>
      </c>
      <c r="Q511" s="339">
        <v>0</v>
      </c>
      <c r="R511" s="339">
        <f>Q511*H511</f>
        <v>0</v>
      </c>
      <c r="S511" s="339">
        <v>0</v>
      </c>
      <c r="T511" s="340">
        <f>S511*H511</f>
        <v>0</v>
      </c>
      <c r="AR511" s="341" t="s">
        <v>164</v>
      </c>
      <c r="AT511" s="341" t="s">
        <v>121</v>
      </c>
      <c r="AU511" s="341" t="s">
        <v>74</v>
      </c>
      <c r="AY511" s="341" t="s">
        <v>119</v>
      </c>
      <c r="BE511" s="342">
        <f>IF(N511="základní",J511,0)</f>
        <v>0</v>
      </c>
      <c r="BF511" s="342">
        <f>IF(N511="snížená",J511,0)</f>
        <v>0</v>
      </c>
      <c r="BG511" s="342">
        <f>IF(N511="zákl. přenesená",J511,0)</f>
        <v>0</v>
      </c>
      <c r="BH511" s="342">
        <f>IF(N511="sníž. přenesená",J511,0)</f>
        <v>0</v>
      </c>
      <c r="BI511" s="342">
        <f>IF(N511="nulová",J511,0)</f>
        <v>0</v>
      </c>
      <c r="BJ511" s="341" t="s">
        <v>21</v>
      </c>
      <c r="BK511" s="342">
        <f>ROUND(I511*H511,2)</f>
        <v>0</v>
      </c>
      <c r="BL511" s="341" t="s">
        <v>164</v>
      </c>
      <c r="BM511" s="341" t="s">
        <v>701</v>
      </c>
    </row>
    <row r="512" spans="2:47" s="319" customFormat="1" ht="27">
      <c r="B512" s="336"/>
      <c r="D512" s="343" t="s">
        <v>125</v>
      </c>
      <c r="F512" s="344" t="s">
        <v>702</v>
      </c>
      <c r="L512" s="336"/>
      <c r="M512" s="345"/>
      <c r="N512" s="346"/>
      <c r="O512" s="346"/>
      <c r="P512" s="346"/>
      <c r="Q512" s="346"/>
      <c r="R512" s="346"/>
      <c r="S512" s="346"/>
      <c r="T512" s="347"/>
      <c r="AT512" s="341" t="s">
        <v>125</v>
      </c>
      <c r="AU512" s="341" t="s">
        <v>74</v>
      </c>
    </row>
    <row r="513" spans="2:51" s="383" customFormat="1" ht="13.5">
      <c r="B513" s="382"/>
      <c r="D513" s="343"/>
      <c r="E513" s="384" t="s">
        <v>5</v>
      </c>
      <c r="F513" s="385"/>
      <c r="H513" s="386"/>
      <c r="L513" s="382"/>
      <c r="M513" s="387"/>
      <c r="N513" s="388"/>
      <c r="O513" s="388"/>
      <c r="P513" s="388"/>
      <c r="Q513" s="388"/>
      <c r="R513" s="388"/>
      <c r="S513" s="388"/>
      <c r="T513" s="389"/>
      <c r="AT513" s="384" t="s">
        <v>126</v>
      </c>
      <c r="AU513" s="384" t="s">
        <v>74</v>
      </c>
      <c r="AV513" s="383" t="s">
        <v>124</v>
      </c>
      <c r="AW513" s="383" t="s">
        <v>32</v>
      </c>
      <c r="AX513" s="383" t="s">
        <v>21</v>
      </c>
      <c r="AY513" s="384" t="s">
        <v>119</v>
      </c>
    </row>
    <row r="514" spans="2:65" s="319" customFormat="1" ht="16.5" customHeight="1">
      <c r="B514" s="331"/>
      <c r="C514" s="372" t="s">
        <v>437</v>
      </c>
      <c r="D514" s="372" t="s">
        <v>132</v>
      </c>
      <c r="E514" s="373" t="s">
        <v>703</v>
      </c>
      <c r="F514" s="374" t="s">
        <v>704</v>
      </c>
      <c r="G514" s="375" t="s">
        <v>135</v>
      </c>
      <c r="H514" s="371">
        <f>H511*0.00035</f>
        <v>0.028</v>
      </c>
      <c r="I514" s="376"/>
      <c r="J514" s="376">
        <f>ROUND(I514*H514,2)</f>
        <v>0</v>
      </c>
      <c r="K514" s="374" t="s">
        <v>123</v>
      </c>
      <c r="L514" s="377"/>
      <c r="M514" s="378" t="s">
        <v>5</v>
      </c>
      <c r="N514" s="379" t="s">
        <v>39</v>
      </c>
      <c r="O514" s="339">
        <v>0</v>
      </c>
      <c r="P514" s="339">
        <f>O514*H514</f>
        <v>0</v>
      </c>
      <c r="Q514" s="339">
        <v>1</v>
      </c>
      <c r="R514" s="339">
        <f>Q514*H514</f>
        <v>0.028</v>
      </c>
      <c r="S514" s="339">
        <v>0</v>
      </c>
      <c r="T514" s="340">
        <f>S514*H514</f>
        <v>0</v>
      </c>
      <c r="AR514" s="341" t="s">
        <v>201</v>
      </c>
      <c r="AT514" s="341" t="s">
        <v>132</v>
      </c>
      <c r="AU514" s="341" t="s">
        <v>74</v>
      </c>
      <c r="AY514" s="341" t="s">
        <v>119</v>
      </c>
      <c r="BE514" s="342">
        <f>IF(N514="základní",J514,0)</f>
        <v>0</v>
      </c>
      <c r="BF514" s="342">
        <f>IF(N514="snížená",J514,0)</f>
        <v>0</v>
      </c>
      <c r="BG514" s="342">
        <f>IF(N514="zákl. přenesená",J514,0)</f>
        <v>0</v>
      </c>
      <c r="BH514" s="342">
        <f>IF(N514="sníž. přenesená",J514,0)</f>
        <v>0</v>
      </c>
      <c r="BI514" s="342">
        <f>IF(N514="nulová",J514,0)</f>
        <v>0</v>
      </c>
      <c r="BJ514" s="341" t="s">
        <v>21</v>
      </c>
      <c r="BK514" s="342">
        <f>ROUND(I514*H514,2)</f>
        <v>0</v>
      </c>
      <c r="BL514" s="341" t="s">
        <v>164</v>
      </c>
      <c r="BM514" s="341" t="s">
        <v>705</v>
      </c>
    </row>
    <row r="515" spans="2:47" s="319" customFormat="1" ht="13.5">
      <c r="B515" s="336"/>
      <c r="D515" s="343" t="s">
        <v>125</v>
      </c>
      <c r="F515" s="344" t="s">
        <v>706</v>
      </c>
      <c r="L515" s="336"/>
      <c r="M515" s="345"/>
      <c r="N515" s="346"/>
      <c r="O515" s="346"/>
      <c r="P515" s="346"/>
      <c r="Q515" s="346"/>
      <c r="R515" s="346"/>
      <c r="S515" s="346"/>
      <c r="T515" s="347"/>
      <c r="AT515" s="341" t="s">
        <v>125</v>
      </c>
      <c r="AU515" s="341" t="s">
        <v>74</v>
      </c>
    </row>
    <row r="516" spans="2:47" s="319" customFormat="1" ht="27">
      <c r="B516" s="336"/>
      <c r="D516" s="343" t="s">
        <v>316</v>
      </c>
      <c r="F516" s="361" t="s">
        <v>707</v>
      </c>
      <c r="L516" s="336"/>
      <c r="M516" s="345"/>
      <c r="N516" s="346"/>
      <c r="O516" s="346"/>
      <c r="P516" s="346"/>
      <c r="Q516" s="346"/>
      <c r="R516" s="346"/>
      <c r="S516" s="346"/>
      <c r="T516" s="347"/>
      <c r="AT516" s="341" t="s">
        <v>316</v>
      </c>
      <c r="AU516" s="341" t="s">
        <v>74</v>
      </c>
    </row>
    <row r="517" spans="2:51" s="348" customFormat="1" ht="13.5">
      <c r="B517" s="349"/>
      <c r="D517" s="343" t="s">
        <v>126</v>
      </c>
      <c r="F517" s="351" t="s">
        <v>708</v>
      </c>
      <c r="H517" s="320">
        <v>0.054</v>
      </c>
      <c r="L517" s="349"/>
      <c r="M517" s="352"/>
      <c r="N517" s="353"/>
      <c r="O517" s="353"/>
      <c r="P517" s="353"/>
      <c r="Q517" s="353"/>
      <c r="R517" s="353"/>
      <c r="S517" s="353"/>
      <c r="T517" s="354"/>
      <c r="AT517" s="350" t="s">
        <v>126</v>
      </c>
      <c r="AU517" s="350" t="s">
        <v>74</v>
      </c>
      <c r="AV517" s="348" t="s">
        <v>74</v>
      </c>
      <c r="AW517" s="348" t="s">
        <v>6</v>
      </c>
      <c r="AX517" s="348" t="s">
        <v>21</v>
      </c>
      <c r="AY517" s="350" t="s">
        <v>119</v>
      </c>
    </row>
    <row r="518" spans="2:65" s="319" customFormat="1" ht="16.5" customHeight="1">
      <c r="B518" s="331"/>
      <c r="C518" s="332" t="s">
        <v>442</v>
      </c>
      <c r="D518" s="332" t="s">
        <v>121</v>
      </c>
      <c r="E518" s="317" t="s">
        <v>709</v>
      </c>
      <c r="F518" s="333" t="s">
        <v>710</v>
      </c>
      <c r="G518" s="334" t="s">
        <v>122</v>
      </c>
      <c r="H518" s="318">
        <f>H511</f>
        <v>80</v>
      </c>
      <c r="I518" s="335"/>
      <c r="J518" s="335">
        <f>ROUND(I518*H518,2)</f>
        <v>0</v>
      </c>
      <c r="K518" s="333" t="s">
        <v>123</v>
      </c>
      <c r="L518" s="336"/>
      <c r="M518" s="337" t="s">
        <v>5</v>
      </c>
      <c r="N518" s="338" t="s">
        <v>39</v>
      </c>
      <c r="O518" s="339">
        <v>0.069</v>
      </c>
      <c r="P518" s="339">
        <f>O518*H518</f>
        <v>5.5200000000000005</v>
      </c>
      <c r="Q518" s="339">
        <v>3E-05</v>
      </c>
      <c r="R518" s="339">
        <f>Q518*H518</f>
        <v>0.0024000000000000002</v>
      </c>
      <c r="S518" s="339">
        <v>0</v>
      </c>
      <c r="T518" s="340">
        <f>S518*H518</f>
        <v>0</v>
      </c>
      <c r="AR518" s="341" t="s">
        <v>164</v>
      </c>
      <c r="AT518" s="341" t="s">
        <v>121</v>
      </c>
      <c r="AU518" s="341" t="s">
        <v>74</v>
      </c>
      <c r="AY518" s="341" t="s">
        <v>119</v>
      </c>
      <c r="BE518" s="342">
        <f>IF(N518="základní",J518,0)</f>
        <v>0</v>
      </c>
      <c r="BF518" s="342">
        <f>IF(N518="snížená",J518,0)</f>
        <v>0</v>
      </c>
      <c r="BG518" s="342">
        <f>IF(N518="zákl. přenesená",J518,0)</f>
        <v>0</v>
      </c>
      <c r="BH518" s="342">
        <f>IF(N518="sníž. přenesená",J518,0)</f>
        <v>0</v>
      </c>
      <c r="BI518" s="342">
        <f>IF(N518="nulová",J518,0)</f>
        <v>0</v>
      </c>
      <c r="BJ518" s="341" t="s">
        <v>21</v>
      </c>
      <c r="BK518" s="342">
        <f>ROUND(I518*H518,2)</f>
        <v>0</v>
      </c>
      <c r="BL518" s="341" t="s">
        <v>164</v>
      </c>
      <c r="BM518" s="341" t="s">
        <v>711</v>
      </c>
    </row>
    <row r="519" spans="2:47" s="319" customFormat="1" ht="27">
      <c r="B519" s="336"/>
      <c r="D519" s="343" t="s">
        <v>125</v>
      </c>
      <c r="F519" s="344" t="s">
        <v>712</v>
      </c>
      <c r="L519" s="336"/>
      <c r="M519" s="345"/>
      <c r="N519" s="346"/>
      <c r="O519" s="346"/>
      <c r="P519" s="346"/>
      <c r="Q519" s="346"/>
      <c r="R519" s="346"/>
      <c r="S519" s="346"/>
      <c r="T519" s="347"/>
      <c r="AT519" s="341" t="s">
        <v>125</v>
      </c>
      <c r="AU519" s="341" t="s">
        <v>74</v>
      </c>
    </row>
    <row r="520" s="271" customFormat="1" ht="13.5"/>
    <row r="521" s="271" customFormat="1" ht="13.5"/>
    <row r="525" ht="13.5" hidden="1"/>
    <row r="526" spans="2:63" s="10" customFormat="1" ht="29.85" customHeight="1" hidden="1">
      <c r="B526" s="139"/>
      <c r="D526" s="140" t="s">
        <v>67</v>
      </c>
      <c r="E526" s="149" t="s">
        <v>241</v>
      </c>
      <c r="F526" s="300" t="s">
        <v>242</v>
      </c>
      <c r="J526" s="150">
        <f>BK526</f>
        <v>0</v>
      </c>
      <c r="L526" s="139"/>
      <c r="M526" s="143"/>
      <c r="N526" s="144"/>
      <c r="O526" s="144"/>
      <c r="P526" s="145">
        <f>SUM(P527:P533)</f>
        <v>0</v>
      </c>
      <c r="Q526" s="144"/>
      <c r="R526" s="145">
        <f>SUM(R527:R533)</f>
        <v>0</v>
      </c>
      <c r="S526" s="144"/>
      <c r="T526" s="146">
        <f>SUM(T527:T533)</f>
        <v>0</v>
      </c>
      <c r="AR526" s="140" t="s">
        <v>21</v>
      </c>
      <c r="AT526" s="147" t="s">
        <v>67</v>
      </c>
      <c r="AU526" s="147" t="s">
        <v>21</v>
      </c>
      <c r="AY526" s="140" t="s">
        <v>119</v>
      </c>
      <c r="BK526" s="148">
        <f>SUM(BK527:BK533)</f>
        <v>0</v>
      </c>
    </row>
    <row r="527" spans="2:65" s="272" customFormat="1" ht="16.5" customHeight="1" hidden="1">
      <c r="B527" s="151"/>
      <c r="C527" s="152" t="s">
        <v>180</v>
      </c>
      <c r="D527" s="152" t="s">
        <v>121</v>
      </c>
      <c r="E527" s="153" t="s">
        <v>646</v>
      </c>
      <c r="F527" s="277" t="s">
        <v>647</v>
      </c>
      <c r="G527" s="155" t="s">
        <v>135</v>
      </c>
      <c r="H527" s="156"/>
      <c r="I527" s="157">
        <v>532</v>
      </c>
      <c r="J527" s="157">
        <f>ROUND(I527*H527,2)</f>
        <v>0</v>
      </c>
      <c r="K527" s="154" t="s">
        <v>123</v>
      </c>
      <c r="L527" s="36"/>
      <c r="M527" s="158" t="s">
        <v>5</v>
      </c>
      <c r="N527" s="159" t="s">
        <v>39</v>
      </c>
      <c r="O527" s="160">
        <v>0.835</v>
      </c>
      <c r="P527" s="160">
        <f>O527*H527</f>
        <v>0</v>
      </c>
      <c r="Q527" s="160">
        <v>0</v>
      </c>
      <c r="R527" s="160">
        <f>Q527*H527</f>
        <v>0</v>
      </c>
      <c r="S527" s="160">
        <v>0</v>
      </c>
      <c r="T527" s="161">
        <f>S527*H527</f>
        <v>0</v>
      </c>
      <c r="AR527" s="22" t="s">
        <v>124</v>
      </c>
      <c r="AT527" s="22" t="s">
        <v>121</v>
      </c>
      <c r="AU527" s="22" t="s">
        <v>74</v>
      </c>
      <c r="AY527" s="22" t="s">
        <v>119</v>
      </c>
      <c r="BE527" s="162">
        <f>IF(N527="základní",J527,0)</f>
        <v>0</v>
      </c>
      <c r="BF527" s="162">
        <f>IF(N527="snížená",J527,0)</f>
        <v>0</v>
      </c>
      <c r="BG527" s="162">
        <f>IF(N527="zákl. přenesená",J527,0)</f>
        <v>0</v>
      </c>
      <c r="BH527" s="162">
        <f>IF(N527="sníž. přenesená",J527,0)</f>
        <v>0</v>
      </c>
      <c r="BI527" s="162">
        <f>IF(N527="nulová",J527,0)</f>
        <v>0</v>
      </c>
      <c r="BJ527" s="22" t="s">
        <v>21</v>
      </c>
      <c r="BK527" s="162">
        <f>ROUND(I527*H527,2)</f>
        <v>0</v>
      </c>
      <c r="BL527" s="22" t="s">
        <v>124</v>
      </c>
      <c r="BM527" s="22" t="s">
        <v>648</v>
      </c>
    </row>
    <row r="528" spans="2:47" s="272" customFormat="1" ht="27" hidden="1">
      <c r="B528" s="36"/>
      <c r="D528" s="163" t="s">
        <v>125</v>
      </c>
      <c r="F528" s="290" t="s">
        <v>649</v>
      </c>
      <c r="L528" s="36"/>
      <c r="M528" s="165"/>
      <c r="N528" s="273"/>
      <c r="O528" s="273"/>
      <c r="P528" s="273"/>
      <c r="Q528" s="273"/>
      <c r="R528" s="273"/>
      <c r="S528" s="273"/>
      <c r="T528" s="65"/>
      <c r="AT528" s="22" t="s">
        <v>125</v>
      </c>
      <c r="AU528" s="22" t="s">
        <v>74</v>
      </c>
    </row>
    <row r="529" spans="2:65" s="272" customFormat="1" ht="16.5" customHeight="1" hidden="1">
      <c r="B529" s="151"/>
      <c r="C529" s="152" t="s">
        <v>181</v>
      </c>
      <c r="D529" s="152" t="s">
        <v>121</v>
      </c>
      <c r="E529" s="153" t="s">
        <v>650</v>
      </c>
      <c r="F529" s="277" t="s">
        <v>651</v>
      </c>
      <c r="G529" s="155" t="s">
        <v>135</v>
      </c>
      <c r="H529" s="156"/>
      <c r="I529" s="157">
        <v>14.8</v>
      </c>
      <c r="J529" s="157">
        <f>ROUND(I529*H529,2)</f>
        <v>0</v>
      </c>
      <c r="K529" s="154" t="s">
        <v>123</v>
      </c>
      <c r="L529" s="36"/>
      <c r="M529" s="158" t="s">
        <v>5</v>
      </c>
      <c r="N529" s="159" t="s">
        <v>39</v>
      </c>
      <c r="O529" s="160">
        <v>0.004</v>
      </c>
      <c r="P529" s="160">
        <f>O529*H529</f>
        <v>0</v>
      </c>
      <c r="Q529" s="160">
        <v>0</v>
      </c>
      <c r="R529" s="160">
        <f>Q529*H529</f>
        <v>0</v>
      </c>
      <c r="S529" s="160">
        <v>0</v>
      </c>
      <c r="T529" s="161">
        <f>S529*H529</f>
        <v>0</v>
      </c>
      <c r="AR529" s="22" t="s">
        <v>124</v>
      </c>
      <c r="AT529" s="22" t="s">
        <v>121</v>
      </c>
      <c r="AU529" s="22" t="s">
        <v>74</v>
      </c>
      <c r="AY529" s="22" t="s">
        <v>119</v>
      </c>
      <c r="BE529" s="162">
        <f>IF(N529="základní",J529,0)</f>
        <v>0</v>
      </c>
      <c r="BF529" s="162">
        <f>IF(N529="snížená",J529,0)</f>
        <v>0</v>
      </c>
      <c r="BG529" s="162">
        <f>IF(N529="zákl. přenesená",J529,0)</f>
        <v>0</v>
      </c>
      <c r="BH529" s="162">
        <f>IF(N529="sníž. přenesená",J529,0)</f>
        <v>0</v>
      </c>
      <c r="BI529" s="162">
        <f>IF(N529="nulová",J529,0)</f>
        <v>0</v>
      </c>
      <c r="BJ529" s="22" t="s">
        <v>21</v>
      </c>
      <c r="BK529" s="162">
        <f>ROUND(I529*H529,2)</f>
        <v>0</v>
      </c>
      <c r="BL529" s="22" t="s">
        <v>124</v>
      </c>
      <c r="BM529" s="22" t="s">
        <v>652</v>
      </c>
    </row>
    <row r="530" spans="2:47" s="272" customFormat="1" ht="27" hidden="1">
      <c r="B530" s="36"/>
      <c r="D530" s="163" t="s">
        <v>125</v>
      </c>
      <c r="F530" s="290" t="s">
        <v>653</v>
      </c>
      <c r="L530" s="36"/>
      <c r="M530" s="165"/>
      <c r="N530" s="273"/>
      <c r="O530" s="273"/>
      <c r="P530" s="273"/>
      <c r="Q530" s="273"/>
      <c r="R530" s="273"/>
      <c r="S530" s="273"/>
      <c r="T530" s="65"/>
      <c r="AT530" s="22" t="s">
        <v>125</v>
      </c>
      <c r="AU530" s="22" t="s">
        <v>74</v>
      </c>
    </row>
    <row r="531" spans="2:51" s="11" customFormat="1" ht="13.5" hidden="1">
      <c r="B531" s="166"/>
      <c r="D531" s="163" t="s">
        <v>126</v>
      </c>
      <c r="F531" s="301" t="s">
        <v>654</v>
      </c>
      <c r="H531" s="169"/>
      <c r="L531" s="166"/>
      <c r="M531" s="170"/>
      <c r="N531" s="171"/>
      <c r="O531" s="171"/>
      <c r="P531" s="171"/>
      <c r="Q531" s="171"/>
      <c r="R531" s="171"/>
      <c r="S531" s="171"/>
      <c r="T531" s="172"/>
      <c r="AT531" s="167" t="s">
        <v>126</v>
      </c>
      <c r="AU531" s="167" t="s">
        <v>74</v>
      </c>
      <c r="AV531" s="11" t="s">
        <v>74</v>
      </c>
      <c r="AW531" s="11" t="s">
        <v>6</v>
      </c>
      <c r="AX531" s="11" t="s">
        <v>21</v>
      </c>
      <c r="AY531" s="167" t="s">
        <v>119</v>
      </c>
    </row>
    <row r="532" spans="2:65" s="272" customFormat="1" ht="16.5" customHeight="1" hidden="1">
      <c r="B532" s="151"/>
      <c r="C532" s="152" t="s">
        <v>182</v>
      </c>
      <c r="D532" s="152" t="s">
        <v>121</v>
      </c>
      <c r="E532" s="153" t="s">
        <v>655</v>
      </c>
      <c r="F532" s="277" t="s">
        <v>656</v>
      </c>
      <c r="G532" s="155" t="s">
        <v>135</v>
      </c>
      <c r="H532" s="156"/>
      <c r="I532" s="157">
        <v>1140</v>
      </c>
      <c r="J532" s="157">
        <f>ROUND(I532*H532,2)</f>
        <v>0</v>
      </c>
      <c r="K532" s="154" t="s">
        <v>123</v>
      </c>
      <c r="L532" s="36"/>
      <c r="M532" s="158" t="s">
        <v>5</v>
      </c>
      <c r="N532" s="159" t="s">
        <v>39</v>
      </c>
      <c r="O532" s="160">
        <v>0</v>
      </c>
      <c r="P532" s="160">
        <f>O532*H532</f>
        <v>0</v>
      </c>
      <c r="Q532" s="160">
        <v>0</v>
      </c>
      <c r="R532" s="160">
        <f>Q532*H532</f>
        <v>0</v>
      </c>
      <c r="S532" s="160">
        <v>0</v>
      </c>
      <c r="T532" s="161">
        <f>S532*H532</f>
        <v>0</v>
      </c>
      <c r="AR532" s="22" t="s">
        <v>124</v>
      </c>
      <c r="AT532" s="22" t="s">
        <v>121</v>
      </c>
      <c r="AU532" s="22" t="s">
        <v>74</v>
      </c>
      <c r="AY532" s="22" t="s">
        <v>119</v>
      </c>
      <c r="BE532" s="162">
        <f>IF(N532="základní",J532,0)</f>
        <v>0</v>
      </c>
      <c r="BF532" s="162">
        <f>IF(N532="snížená",J532,0)</f>
        <v>0</v>
      </c>
      <c r="BG532" s="162">
        <f>IF(N532="zákl. přenesená",J532,0)</f>
        <v>0</v>
      </c>
      <c r="BH532" s="162">
        <f>IF(N532="sníž. přenesená",J532,0)</f>
        <v>0</v>
      </c>
      <c r="BI532" s="162">
        <f>IF(N532="nulová",J532,0)</f>
        <v>0</v>
      </c>
      <c r="BJ532" s="22" t="s">
        <v>21</v>
      </c>
      <c r="BK532" s="162">
        <f>ROUND(I532*H532,2)</f>
        <v>0</v>
      </c>
      <c r="BL532" s="22" t="s">
        <v>124</v>
      </c>
      <c r="BM532" s="22" t="s">
        <v>657</v>
      </c>
    </row>
    <row r="533" spans="2:47" s="272" customFormat="1" ht="13.5" hidden="1">
      <c r="B533" s="36"/>
      <c r="D533" s="163" t="s">
        <v>125</v>
      </c>
      <c r="F533" s="290" t="s">
        <v>658</v>
      </c>
      <c r="L533" s="36"/>
      <c r="M533" s="165"/>
      <c r="N533" s="273"/>
      <c r="O533" s="273"/>
      <c r="P533" s="273"/>
      <c r="Q533" s="273"/>
      <c r="R533" s="273"/>
      <c r="S533" s="273"/>
      <c r="T533" s="65"/>
      <c r="AT533" s="22" t="s">
        <v>125</v>
      </c>
      <c r="AU533" s="22" t="s">
        <v>74</v>
      </c>
    </row>
    <row r="534" spans="2:63" s="10" customFormat="1" ht="29.85" customHeight="1" hidden="1">
      <c r="B534" s="139"/>
      <c r="D534" s="140" t="s">
        <v>67</v>
      </c>
      <c r="E534" s="149" t="s">
        <v>272</v>
      </c>
      <c r="F534" s="300" t="s">
        <v>273</v>
      </c>
      <c r="J534" s="150">
        <f>BK534</f>
        <v>0</v>
      </c>
      <c r="L534" s="139"/>
      <c r="M534" s="143"/>
      <c r="N534" s="144"/>
      <c r="O534" s="144"/>
      <c r="P534" s="145">
        <f>SUM(P535:P538)</f>
        <v>0</v>
      </c>
      <c r="Q534" s="144"/>
      <c r="R534" s="145">
        <f>SUM(R535:R538)</f>
        <v>0</v>
      </c>
      <c r="S534" s="144"/>
      <c r="T534" s="146">
        <f>SUM(T535:T538)</f>
        <v>0</v>
      </c>
      <c r="AR534" s="140" t="s">
        <v>21</v>
      </c>
      <c r="AT534" s="147" t="s">
        <v>67</v>
      </c>
      <c r="AU534" s="147" t="s">
        <v>21</v>
      </c>
      <c r="AY534" s="140" t="s">
        <v>119</v>
      </c>
      <c r="BK534" s="148">
        <f>SUM(BK535:BK538)</f>
        <v>0</v>
      </c>
    </row>
    <row r="535" spans="2:65" s="272" customFormat="1" ht="25.5" customHeight="1" hidden="1">
      <c r="B535" s="151"/>
      <c r="C535" s="152" t="s">
        <v>184</v>
      </c>
      <c r="D535" s="152" t="s">
        <v>121</v>
      </c>
      <c r="E535" s="153" t="s">
        <v>275</v>
      </c>
      <c r="F535" s="277" t="s">
        <v>276</v>
      </c>
      <c r="G535" s="155" t="s">
        <v>135</v>
      </c>
      <c r="H535" s="156"/>
      <c r="I535" s="157">
        <v>59.3</v>
      </c>
      <c r="J535" s="157">
        <f>ROUND(I535*H535,2)</f>
        <v>0</v>
      </c>
      <c r="K535" s="154" t="s">
        <v>123</v>
      </c>
      <c r="L535" s="36"/>
      <c r="M535" s="158" t="s">
        <v>5</v>
      </c>
      <c r="N535" s="159" t="s">
        <v>39</v>
      </c>
      <c r="O535" s="160">
        <v>0.066</v>
      </c>
      <c r="P535" s="160">
        <f>O535*H535</f>
        <v>0</v>
      </c>
      <c r="Q535" s="160">
        <v>0</v>
      </c>
      <c r="R535" s="160">
        <f>Q535*H535</f>
        <v>0</v>
      </c>
      <c r="S535" s="160">
        <v>0</v>
      </c>
      <c r="T535" s="161">
        <f>S535*H535</f>
        <v>0</v>
      </c>
      <c r="AR535" s="22" t="s">
        <v>124</v>
      </c>
      <c r="AT535" s="22" t="s">
        <v>121</v>
      </c>
      <c r="AU535" s="22" t="s">
        <v>74</v>
      </c>
      <c r="AY535" s="22" t="s">
        <v>119</v>
      </c>
      <c r="BE535" s="162">
        <f>IF(N535="základní",J535,0)</f>
        <v>0</v>
      </c>
      <c r="BF535" s="162">
        <f>IF(N535="snížená",J535,0)</f>
        <v>0</v>
      </c>
      <c r="BG535" s="162">
        <f>IF(N535="zákl. přenesená",J535,0)</f>
        <v>0</v>
      </c>
      <c r="BH535" s="162">
        <f>IF(N535="sníž. přenesená",J535,0)</f>
        <v>0</v>
      </c>
      <c r="BI535" s="162">
        <f>IF(N535="nulová",J535,0)</f>
        <v>0</v>
      </c>
      <c r="BJ535" s="22" t="s">
        <v>21</v>
      </c>
      <c r="BK535" s="162">
        <f>ROUND(I535*H535,2)</f>
        <v>0</v>
      </c>
      <c r="BL535" s="22" t="s">
        <v>124</v>
      </c>
      <c r="BM535" s="22" t="s">
        <v>277</v>
      </c>
    </row>
    <row r="536" spans="2:47" s="272" customFormat="1" ht="27" hidden="1">
      <c r="B536" s="36"/>
      <c r="D536" s="163" t="s">
        <v>125</v>
      </c>
      <c r="F536" s="290" t="s">
        <v>278</v>
      </c>
      <c r="L536" s="36"/>
      <c r="M536" s="165"/>
      <c r="N536" s="273"/>
      <c r="O536" s="273"/>
      <c r="P536" s="273"/>
      <c r="Q536" s="273"/>
      <c r="R536" s="273"/>
      <c r="S536" s="273"/>
      <c r="T536" s="65"/>
      <c r="AT536" s="22" t="s">
        <v>125</v>
      </c>
      <c r="AU536" s="22" t="s">
        <v>74</v>
      </c>
    </row>
    <row r="537" spans="2:65" s="272" customFormat="1" ht="25.5" customHeight="1" hidden="1">
      <c r="B537" s="151"/>
      <c r="C537" s="152" t="s">
        <v>189</v>
      </c>
      <c r="D537" s="152" t="s">
        <v>121</v>
      </c>
      <c r="E537" s="153" t="s">
        <v>659</v>
      </c>
      <c r="F537" s="277" t="s">
        <v>660</v>
      </c>
      <c r="G537" s="155" t="s">
        <v>135</v>
      </c>
      <c r="H537" s="156"/>
      <c r="I537" s="157">
        <v>18</v>
      </c>
      <c r="J537" s="157">
        <f>ROUND(I537*H537,2)</f>
        <v>0</v>
      </c>
      <c r="K537" s="154" t="s">
        <v>123</v>
      </c>
      <c r="L537" s="36"/>
      <c r="M537" s="158" t="s">
        <v>5</v>
      </c>
      <c r="N537" s="159" t="s">
        <v>39</v>
      </c>
      <c r="O537" s="160">
        <v>0.013</v>
      </c>
      <c r="P537" s="160">
        <f>O537*H537</f>
        <v>0</v>
      </c>
      <c r="Q537" s="160">
        <v>0</v>
      </c>
      <c r="R537" s="160">
        <f>Q537*H537</f>
        <v>0</v>
      </c>
      <c r="S537" s="160">
        <v>0</v>
      </c>
      <c r="T537" s="161">
        <f>S537*H537</f>
        <v>0</v>
      </c>
      <c r="AR537" s="22" t="s">
        <v>124</v>
      </c>
      <c r="AT537" s="22" t="s">
        <v>121</v>
      </c>
      <c r="AU537" s="22" t="s">
        <v>74</v>
      </c>
      <c r="AY537" s="22" t="s">
        <v>119</v>
      </c>
      <c r="BE537" s="162">
        <f>IF(N537="základní",J537,0)</f>
        <v>0</v>
      </c>
      <c r="BF537" s="162">
        <f>IF(N537="snížená",J537,0)</f>
        <v>0</v>
      </c>
      <c r="BG537" s="162">
        <f>IF(N537="zákl. přenesená",J537,0)</f>
        <v>0</v>
      </c>
      <c r="BH537" s="162">
        <f>IF(N537="sníž. přenesená",J537,0)</f>
        <v>0</v>
      </c>
      <c r="BI537" s="162">
        <f>IF(N537="nulová",J537,0)</f>
        <v>0</v>
      </c>
      <c r="BJ537" s="22" t="s">
        <v>21</v>
      </c>
      <c r="BK537" s="162">
        <f>ROUND(I537*H537,2)</f>
        <v>0</v>
      </c>
      <c r="BL537" s="22" t="s">
        <v>124</v>
      </c>
      <c r="BM537" s="22" t="s">
        <v>661</v>
      </c>
    </row>
    <row r="538" spans="2:47" s="272" customFormat="1" ht="27" hidden="1">
      <c r="B538" s="36"/>
      <c r="D538" s="163" t="s">
        <v>125</v>
      </c>
      <c r="F538" s="290" t="s">
        <v>662</v>
      </c>
      <c r="L538" s="36"/>
      <c r="M538" s="165"/>
      <c r="N538" s="273"/>
      <c r="O538" s="273"/>
      <c r="P538" s="273"/>
      <c r="Q538" s="273"/>
      <c r="R538" s="273"/>
      <c r="S538" s="273"/>
      <c r="T538" s="65"/>
      <c r="AT538" s="22" t="s">
        <v>125</v>
      </c>
      <c r="AU538" s="22" t="s">
        <v>74</v>
      </c>
    </row>
    <row r="539" s="271" customFormat="1" ht="13.5" hidden="1"/>
    <row r="540" ht="13.5" hidden="1"/>
    <row r="541" spans="2:65" s="286" customFormat="1" ht="16.5" customHeight="1" hidden="1">
      <c r="B541" s="274"/>
      <c r="C541" s="275" t="s">
        <v>128</v>
      </c>
      <c r="D541" s="275" t="s">
        <v>121</v>
      </c>
      <c r="E541" s="276" t="s">
        <v>675</v>
      </c>
      <c r="F541" s="277" t="s">
        <v>676</v>
      </c>
      <c r="G541" s="278" t="s">
        <v>130</v>
      </c>
      <c r="H541" s="279"/>
      <c r="I541" s="280">
        <v>336</v>
      </c>
      <c r="J541" s="280">
        <f>ROUND(I541*H541,2)</f>
        <v>0</v>
      </c>
      <c r="K541" s="277" t="s">
        <v>123</v>
      </c>
      <c r="L541" s="281"/>
      <c r="M541" s="282" t="s">
        <v>5</v>
      </c>
      <c r="N541" s="283" t="s">
        <v>39</v>
      </c>
      <c r="O541" s="284">
        <v>1.548</v>
      </c>
      <c r="P541" s="284">
        <f>O541*H541</f>
        <v>0</v>
      </c>
      <c r="Q541" s="284">
        <v>0</v>
      </c>
      <c r="R541" s="284">
        <f>Q541*H541</f>
        <v>0</v>
      </c>
      <c r="S541" s="284">
        <v>0</v>
      </c>
      <c r="T541" s="285">
        <f>S541*H541</f>
        <v>0</v>
      </c>
      <c r="AR541" s="287" t="s">
        <v>124</v>
      </c>
      <c r="AT541" s="287" t="s">
        <v>121</v>
      </c>
      <c r="AU541" s="287" t="s">
        <v>74</v>
      </c>
      <c r="AY541" s="287" t="s">
        <v>119</v>
      </c>
      <c r="BE541" s="288">
        <f>IF(N541="základní",J541,0)</f>
        <v>0</v>
      </c>
      <c r="BF541" s="288">
        <f>IF(N541="snížená",J541,0)</f>
        <v>0</v>
      </c>
      <c r="BG541" s="288">
        <f>IF(N541="zákl. přenesená",J541,0)</f>
        <v>0</v>
      </c>
      <c r="BH541" s="288">
        <f>IF(N541="sníž. přenesená",J541,0)</f>
        <v>0</v>
      </c>
      <c r="BI541" s="288">
        <f>IF(N541="nulová",J541,0)</f>
        <v>0</v>
      </c>
      <c r="BJ541" s="287" t="s">
        <v>21</v>
      </c>
      <c r="BK541" s="288">
        <f>ROUND(I541*H541,2)</f>
        <v>0</v>
      </c>
      <c r="BL541" s="287" t="s">
        <v>124</v>
      </c>
      <c r="BM541" s="287" t="s">
        <v>677</v>
      </c>
    </row>
    <row r="542" spans="2:47" s="286" customFormat="1" ht="27" hidden="1">
      <c r="B542" s="281"/>
      <c r="D542" s="289" t="s">
        <v>125</v>
      </c>
      <c r="F542" s="290" t="s">
        <v>678</v>
      </c>
      <c r="L542" s="281"/>
      <c r="M542" s="291"/>
      <c r="N542" s="292"/>
      <c r="O542" s="292"/>
      <c r="P542" s="292"/>
      <c r="Q542" s="292"/>
      <c r="R542" s="292"/>
      <c r="S542" s="292"/>
      <c r="T542" s="293"/>
      <c r="AT542" s="287" t="s">
        <v>125</v>
      </c>
      <c r="AU542" s="287" t="s">
        <v>74</v>
      </c>
    </row>
    <row r="543" spans="2:51" s="296" customFormat="1" ht="13.5" hidden="1">
      <c r="B543" s="397"/>
      <c r="D543" s="289" t="s">
        <v>126</v>
      </c>
      <c r="E543" s="398" t="s">
        <v>5</v>
      </c>
      <c r="F543" s="301" t="s">
        <v>679</v>
      </c>
      <c r="H543" s="399"/>
      <c r="L543" s="397"/>
      <c r="M543" s="400"/>
      <c r="N543" s="401"/>
      <c r="O543" s="401"/>
      <c r="P543" s="401"/>
      <c r="Q543" s="401"/>
      <c r="R543" s="401"/>
      <c r="S543" s="401"/>
      <c r="T543" s="402"/>
      <c r="AT543" s="398" t="s">
        <v>126</v>
      </c>
      <c r="AU543" s="398" t="s">
        <v>74</v>
      </c>
      <c r="AV543" s="296" t="s">
        <v>74</v>
      </c>
      <c r="AW543" s="296" t="s">
        <v>32</v>
      </c>
      <c r="AX543" s="296" t="s">
        <v>21</v>
      </c>
      <c r="AY543" s="398" t="s">
        <v>119</v>
      </c>
    </row>
    <row r="544" spans="2:65" s="286" customFormat="1" ht="16.5" customHeight="1" hidden="1">
      <c r="B544" s="274"/>
      <c r="C544" s="275" t="s">
        <v>124</v>
      </c>
      <c r="D544" s="275" t="s">
        <v>121</v>
      </c>
      <c r="E544" s="276" t="s">
        <v>680</v>
      </c>
      <c r="F544" s="277" t="s">
        <v>681</v>
      </c>
      <c r="G544" s="278" t="s">
        <v>130</v>
      </c>
      <c r="H544" s="279"/>
      <c r="I544" s="280">
        <v>126</v>
      </c>
      <c r="J544" s="280">
        <f>ROUND(I544*H544,2)</f>
        <v>0</v>
      </c>
      <c r="K544" s="277" t="s">
        <v>123</v>
      </c>
      <c r="L544" s="281"/>
      <c r="M544" s="282" t="s">
        <v>5</v>
      </c>
      <c r="N544" s="283" t="s">
        <v>39</v>
      </c>
      <c r="O544" s="284">
        <v>0.368</v>
      </c>
      <c r="P544" s="284">
        <f>O544*H544</f>
        <v>0</v>
      </c>
      <c r="Q544" s="284">
        <v>0</v>
      </c>
      <c r="R544" s="284">
        <f>Q544*H544</f>
        <v>0</v>
      </c>
      <c r="S544" s="284">
        <v>0</v>
      </c>
      <c r="T544" s="285">
        <f>S544*H544</f>
        <v>0</v>
      </c>
      <c r="AR544" s="287" t="s">
        <v>124</v>
      </c>
      <c r="AT544" s="287" t="s">
        <v>121</v>
      </c>
      <c r="AU544" s="287" t="s">
        <v>74</v>
      </c>
      <c r="AY544" s="287" t="s">
        <v>119</v>
      </c>
      <c r="BE544" s="288">
        <f>IF(N544="základní",J544,0)</f>
        <v>0</v>
      </c>
      <c r="BF544" s="288">
        <f>IF(N544="snížená",J544,0)</f>
        <v>0</v>
      </c>
      <c r="BG544" s="288">
        <f>IF(N544="zákl. přenesená",J544,0)</f>
        <v>0</v>
      </c>
      <c r="BH544" s="288">
        <f>IF(N544="sníž. přenesená",J544,0)</f>
        <v>0</v>
      </c>
      <c r="BI544" s="288">
        <f>IF(N544="nulová",J544,0)</f>
        <v>0</v>
      </c>
      <c r="BJ544" s="287" t="s">
        <v>21</v>
      </c>
      <c r="BK544" s="288">
        <f>ROUND(I544*H544,2)</f>
        <v>0</v>
      </c>
      <c r="BL544" s="287" t="s">
        <v>124</v>
      </c>
      <c r="BM544" s="287" t="s">
        <v>682</v>
      </c>
    </row>
    <row r="545" spans="2:47" s="286" customFormat="1" ht="27" hidden="1">
      <c r="B545" s="281"/>
      <c r="D545" s="289" t="s">
        <v>125</v>
      </c>
      <c r="F545" s="290" t="s">
        <v>683</v>
      </c>
      <c r="L545" s="281"/>
      <c r="M545" s="291"/>
      <c r="N545" s="292"/>
      <c r="O545" s="292"/>
      <c r="P545" s="292"/>
      <c r="Q545" s="292"/>
      <c r="R545" s="292"/>
      <c r="S545" s="292"/>
      <c r="T545" s="293"/>
      <c r="AT545" s="287" t="s">
        <v>125</v>
      </c>
      <c r="AU545" s="287" t="s">
        <v>74</v>
      </c>
    </row>
    <row r="546" spans="2:51" s="296" customFormat="1" ht="13.5" hidden="1">
      <c r="B546" s="397"/>
      <c r="D546" s="289" t="s">
        <v>126</v>
      </c>
      <c r="E546" s="398" t="s">
        <v>5</v>
      </c>
      <c r="F546" s="301" t="s">
        <v>684</v>
      </c>
      <c r="H546" s="399"/>
      <c r="L546" s="397"/>
      <c r="M546" s="400"/>
      <c r="N546" s="401"/>
      <c r="O546" s="401"/>
      <c r="P546" s="401"/>
      <c r="Q546" s="401"/>
      <c r="R546" s="401"/>
      <c r="S546" s="401"/>
      <c r="T546" s="402"/>
      <c r="AT546" s="398" t="s">
        <v>126</v>
      </c>
      <c r="AU546" s="398" t="s">
        <v>74</v>
      </c>
      <c r="AV546" s="296" t="s">
        <v>74</v>
      </c>
      <c r="AW546" s="296" t="s">
        <v>32</v>
      </c>
      <c r="AX546" s="296" t="s">
        <v>21</v>
      </c>
      <c r="AY546" s="398" t="s">
        <v>119</v>
      </c>
    </row>
    <row r="547" ht="13.5" hidden="1"/>
    <row r="548" ht="14.25" customHeight="1" hidden="1"/>
    <row r="549" ht="13.5" hidden="1"/>
  </sheetData>
  <autoFilter ref="C84:K351"/>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0"/>
  <sheetViews>
    <sheetView showGridLines="0" workbookViewId="0" topLeftCell="A1">
      <pane ySplit="1" topLeftCell="A2" activePane="bottomLeft" state="frozen"/>
      <selection pane="topLeft" activeCell="K7" sqref="K7"/>
      <selection pane="bottomLeft" activeCell="E9" sqref="E9:H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63" max="63" width="12.83203125" style="0" customWidth="1"/>
  </cols>
  <sheetData>
    <row r="1" spans="1:70" ht="21.75" customHeight="1">
      <c r="A1" s="94"/>
      <c r="B1" s="15"/>
      <c r="C1" s="15"/>
      <c r="D1" s="16" t="s">
        <v>1</v>
      </c>
      <c r="E1" s="15"/>
      <c r="F1" s="95" t="s">
        <v>79</v>
      </c>
      <c r="G1" s="470" t="s">
        <v>80</v>
      </c>
      <c r="H1" s="470"/>
      <c r="I1" s="15"/>
      <c r="J1" s="95" t="s">
        <v>81</v>
      </c>
      <c r="K1" s="16" t="s">
        <v>82</v>
      </c>
      <c r="L1" s="95" t="s">
        <v>83</v>
      </c>
      <c r="M1" s="95"/>
      <c r="N1" s="95"/>
      <c r="O1" s="95"/>
      <c r="P1" s="95"/>
      <c r="Q1" s="95"/>
      <c r="R1" s="95"/>
      <c r="S1" s="95"/>
      <c r="T1" s="95"/>
      <c r="U1" s="96"/>
      <c r="V1" s="96"/>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32" t="s">
        <v>8</v>
      </c>
      <c r="M2" s="433"/>
      <c r="N2" s="433"/>
      <c r="O2" s="433"/>
      <c r="P2" s="433"/>
      <c r="Q2" s="433"/>
      <c r="R2" s="433"/>
      <c r="S2" s="433"/>
      <c r="T2" s="433"/>
      <c r="U2" s="433"/>
      <c r="V2" s="433"/>
      <c r="AT2" s="22" t="s">
        <v>78</v>
      </c>
    </row>
    <row r="3" spans="2:46" ht="6.95" customHeight="1">
      <c r="B3" s="23"/>
      <c r="C3" s="24"/>
      <c r="D3" s="24"/>
      <c r="E3" s="24"/>
      <c r="F3" s="24"/>
      <c r="G3" s="24"/>
      <c r="H3" s="24"/>
      <c r="I3" s="24"/>
      <c r="J3" s="24"/>
      <c r="K3" s="25"/>
      <c r="AT3" s="22" t="s">
        <v>74</v>
      </c>
    </row>
    <row r="4" spans="2:46" ht="36.95" customHeight="1">
      <c r="B4" s="26"/>
      <c r="C4" s="27"/>
      <c r="D4" s="28" t="s">
        <v>84</v>
      </c>
      <c r="E4" s="27"/>
      <c r="F4" s="27"/>
      <c r="G4" s="27"/>
      <c r="H4" s="27"/>
      <c r="I4" s="27"/>
      <c r="J4" s="27"/>
      <c r="K4" s="29"/>
      <c r="M4" s="30" t="s">
        <v>13</v>
      </c>
      <c r="AT4" s="22" t="s">
        <v>6</v>
      </c>
    </row>
    <row r="5" spans="2:11" ht="6.95" customHeight="1">
      <c r="B5" s="26"/>
      <c r="C5" s="27"/>
      <c r="D5" s="27"/>
      <c r="E5" s="27"/>
      <c r="F5" s="27"/>
      <c r="G5" s="27"/>
      <c r="H5" s="27"/>
      <c r="I5" s="27"/>
      <c r="J5" s="27"/>
      <c r="K5" s="29"/>
    </row>
    <row r="6" spans="2:11" ht="15">
      <c r="B6" s="26"/>
      <c r="C6" s="27"/>
      <c r="D6" s="34" t="s">
        <v>17</v>
      </c>
      <c r="E6" s="27"/>
      <c r="F6" s="27"/>
      <c r="G6" s="27"/>
      <c r="H6" s="27"/>
      <c r="I6" s="27"/>
      <c r="J6" s="27"/>
      <c r="K6" s="29"/>
    </row>
    <row r="7" spans="2:11" ht="16.5" customHeight="1">
      <c r="B7" s="26"/>
      <c r="C7" s="27"/>
      <c r="D7" s="27"/>
      <c r="E7" s="471" t="str">
        <f>'Rekapitulace stavby'!K6</f>
        <v>SSZ Pražská – Kladenská - Roztocká (Velké Přílepy) - stavební úpravy</v>
      </c>
      <c r="F7" s="472"/>
      <c r="G7" s="472"/>
      <c r="H7" s="472"/>
      <c r="I7" s="27"/>
      <c r="J7" s="27"/>
      <c r="K7" s="29"/>
    </row>
    <row r="8" spans="2:11" s="1" customFormat="1" ht="15">
      <c r="B8" s="36"/>
      <c r="C8" s="37"/>
      <c r="D8" s="34" t="s">
        <v>85</v>
      </c>
      <c r="E8" s="37"/>
      <c r="F8" s="37"/>
      <c r="G8" s="37"/>
      <c r="H8" s="37"/>
      <c r="I8" s="37"/>
      <c r="J8" s="37"/>
      <c r="K8" s="40"/>
    </row>
    <row r="9" spans="2:11" s="1" customFormat="1" ht="36.95" customHeight="1">
      <c r="B9" s="36"/>
      <c r="C9" s="37"/>
      <c r="D9" s="37"/>
      <c r="E9" s="473" t="s">
        <v>713</v>
      </c>
      <c r="F9" s="474"/>
      <c r="G9" s="474"/>
      <c r="H9" s="474"/>
      <c r="I9" s="37"/>
      <c r="J9" s="37"/>
      <c r="K9" s="40"/>
    </row>
    <row r="10" spans="2:11" s="1" customFormat="1" ht="13.5">
      <c r="B10" s="36"/>
      <c r="C10" s="37"/>
      <c r="D10" s="37"/>
      <c r="E10" s="37"/>
      <c r="F10" s="37"/>
      <c r="G10" s="37"/>
      <c r="H10" s="37"/>
      <c r="I10" s="37"/>
      <c r="J10" s="37"/>
      <c r="K10" s="40"/>
    </row>
    <row r="11" spans="2:11" s="1" customFormat="1" ht="14.45" customHeight="1">
      <c r="B11" s="36"/>
      <c r="C11" s="37"/>
      <c r="D11" s="34" t="s">
        <v>19</v>
      </c>
      <c r="E11" s="37"/>
      <c r="F11" s="32" t="s">
        <v>5</v>
      </c>
      <c r="G11" s="37"/>
      <c r="H11" s="37"/>
      <c r="I11" s="34" t="s">
        <v>20</v>
      </c>
      <c r="J11" s="32" t="s">
        <v>5</v>
      </c>
      <c r="K11" s="40"/>
    </row>
    <row r="12" spans="2:11" s="1" customFormat="1" ht="14.45" customHeight="1">
      <c r="B12" s="36"/>
      <c r="C12" s="37"/>
      <c r="D12" s="34" t="s">
        <v>22</v>
      </c>
      <c r="E12" s="37"/>
      <c r="F12" s="32" t="s">
        <v>23</v>
      </c>
      <c r="G12" s="37"/>
      <c r="H12" s="37"/>
      <c r="I12" s="34" t="s">
        <v>24</v>
      </c>
      <c r="J12" s="97">
        <f>'Rekapitulace stavby'!AN8</f>
        <v>43153</v>
      </c>
      <c r="K12" s="40"/>
    </row>
    <row r="13" spans="2:11" s="1" customFormat="1" ht="10.9" customHeight="1">
      <c r="B13" s="36"/>
      <c r="C13" s="37"/>
      <c r="D13" s="37"/>
      <c r="E13" s="37"/>
      <c r="F13" s="37"/>
      <c r="G13" s="37"/>
      <c r="H13" s="37"/>
      <c r="I13" s="37"/>
      <c r="J13" s="37"/>
      <c r="K13" s="40"/>
    </row>
    <row r="14" spans="2:11" s="1" customFormat="1" ht="14.45" customHeight="1">
      <c r="B14" s="36"/>
      <c r="C14" s="37"/>
      <c r="D14" s="34" t="s">
        <v>27</v>
      </c>
      <c r="E14" s="37"/>
      <c r="F14" s="37"/>
      <c r="G14" s="37"/>
      <c r="H14" s="37"/>
      <c r="I14" s="34" t="s">
        <v>28</v>
      </c>
      <c r="J14" s="32" t="s">
        <v>5</v>
      </c>
      <c r="K14" s="40"/>
    </row>
    <row r="15" spans="2:11" s="1" customFormat="1" ht="18" customHeight="1">
      <c r="B15" s="36"/>
      <c r="C15" s="37"/>
      <c r="D15" s="37"/>
      <c r="E15" s="32" t="str">
        <f>'Rekapitulace stavby'!E11</f>
        <v>SÚS Středočeský kraj</v>
      </c>
      <c r="F15" s="37"/>
      <c r="G15" s="37"/>
      <c r="H15" s="37"/>
      <c r="I15" s="34" t="s">
        <v>29</v>
      </c>
      <c r="J15" s="32" t="s">
        <v>5</v>
      </c>
      <c r="K15" s="40"/>
    </row>
    <row r="16" spans="2:11" s="1" customFormat="1" ht="6.95" customHeight="1">
      <c r="B16" s="36"/>
      <c r="C16" s="37"/>
      <c r="D16" s="37"/>
      <c r="E16" s="37"/>
      <c r="F16" s="37"/>
      <c r="G16" s="37"/>
      <c r="H16" s="37"/>
      <c r="I16" s="37"/>
      <c r="J16" s="37"/>
      <c r="K16" s="40"/>
    </row>
    <row r="17" spans="2:11" s="1" customFormat="1" ht="14.45" customHeight="1">
      <c r="B17" s="36"/>
      <c r="C17" s="37"/>
      <c r="D17" s="34" t="s">
        <v>30</v>
      </c>
      <c r="E17" s="37"/>
      <c r="F17" s="37"/>
      <c r="G17" s="37"/>
      <c r="H17" s="37"/>
      <c r="I17" s="34" t="s">
        <v>28</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29</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31</v>
      </c>
      <c r="E20" s="37"/>
      <c r="F20" s="37"/>
      <c r="G20" s="37"/>
      <c r="H20" s="37"/>
      <c r="I20" s="34" t="s">
        <v>28</v>
      </c>
      <c r="J20" s="32" t="s">
        <v>5</v>
      </c>
      <c r="K20" s="40"/>
    </row>
    <row r="21" spans="2:11" s="1" customFormat="1" ht="18" customHeight="1">
      <c r="B21" s="36"/>
      <c r="C21" s="37"/>
      <c r="D21" s="37"/>
      <c r="E21" s="32" t="s">
        <v>986</v>
      </c>
      <c r="F21" s="37"/>
      <c r="G21" s="37"/>
      <c r="H21" s="37"/>
      <c r="I21" s="34" t="s">
        <v>29</v>
      </c>
      <c r="J21" s="32" t="s">
        <v>5</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33</v>
      </c>
      <c r="E23" s="37"/>
      <c r="F23" s="37"/>
      <c r="G23" s="37"/>
      <c r="H23" s="37"/>
      <c r="I23" s="37"/>
      <c r="J23" s="37"/>
      <c r="K23" s="40"/>
    </row>
    <row r="24" spans="2:11" s="6" customFormat="1" ht="16.5" customHeight="1">
      <c r="B24" s="99"/>
      <c r="C24" s="100"/>
      <c r="D24" s="100"/>
      <c r="E24" s="462" t="s">
        <v>5</v>
      </c>
      <c r="F24" s="462"/>
      <c r="G24" s="462"/>
      <c r="H24" s="462"/>
      <c r="I24" s="100"/>
      <c r="J24" s="100"/>
      <c r="K24" s="101"/>
    </row>
    <row r="25" spans="2:11" s="1" customFormat="1" ht="6.95" customHeight="1">
      <c r="B25" s="36"/>
      <c r="C25" s="37"/>
      <c r="D25" s="37"/>
      <c r="E25" s="37"/>
      <c r="F25" s="37"/>
      <c r="G25" s="37"/>
      <c r="H25" s="37"/>
      <c r="I25" s="37"/>
      <c r="J25" s="37"/>
      <c r="K25" s="40"/>
    </row>
    <row r="26" spans="2:11" s="1" customFormat="1" ht="6.95" customHeight="1">
      <c r="B26" s="36"/>
      <c r="C26" s="37"/>
      <c r="D26" s="63"/>
      <c r="E26" s="63"/>
      <c r="F26" s="63"/>
      <c r="G26" s="63"/>
      <c r="H26" s="63"/>
      <c r="I26" s="63"/>
      <c r="J26" s="63"/>
      <c r="K26" s="102"/>
    </row>
    <row r="27" spans="2:11" s="1" customFormat="1" ht="25.35" customHeight="1">
      <c r="B27" s="36"/>
      <c r="C27" s="37"/>
      <c r="D27" s="103" t="s">
        <v>34</v>
      </c>
      <c r="E27" s="37"/>
      <c r="F27" s="37"/>
      <c r="G27" s="37"/>
      <c r="H27" s="37"/>
      <c r="I27" s="37"/>
      <c r="J27" s="104">
        <f>ROUND(J80,2)</f>
        <v>0</v>
      </c>
      <c r="K27" s="40"/>
    </row>
    <row r="28" spans="2:11" s="1" customFormat="1" ht="6.95" customHeight="1">
      <c r="B28" s="36"/>
      <c r="C28" s="37"/>
      <c r="D28" s="63"/>
      <c r="E28" s="63"/>
      <c r="F28" s="63"/>
      <c r="G28" s="63"/>
      <c r="H28" s="63"/>
      <c r="I28" s="63"/>
      <c r="J28" s="63"/>
      <c r="K28" s="102"/>
    </row>
    <row r="29" spans="2:11" s="1" customFormat="1" ht="14.45" customHeight="1">
      <c r="B29" s="36"/>
      <c r="C29" s="37"/>
      <c r="D29" s="37"/>
      <c r="E29" s="37"/>
      <c r="F29" s="41" t="s">
        <v>36</v>
      </c>
      <c r="G29" s="37"/>
      <c r="H29" s="37"/>
      <c r="I29" s="41" t="s">
        <v>35</v>
      </c>
      <c r="J29" s="41" t="s">
        <v>37</v>
      </c>
      <c r="K29" s="40"/>
    </row>
    <row r="30" spans="2:11" s="1" customFormat="1" ht="14.45" customHeight="1">
      <c r="B30" s="36"/>
      <c r="C30" s="37"/>
      <c r="D30" s="44" t="s">
        <v>38</v>
      </c>
      <c r="E30" s="44" t="s">
        <v>39</v>
      </c>
      <c r="F30" s="105">
        <f>ROUND(SUM(BE80:BE139),2)</f>
        <v>0</v>
      </c>
      <c r="G30" s="37"/>
      <c r="H30" s="37"/>
      <c r="I30" s="106">
        <v>0.21</v>
      </c>
      <c r="J30" s="105">
        <f>ROUND(ROUND((SUM(BE80:BE139)),2)*I30,2)</f>
        <v>0</v>
      </c>
      <c r="K30" s="40"/>
    </row>
    <row r="31" spans="2:11" s="1" customFormat="1" ht="14.45" customHeight="1">
      <c r="B31" s="36"/>
      <c r="C31" s="37"/>
      <c r="D31" s="37"/>
      <c r="E31" s="44" t="s">
        <v>40</v>
      </c>
      <c r="F31" s="105">
        <f>ROUND(SUM(BF80:BF139),2)</f>
        <v>0</v>
      </c>
      <c r="G31" s="37"/>
      <c r="H31" s="37"/>
      <c r="I31" s="106">
        <v>0.15</v>
      </c>
      <c r="J31" s="105">
        <f>ROUND(ROUND((SUM(BF80:BF139)),2)*I31,2)</f>
        <v>0</v>
      </c>
      <c r="K31" s="40"/>
    </row>
    <row r="32" spans="2:11" s="1" customFormat="1" ht="14.45" customHeight="1" hidden="1">
      <c r="B32" s="36"/>
      <c r="C32" s="37"/>
      <c r="D32" s="37"/>
      <c r="E32" s="44" t="s">
        <v>41</v>
      </c>
      <c r="F32" s="105">
        <f>ROUND(SUM(BG80:BG139),2)</f>
        <v>0</v>
      </c>
      <c r="G32" s="37"/>
      <c r="H32" s="37"/>
      <c r="I32" s="106">
        <v>0.21</v>
      </c>
      <c r="J32" s="105">
        <v>0</v>
      </c>
      <c r="K32" s="40"/>
    </row>
    <row r="33" spans="2:11" s="1" customFormat="1" ht="14.45" customHeight="1" hidden="1">
      <c r="B33" s="36"/>
      <c r="C33" s="37"/>
      <c r="D33" s="37"/>
      <c r="E33" s="44" t="s">
        <v>42</v>
      </c>
      <c r="F33" s="105">
        <f>ROUND(SUM(BH80:BH139),2)</f>
        <v>0</v>
      </c>
      <c r="G33" s="37"/>
      <c r="H33" s="37"/>
      <c r="I33" s="106">
        <v>0.15</v>
      </c>
      <c r="J33" s="105">
        <v>0</v>
      </c>
      <c r="K33" s="40"/>
    </row>
    <row r="34" spans="2:11" s="1" customFormat="1" ht="14.45" customHeight="1" hidden="1">
      <c r="B34" s="36"/>
      <c r="C34" s="37"/>
      <c r="D34" s="37"/>
      <c r="E34" s="44" t="s">
        <v>43</v>
      </c>
      <c r="F34" s="105">
        <f>ROUND(SUM(BI80:BI139),2)</f>
        <v>0</v>
      </c>
      <c r="G34" s="37"/>
      <c r="H34" s="37"/>
      <c r="I34" s="106">
        <v>0</v>
      </c>
      <c r="J34" s="105">
        <v>0</v>
      </c>
      <c r="K34" s="40"/>
    </row>
    <row r="35" spans="2:11" s="1" customFormat="1" ht="6.95" customHeight="1">
      <c r="B35" s="36"/>
      <c r="C35" s="37"/>
      <c r="D35" s="37"/>
      <c r="E35" s="37"/>
      <c r="F35" s="37"/>
      <c r="G35" s="37"/>
      <c r="H35" s="37"/>
      <c r="I35" s="37"/>
      <c r="J35" s="37"/>
      <c r="K35" s="40"/>
    </row>
    <row r="36" spans="2:11" s="1" customFormat="1" ht="25.35" customHeight="1">
      <c r="B36" s="36"/>
      <c r="C36" s="107"/>
      <c r="D36" s="108" t="s">
        <v>44</v>
      </c>
      <c r="E36" s="66"/>
      <c r="F36" s="66"/>
      <c r="G36" s="109" t="s">
        <v>45</v>
      </c>
      <c r="H36" s="110" t="s">
        <v>46</v>
      </c>
      <c r="I36" s="66"/>
      <c r="J36" s="111">
        <f>SUM(J27:J34)</f>
        <v>0</v>
      </c>
      <c r="K36" s="112"/>
    </row>
    <row r="37" spans="2:11" s="1" customFormat="1" ht="14.45" customHeight="1">
      <c r="B37" s="51"/>
      <c r="C37" s="52"/>
      <c r="D37" s="52"/>
      <c r="E37" s="52"/>
      <c r="F37" s="52"/>
      <c r="G37" s="52"/>
      <c r="H37" s="52"/>
      <c r="I37" s="52"/>
      <c r="J37" s="52"/>
      <c r="K37" s="53"/>
    </row>
    <row r="41" spans="2:11" s="1" customFormat="1" ht="6.95" customHeight="1">
      <c r="B41" s="54"/>
      <c r="C41" s="55"/>
      <c r="D41" s="55"/>
      <c r="E41" s="55"/>
      <c r="F41" s="55"/>
      <c r="G41" s="55"/>
      <c r="H41" s="55"/>
      <c r="I41" s="55"/>
      <c r="J41" s="55"/>
      <c r="K41" s="113"/>
    </row>
    <row r="42" spans="2:11" s="1" customFormat="1" ht="36.95" customHeight="1">
      <c r="B42" s="36"/>
      <c r="C42" s="28" t="s">
        <v>91</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17</v>
      </c>
      <c r="D44" s="37"/>
      <c r="E44" s="37"/>
      <c r="F44" s="37"/>
      <c r="G44" s="37"/>
      <c r="H44" s="37"/>
      <c r="I44" s="37"/>
      <c r="J44" s="37"/>
      <c r="K44" s="40"/>
    </row>
    <row r="45" spans="2:11" s="1" customFormat="1" ht="16.5" customHeight="1">
      <c r="B45" s="36"/>
      <c r="C45" s="37"/>
      <c r="D45" s="37"/>
      <c r="E45" s="471" t="str">
        <f>E7</f>
        <v>SSZ Pražská – Kladenská - Roztocká (Velké Přílepy) - stavební úpravy</v>
      </c>
      <c r="F45" s="472"/>
      <c r="G45" s="472"/>
      <c r="H45" s="472"/>
      <c r="I45" s="37"/>
      <c r="J45" s="37"/>
      <c r="K45" s="40"/>
    </row>
    <row r="46" spans="2:11" s="1" customFormat="1" ht="14.45" customHeight="1">
      <c r="B46" s="36"/>
      <c r="C46" s="34" t="s">
        <v>85</v>
      </c>
      <c r="D46" s="37"/>
      <c r="E46" s="37"/>
      <c r="F46" s="37"/>
      <c r="G46" s="37"/>
      <c r="H46" s="37"/>
      <c r="I46" s="37"/>
      <c r="J46" s="37"/>
      <c r="K46" s="40"/>
    </row>
    <row r="47" spans="2:11" s="1" customFormat="1" ht="17.25" customHeight="1">
      <c r="B47" s="36"/>
      <c r="C47" s="37"/>
      <c r="D47" s="37"/>
      <c r="E47" s="473" t="str">
        <f>E9</f>
        <v>VP - Všeobecné položky</v>
      </c>
      <c r="F47" s="474"/>
      <c r="G47" s="474"/>
      <c r="H47" s="474"/>
      <c r="I47" s="37"/>
      <c r="J47" s="37"/>
      <c r="K47" s="40"/>
    </row>
    <row r="48" spans="2:11" s="1" customFormat="1" ht="6.95" customHeight="1">
      <c r="B48" s="36"/>
      <c r="C48" s="37"/>
      <c r="D48" s="37"/>
      <c r="E48" s="37"/>
      <c r="F48" s="37"/>
      <c r="G48" s="37"/>
      <c r="H48" s="37"/>
      <c r="I48" s="37"/>
      <c r="J48" s="37"/>
      <c r="K48" s="40"/>
    </row>
    <row r="49" spans="2:11" s="1" customFormat="1" ht="18" customHeight="1">
      <c r="B49" s="36"/>
      <c r="C49" s="34" t="s">
        <v>22</v>
      </c>
      <c r="D49" s="37"/>
      <c r="E49" s="37"/>
      <c r="F49" s="32" t="str">
        <f>F12</f>
        <v xml:space="preserve"> </v>
      </c>
      <c r="G49" s="37"/>
      <c r="H49" s="37"/>
      <c r="I49" s="34" t="s">
        <v>24</v>
      </c>
      <c r="J49" s="97">
        <f>IF(J12="","",J12)</f>
        <v>43153</v>
      </c>
      <c r="K49" s="40"/>
    </row>
    <row r="50" spans="2:11" s="1" customFormat="1" ht="6.95" customHeight="1">
      <c r="B50" s="36"/>
      <c r="C50" s="37"/>
      <c r="D50" s="37"/>
      <c r="E50" s="37"/>
      <c r="F50" s="37"/>
      <c r="G50" s="37"/>
      <c r="H50" s="37"/>
      <c r="I50" s="37"/>
      <c r="J50" s="37"/>
      <c r="K50" s="40"/>
    </row>
    <row r="51" spans="2:11" s="1" customFormat="1" ht="15">
      <c r="B51" s="36"/>
      <c r="C51" s="34" t="s">
        <v>27</v>
      </c>
      <c r="D51" s="37"/>
      <c r="E51" s="37"/>
      <c r="F51" s="32" t="str">
        <f>E15</f>
        <v>SÚS Středočeský kraj</v>
      </c>
      <c r="G51" s="37"/>
      <c r="H51" s="37"/>
      <c r="I51" s="34" t="s">
        <v>31</v>
      </c>
      <c r="J51" s="462" t="str">
        <f>E21</f>
        <v>Almapro</v>
      </c>
      <c r="K51" s="40"/>
    </row>
    <row r="52" spans="2:11" s="1" customFormat="1" ht="14.45" customHeight="1">
      <c r="B52" s="36"/>
      <c r="C52" s="34" t="s">
        <v>30</v>
      </c>
      <c r="D52" s="37"/>
      <c r="E52" s="37"/>
      <c r="F52" s="32" t="str">
        <f>IF(E18="","",E18)</f>
        <v xml:space="preserve"> </v>
      </c>
      <c r="G52" s="37"/>
      <c r="H52" s="37"/>
      <c r="I52" s="37"/>
      <c r="J52" s="466"/>
      <c r="K52" s="40"/>
    </row>
    <row r="53" spans="2:11" s="1" customFormat="1" ht="10.35" customHeight="1">
      <c r="B53" s="36"/>
      <c r="C53" s="37"/>
      <c r="D53" s="37"/>
      <c r="E53" s="37"/>
      <c r="F53" s="37"/>
      <c r="G53" s="37"/>
      <c r="H53" s="37"/>
      <c r="I53" s="37"/>
      <c r="J53" s="37"/>
      <c r="K53" s="40"/>
    </row>
    <row r="54" spans="2:11" s="1" customFormat="1" ht="29.25" customHeight="1">
      <c r="B54" s="36"/>
      <c r="C54" s="114" t="s">
        <v>92</v>
      </c>
      <c r="D54" s="107"/>
      <c r="E54" s="107"/>
      <c r="F54" s="107"/>
      <c r="G54" s="107"/>
      <c r="H54" s="107"/>
      <c r="I54" s="107"/>
      <c r="J54" s="115" t="s">
        <v>93</v>
      </c>
      <c r="K54" s="116"/>
    </row>
    <row r="55" spans="2:11" s="1" customFormat="1" ht="10.35" customHeight="1">
      <c r="B55" s="36"/>
      <c r="C55" s="37"/>
      <c r="D55" s="37"/>
      <c r="E55" s="37"/>
      <c r="F55" s="37"/>
      <c r="G55" s="37"/>
      <c r="H55" s="37"/>
      <c r="I55" s="37"/>
      <c r="J55" s="37"/>
      <c r="K55" s="40"/>
    </row>
    <row r="56" spans="2:47" s="1" customFormat="1" ht="29.25" customHeight="1">
      <c r="B56" s="36"/>
      <c r="C56" s="117" t="s">
        <v>94</v>
      </c>
      <c r="D56" s="37"/>
      <c r="E56" s="37"/>
      <c r="F56" s="37"/>
      <c r="G56" s="37"/>
      <c r="H56" s="37"/>
      <c r="I56" s="37"/>
      <c r="J56" s="104">
        <f>J80</f>
        <v>0</v>
      </c>
      <c r="K56" s="40"/>
      <c r="AU56" s="22" t="s">
        <v>95</v>
      </c>
    </row>
    <row r="57" spans="2:11" s="7" customFormat="1" ht="24.95" customHeight="1">
      <c r="B57" s="118"/>
      <c r="C57" s="119"/>
      <c r="D57" s="120" t="s">
        <v>714</v>
      </c>
      <c r="E57" s="121"/>
      <c r="F57" s="121"/>
      <c r="G57" s="121"/>
      <c r="H57" s="121"/>
      <c r="I57" s="121"/>
      <c r="J57" s="122">
        <f>J81</f>
        <v>0</v>
      </c>
      <c r="K57" s="123"/>
    </row>
    <row r="58" spans="2:11" s="8" customFormat="1" ht="19.9" customHeight="1">
      <c r="B58" s="124"/>
      <c r="C58" s="125"/>
      <c r="D58" s="126" t="s">
        <v>715</v>
      </c>
      <c r="E58" s="127"/>
      <c r="F58" s="127"/>
      <c r="G58" s="127"/>
      <c r="H58" s="127"/>
      <c r="I58" s="127"/>
      <c r="J58" s="128">
        <f>J82</f>
        <v>0</v>
      </c>
      <c r="K58" s="129"/>
    </row>
    <row r="59" spans="2:11" s="8" customFormat="1" ht="19.9" customHeight="1">
      <c r="B59" s="124"/>
      <c r="C59" s="125"/>
      <c r="D59" s="126" t="s">
        <v>716</v>
      </c>
      <c r="E59" s="127"/>
      <c r="F59" s="127"/>
      <c r="G59" s="127"/>
      <c r="H59" s="127"/>
      <c r="I59" s="127"/>
      <c r="J59" s="128">
        <f>J110</f>
        <v>0</v>
      </c>
      <c r="K59" s="129"/>
    </row>
    <row r="60" spans="2:11" s="8" customFormat="1" ht="19.9" customHeight="1">
      <c r="B60" s="124"/>
      <c r="C60" s="125"/>
      <c r="D60" s="126" t="s">
        <v>717</v>
      </c>
      <c r="E60" s="127"/>
      <c r="F60" s="127"/>
      <c r="G60" s="127"/>
      <c r="H60" s="127"/>
      <c r="I60" s="127"/>
      <c r="J60" s="128">
        <f>J130</f>
        <v>0</v>
      </c>
      <c r="K60" s="129"/>
    </row>
    <row r="61" spans="2:11" s="1" customFormat="1" ht="21.75" customHeight="1">
      <c r="B61" s="36"/>
      <c r="C61" s="37"/>
      <c r="D61" s="37"/>
      <c r="E61" s="37"/>
      <c r="F61" s="37"/>
      <c r="G61" s="37"/>
      <c r="H61" s="37"/>
      <c r="I61" s="37"/>
      <c r="J61" s="37"/>
      <c r="K61" s="40"/>
    </row>
    <row r="62" spans="2:11" s="1" customFormat="1" ht="6.95" customHeight="1">
      <c r="B62" s="51"/>
      <c r="C62" s="52"/>
      <c r="D62" s="52"/>
      <c r="E62" s="52"/>
      <c r="F62" s="52"/>
      <c r="G62" s="52"/>
      <c r="H62" s="52"/>
      <c r="I62" s="52"/>
      <c r="J62" s="52"/>
      <c r="K62" s="53"/>
    </row>
    <row r="66" spans="2:12" s="1" customFormat="1" ht="6.95" customHeight="1">
      <c r="B66" s="54"/>
      <c r="C66" s="55"/>
      <c r="D66" s="55"/>
      <c r="E66" s="55"/>
      <c r="F66" s="55"/>
      <c r="G66" s="55"/>
      <c r="H66" s="55"/>
      <c r="I66" s="55"/>
      <c r="J66" s="55"/>
      <c r="K66" s="55"/>
      <c r="L66" s="36"/>
    </row>
    <row r="67" spans="2:12" s="1" customFormat="1" ht="36.95" customHeight="1">
      <c r="B67" s="36"/>
      <c r="C67" s="56" t="s">
        <v>103</v>
      </c>
      <c r="L67" s="36"/>
    </row>
    <row r="68" spans="2:12" s="1" customFormat="1" ht="6.95" customHeight="1">
      <c r="B68" s="36"/>
      <c r="L68" s="36"/>
    </row>
    <row r="69" spans="2:12" s="1" customFormat="1" ht="14.45" customHeight="1">
      <c r="B69" s="36"/>
      <c r="C69" s="58" t="s">
        <v>17</v>
      </c>
      <c r="L69" s="36"/>
    </row>
    <row r="70" spans="2:12" s="1" customFormat="1" ht="16.5" customHeight="1">
      <c r="B70" s="36"/>
      <c r="E70" s="467" t="str">
        <f>E7</f>
        <v>SSZ Pražská – Kladenská - Roztocká (Velké Přílepy) - stavební úpravy</v>
      </c>
      <c r="F70" s="468"/>
      <c r="G70" s="468"/>
      <c r="H70" s="468"/>
      <c r="L70" s="36"/>
    </row>
    <row r="71" spans="2:12" s="1" customFormat="1" ht="14.45" customHeight="1">
      <c r="B71" s="36"/>
      <c r="C71" s="58" t="s">
        <v>85</v>
      </c>
      <c r="L71" s="36"/>
    </row>
    <row r="72" spans="2:12" s="1" customFormat="1" ht="17.25" customHeight="1">
      <c r="B72" s="36"/>
      <c r="E72" s="457" t="str">
        <f>E9</f>
        <v>VP - Všeobecné položky</v>
      </c>
      <c r="F72" s="469"/>
      <c r="G72" s="469"/>
      <c r="H72" s="469"/>
      <c r="L72" s="36"/>
    </row>
    <row r="73" spans="2:12" s="1" customFormat="1" ht="6.95" customHeight="1">
      <c r="B73" s="36"/>
      <c r="L73" s="36"/>
    </row>
    <row r="74" spans="2:12" s="1" customFormat="1" ht="18" customHeight="1">
      <c r="B74" s="36"/>
      <c r="C74" s="58" t="s">
        <v>22</v>
      </c>
      <c r="F74" s="130" t="str">
        <f>F12</f>
        <v xml:space="preserve"> </v>
      </c>
      <c r="I74" s="58" t="s">
        <v>24</v>
      </c>
      <c r="J74" s="62">
        <f>IF(J12="","",J12)</f>
        <v>43153</v>
      </c>
      <c r="L74" s="36"/>
    </row>
    <row r="75" spans="2:12" s="1" customFormat="1" ht="6.95" customHeight="1">
      <c r="B75" s="36"/>
      <c r="L75" s="36"/>
    </row>
    <row r="76" spans="2:12" s="1" customFormat="1" ht="15">
      <c r="B76" s="36"/>
      <c r="C76" s="58" t="s">
        <v>27</v>
      </c>
      <c r="F76" s="130" t="str">
        <f>E15</f>
        <v>SÚS Středočeský kraj</v>
      </c>
      <c r="I76" s="58" t="s">
        <v>31</v>
      </c>
      <c r="J76" s="130" t="str">
        <f>E21</f>
        <v>Almapro</v>
      </c>
      <c r="L76" s="36"/>
    </row>
    <row r="77" spans="2:12" s="1" customFormat="1" ht="14.45" customHeight="1">
      <c r="B77" s="36"/>
      <c r="C77" s="58" t="s">
        <v>30</v>
      </c>
      <c r="F77" s="130" t="str">
        <f>IF(E18="","",E18)</f>
        <v xml:space="preserve"> </v>
      </c>
      <c r="L77" s="36"/>
    </row>
    <row r="78" spans="2:12" s="1" customFormat="1" ht="10.35" customHeight="1">
      <c r="B78" s="36"/>
      <c r="L78" s="36"/>
    </row>
    <row r="79" spans="2:20" s="9" customFormat="1" ht="29.25" customHeight="1">
      <c r="B79" s="131"/>
      <c r="C79" s="132" t="s">
        <v>104</v>
      </c>
      <c r="D79" s="133" t="s">
        <v>53</v>
      </c>
      <c r="E79" s="133" t="s">
        <v>49</v>
      </c>
      <c r="F79" s="133" t="s">
        <v>105</v>
      </c>
      <c r="G79" s="133" t="s">
        <v>106</v>
      </c>
      <c r="H79" s="133" t="s">
        <v>107</v>
      </c>
      <c r="I79" s="133" t="s">
        <v>108</v>
      </c>
      <c r="J79" s="133" t="s">
        <v>93</v>
      </c>
      <c r="K79" s="134" t="s">
        <v>109</v>
      </c>
      <c r="L79" s="131"/>
      <c r="M79" s="68" t="s">
        <v>110</v>
      </c>
      <c r="N79" s="69" t="s">
        <v>38</v>
      </c>
      <c r="O79" s="69" t="s">
        <v>111</v>
      </c>
      <c r="P79" s="69" t="s">
        <v>112</v>
      </c>
      <c r="Q79" s="69" t="s">
        <v>113</v>
      </c>
      <c r="R79" s="69" t="s">
        <v>114</v>
      </c>
      <c r="S79" s="69" t="s">
        <v>115</v>
      </c>
      <c r="T79" s="70" t="s">
        <v>116</v>
      </c>
    </row>
    <row r="80" spans="2:63" s="1" customFormat="1" ht="29.25" customHeight="1">
      <c r="B80" s="36"/>
      <c r="C80" s="72" t="s">
        <v>94</v>
      </c>
      <c r="J80" s="135">
        <f>J81</f>
        <v>0</v>
      </c>
      <c r="L80" s="36"/>
      <c r="M80" s="71"/>
      <c r="N80" s="63"/>
      <c r="O80" s="63"/>
      <c r="P80" s="136" t="e">
        <f>P81</f>
        <v>#REF!</v>
      </c>
      <c r="Q80" s="63"/>
      <c r="R80" s="136" t="e">
        <f>R81</f>
        <v>#REF!</v>
      </c>
      <c r="S80" s="63"/>
      <c r="T80" s="137" t="e">
        <f>T81</f>
        <v>#REF!</v>
      </c>
      <c r="AT80" s="22" t="s">
        <v>67</v>
      </c>
      <c r="AU80" s="22" t="s">
        <v>95</v>
      </c>
      <c r="BK80" s="138" t="e">
        <f>BK81</f>
        <v>#REF!</v>
      </c>
    </row>
    <row r="81" spans="2:63" s="10" customFormat="1" ht="37.35" customHeight="1">
      <c r="B81" s="139"/>
      <c r="D81" s="140" t="s">
        <v>67</v>
      </c>
      <c r="E81" s="141" t="s">
        <v>718</v>
      </c>
      <c r="F81" s="141" t="s">
        <v>77</v>
      </c>
      <c r="J81" s="142">
        <f>J82+J110+J130</f>
        <v>0</v>
      </c>
      <c r="L81" s="139"/>
      <c r="M81" s="143"/>
      <c r="N81" s="144"/>
      <c r="O81" s="144"/>
      <c r="P81" s="145" t="e">
        <f>P82+P110+P130+#REF!</f>
        <v>#REF!</v>
      </c>
      <c r="Q81" s="144"/>
      <c r="R81" s="145" t="e">
        <f>R82+R110+R130+#REF!</f>
        <v>#REF!</v>
      </c>
      <c r="S81" s="144"/>
      <c r="T81" s="146" t="e">
        <f>T82+T110+T130+#REF!</f>
        <v>#REF!</v>
      </c>
      <c r="AR81" s="140" t="s">
        <v>21</v>
      </c>
      <c r="AT81" s="147" t="s">
        <v>67</v>
      </c>
      <c r="AU81" s="147" t="s">
        <v>68</v>
      </c>
      <c r="AY81" s="140" t="s">
        <v>119</v>
      </c>
      <c r="BK81" s="148" t="e">
        <f>BK82+BK110+BK130+#REF!</f>
        <v>#REF!</v>
      </c>
    </row>
    <row r="82" spans="2:63" s="10" customFormat="1" ht="19.9" customHeight="1">
      <c r="B82" s="139"/>
      <c r="D82" s="140" t="s">
        <v>67</v>
      </c>
      <c r="E82" s="149" t="s">
        <v>719</v>
      </c>
      <c r="F82" s="149" t="s">
        <v>720</v>
      </c>
      <c r="J82" s="150">
        <f>SUM(J83:J107)</f>
        <v>0</v>
      </c>
      <c r="L82" s="139"/>
      <c r="M82" s="143"/>
      <c r="N82" s="144"/>
      <c r="O82" s="144"/>
      <c r="P82" s="145">
        <f>SUM(P83:P109)</f>
        <v>0</v>
      </c>
      <c r="Q82" s="144"/>
      <c r="R82" s="145">
        <f>SUM(R83:R109)</f>
        <v>0</v>
      </c>
      <c r="S82" s="144"/>
      <c r="T82" s="146">
        <f>SUM(T83:T109)</f>
        <v>0</v>
      </c>
      <c r="AR82" s="140" t="s">
        <v>21</v>
      </c>
      <c r="AT82" s="147" t="s">
        <v>67</v>
      </c>
      <c r="AU82" s="147" t="s">
        <v>21</v>
      </c>
      <c r="AY82" s="140" t="s">
        <v>119</v>
      </c>
      <c r="BK82" s="148">
        <f>SUM(BK83:BK109)</f>
        <v>0</v>
      </c>
    </row>
    <row r="83" spans="2:65" s="1" customFormat="1" ht="16.5" customHeight="1">
      <c r="B83" s="151"/>
      <c r="C83" s="152" t="s">
        <v>21</v>
      </c>
      <c r="D83" s="152" t="s">
        <v>121</v>
      </c>
      <c r="E83" s="153" t="s">
        <v>721</v>
      </c>
      <c r="F83" s="154" t="s">
        <v>722</v>
      </c>
      <c r="G83" s="155" t="s">
        <v>723</v>
      </c>
      <c r="H83" s="156">
        <v>1</v>
      </c>
      <c r="I83" s="157"/>
      <c r="J83" s="157">
        <f>ROUND(I83*H83,2)</f>
        <v>0</v>
      </c>
      <c r="K83" s="154" t="s">
        <v>310</v>
      </c>
      <c r="L83" s="36"/>
      <c r="M83" s="158" t="s">
        <v>5</v>
      </c>
      <c r="N83" s="159" t="s">
        <v>39</v>
      </c>
      <c r="O83" s="160">
        <v>0</v>
      </c>
      <c r="P83" s="160">
        <f>O83*H83</f>
        <v>0</v>
      </c>
      <c r="Q83" s="160">
        <v>0</v>
      </c>
      <c r="R83" s="160">
        <f>Q83*H83</f>
        <v>0</v>
      </c>
      <c r="S83" s="160">
        <v>0</v>
      </c>
      <c r="T83" s="161">
        <f>S83*H83</f>
        <v>0</v>
      </c>
      <c r="AR83" s="22" t="s">
        <v>124</v>
      </c>
      <c r="AT83" s="22" t="s">
        <v>121</v>
      </c>
      <c r="AU83" s="22" t="s">
        <v>74</v>
      </c>
      <c r="AY83" s="22" t="s">
        <v>119</v>
      </c>
      <c r="BE83" s="162">
        <f>IF(N83="základní",J83,0)</f>
        <v>0</v>
      </c>
      <c r="BF83" s="162">
        <f>IF(N83="snížená",J83,0)</f>
        <v>0</v>
      </c>
      <c r="BG83" s="162">
        <f>IF(N83="zákl. přenesená",J83,0)</f>
        <v>0</v>
      </c>
      <c r="BH83" s="162">
        <f>IF(N83="sníž. přenesená",J83,0)</f>
        <v>0</v>
      </c>
      <c r="BI83" s="162">
        <f>IF(N83="nulová",J83,0)</f>
        <v>0</v>
      </c>
      <c r="BJ83" s="22" t="s">
        <v>21</v>
      </c>
      <c r="BK83" s="162">
        <f>ROUND(I83*H83,2)</f>
        <v>0</v>
      </c>
      <c r="BL83" s="22" t="s">
        <v>124</v>
      </c>
      <c r="BM83" s="22" t="s">
        <v>74</v>
      </c>
    </row>
    <row r="84" spans="2:47" s="1" customFormat="1" ht="13.5">
      <c r="B84" s="36"/>
      <c r="D84" s="163" t="s">
        <v>125</v>
      </c>
      <c r="F84" s="164" t="s">
        <v>722</v>
      </c>
      <c r="L84" s="36"/>
      <c r="M84" s="165"/>
      <c r="N84" s="37"/>
      <c r="O84" s="37"/>
      <c r="P84" s="37"/>
      <c r="Q84" s="37"/>
      <c r="R84" s="37"/>
      <c r="S84" s="37"/>
      <c r="T84" s="65"/>
      <c r="AT84" s="22" t="s">
        <v>125</v>
      </c>
      <c r="AU84" s="22" t="s">
        <v>74</v>
      </c>
    </row>
    <row r="85" spans="2:47" s="1" customFormat="1" ht="54">
      <c r="B85" s="36"/>
      <c r="D85" s="163" t="s">
        <v>316</v>
      </c>
      <c r="F85" s="192" t="s">
        <v>985</v>
      </c>
      <c r="L85" s="36"/>
      <c r="M85" s="165"/>
      <c r="N85" s="37"/>
      <c r="O85" s="37"/>
      <c r="P85" s="37"/>
      <c r="Q85" s="37"/>
      <c r="R85" s="37"/>
      <c r="S85" s="37"/>
      <c r="T85" s="65"/>
      <c r="AT85" s="22" t="s">
        <v>316</v>
      </c>
      <c r="AU85" s="22" t="s">
        <v>74</v>
      </c>
    </row>
    <row r="86" spans="2:65" s="1" customFormat="1" ht="16.5" customHeight="1">
      <c r="B86" s="151"/>
      <c r="C86" s="152" t="s">
        <v>74</v>
      </c>
      <c r="D86" s="152" t="s">
        <v>121</v>
      </c>
      <c r="E86" s="153" t="s">
        <v>724</v>
      </c>
      <c r="F86" s="154" t="s">
        <v>725</v>
      </c>
      <c r="G86" s="155" t="s">
        <v>723</v>
      </c>
      <c r="H86" s="156">
        <v>1</v>
      </c>
      <c r="I86" s="157"/>
      <c r="J86" s="157">
        <f>ROUND(I86*H86,2)</f>
        <v>0</v>
      </c>
      <c r="K86" s="154" t="s">
        <v>310</v>
      </c>
      <c r="L86" s="36"/>
      <c r="M86" s="158" t="s">
        <v>5</v>
      </c>
      <c r="N86" s="159" t="s">
        <v>39</v>
      </c>
      <c r="O86" s="160">
        <v>0</v>
      </c>
      <c r="P86" s="160">
        <f>O86*H86</f>
        <v>0</v>
      </c>
      <c r="Q86" s="160">
        <v>0</v>
      </c>
      <c r="R86" s="160">
        <f>Q86*H86</f>
        <v>0</v>
      </c>
      <c r="S86" s="160">
        <v>0</v>
      </c>
      <c r="T86" s="161">
        <f>S86*H86</f>
        <v>0</v>
      </c>
      <c r="AR86" s="22" t="s">
        <v>124</v>
      </c>
      <c r="AT86" s="22" t="s">
        <v>121</v>
      </c>
      <c r="AU86" s="22" t="s">
        <v>74</v>
      </c>
      <c r="AY86" s="22" t="s">
        <v>119</v>
      </c>
      <c r="BE86" s="162">
        <f>IF(N86="základní",J86,0)</f>
        <v>0</v>
      </c>
      <c r="BF86" s="162">
        <f>IF(N86="snížená",J86,0)</f>
        <v>0</v>
      </c>
      <c r="BG86" s="162">
        <f>IF(N86="zákl. přenesená",J86,0)</f>
        <v>0</v>
      </c>
      <c r="BH86" s="162">
        <f>IF(N86="sníž. přenesená",J86,0)</f>
        <v>0</v>
      </c>
      <c r="BI86" s="162">
        <f>IF(N86="nulová",J86,0)</f>
        <v>0</v>
      </c>
      <c r="BJ86" s="22" t="s">
        <v>21</v>
      </c>
      <c r="BK86" s="162">
        <f>ROUND(I86*H86,2)</f>
        <v>0</v>
      </c>
      <c r="BL86" s="22" t="s">
        <v>124</v>
      </c>
      <c r="BM86" s="22" t="s">
        <v>124</v>
      </c>
    </row>
    <row r="87" spans="2:47" s="1" customFormat="1" ht="13.5">
      <c r="B87" s="36"/>
      <c r="D87" s="163" t="s">
        <v>125</v>
      </c>
      <c r="F87" s="164" t="s">
        <v>726</v>
      </c>
      <c r="L87" s="36"/>
      <c r="M87" s="165"/>
      <c r="N87" s="37"/>
      <c r="O87" s="37"/>
      <c r="P87" s="37"/>
      <c r="Q87" s="37"/>
      <c r="R87" s="37"/>
      <c r="S87" s="37"/>
      <c r="T87" s="65"/>
      <c r="AT87" s="22" t="s">
        <v>125</v>
      </c>
      <c r="AU87" s="22" t="s">
        <v>74</v>
      </c>
    </row>
    <row r="88" spans="2:65" s="1" customFormat="1" ht="16.5" customHeight="1">
      <c r="B88" s="151"/>
      <c r="C88" s="152" t="s">
        <v>128</v>
      </c>
      <c r="D88" s="152" t="s">
        <v>121</v>
      </c>
      <c r="E88" s="153" t="s">
        <v>727</v>
      </c>
      <c r="F88" s="154" t="s">
        <v>728</v>
      </c>
      <c r="G88" s="155" t="s">
        <v>723</v>
      </c>
      <c r="H88" s="156">
        <v>1</v>
      </c>
      <c r="I88" s="157"/>
      <c r="J88" s="157">
        <f>ROUND(I88*H88,2)</f>
        <v>0</v>
      </c>
      <c r="K88" s="154" t="s">
        <v>310</v>
      </c>
      <c r="L88" s="36"/>
      <c r="M88" s="158" t="s">
        <v>5</v>
      </c>
      <c r="N88" s="159" t="s">
        <v>39</v>
      </c>
      <c r="O88" s="160">
        <v>0</v>
      </c>
      <c r="P88" s="160">
        <f>O88*H88</f>
        <v>0</v>
      </c>
      <c r="Q88" s="160">
        <v>0</v>
      </c>
      <c r="R88" s="160">
        <f>Q88*H88</f>
        <v>0</v>
      </c>
      <c r="S88" s="160">
        <v>0</v>
      </c>
      <c r="T88" s="161">
        <f>S88*H88</f>
        <v>0</v>
      </c>
      <c r="AR88" s="22" t="s">
        <v>124</v>
      </c>
      <c r="AT88" s="22" t="s">
        <v>121</v>
      </c>
      <c r="AU88" s="22" t="s">
        <v>74</v>
      </c>
      <c r="AY88" s="22" t="s">
        <v>119</v>
      </c>
      <c r="BE88" s="162">
        <f>IF(N88="základní",J88,0)</f>
        <v>0</v>
      </c>
      <c r="BF88" s="162">
        <f>IF(N88="snížená",J88,0)</f>
        <v>0</v>
      </c>
      <c r="BG88" s="162">
        <f>IF(N88="zákl. přenesená",J88,0)</f>
        <v>0</v>
      </c>
      <c r="BH88" s="162">
        <f>IF(N88="sníž. přenesená",J88,0)</f>
        <v>0</v>
      </c>
      <c r="BI88" s="162">
        <f>IF(N88="nulová",J88,0)</f>
        <v>0</v>
      </c>
      <c r="BJ88" s="22" t="s">
        <v>21</v>
      </c>
      <c r="BK88" s="162">
        <f>ROUND(I88*H88,2)</f>
        <v>0</v>
      </c>
      <c r="BL88" s="22" t="s">
        <v>124</v>
      </c>
      <c r="BM88" s="22" t="s">
        <v>131</v>
      </c>
    </row>
    <row r="89" spans="2:47" s="1" customFormat="1" ht="13.5">
      <c r="B89" s="36"/>
      <c r="D89" s="163" t="s">
        <v>125</v>
      </c>
      <c r="F89" s="164" t="s">
        <v>729</v>
      </c>
      <c r="L89" s="36"/>
      <c r="M89" s="165"/>
      <c r="N89" s="37"/>
      <c r="O89" s="37"/>
      <c r="P89" s="37"/>
      <c r="Q89" s="37"/>
      <c r="R89" s="37"/>
      <c r="S89" s="37"/>
      <c r="T89" s="65"/>
      <c r="AT89" s="22" t="s">
        <v>125</v>
      </c>
      <c r="AU89" s="22" t="s">
        <v>74</v>
      </c>
    </row>
    <row r="90" spans="2:65" s="1" customFormat="1" ht="16.5" customHeight="1">
      <c r="B90" s="151"/>
      <c r="C90" s="152" t="s">
        <v>124</v>
      </c>
      <c r="D90" s="152" t="s">
        <v>121</v>
      </c>
      <c r="E90" s="153" t="s">
        <v>730</v>
      </c>
      <c r="F90" s="154" t="s">
        <v>731</v>
      </c>
      <c r="G90" s="155" t="s">
        <v>723</v>
      </c>
      <c r="H90" s="156">
        <v>1</v>
      </c>
      <c r="I90" s="157"/>
      <c r="J90" s="157">
        <f>ROUND(I90*H90,2)</f>
        <v>0</v>
      </c>
      <c r="K90" s="154" t="s">
        <v>310</v>
      </c>
      <c r="L90" s="36"/>
      <c r="M90" s="158" t="s">
        <v>5</v>
      </c>
      <c r="N90" s="159" t="s">
        <v>39</v>
      </c>
      <c r="O90" s="160">
        <v>0</v>
      </c>
      <c r="P90" s="160">
        <f>O90*H90</f>
        <v>0</v>
      </c>
      <c r="Q90" s="160">
        <v>0</v>
      </c>
      <c r="R90" s="160">
        <f>Q90*H90</f>
        <v>0</v>
      </c>
      <c r="S90" s="160">
        <v>0</v>
      </c>
      <c r="T90" s="161">
        <f>S90*H90</f>
        <v>0</v>
      </c>
      <c r="AR90" s="22" t="s">
        <v>124</v>
      </c>
      <c r="AT90" s="22" t="s">
        <v>121</v>
      </c>
      <c r="AU90" s="22" t="s">
        <v>74</v>
      </c>
      <c r="AY90" s="22" t="s">
        <v>119</v>
      </c>
      <c r="BE90" s="162">
        <f>IF(N90="základní",J90,0)</f>
        <v>0</v>
      </c>
      <c r="BF90" s="162">
        <f>IF(N90="snížená",J90,0)</f>
        <v>0</v>
      </c>
      <c r="BG90" s="162">
        <f>IF(N90="zákl. přenesená",J90,0)</f>
        <v>0</v>
      </c>
      <c r="BH90" s="162">
        <f>IF(N90="sníž. přenesená",J90,0)</f>
        <v>0</v>
      </c>
      <c r="BI90" s="162">
        <f>IF(N90="nulová",J90,0)</f>
        <v>0</v>
      </c>
      <c r="BJ90" s="22" t="s">
        <v>21</v>
      </c>
      <c r="BK90" s="162">
        <f>ROUND(I90*H90,2)</f>
        <v>0</v>
      </c>
      <c r="BL90" s="22" t="s">
        <v>124</v>
      </c>
      <c r="BM90" s="22" t="s">
        <v>25</v>
      </c>
    </row>
    <row r="91" spans="2:47" s="1" customFormat="1" ht="13.5">
      <c r="B91" s="36"/>
      <c r="D91" s="163" t="s">
        <v>125</v>
      </c>
      <c r="F91" s="164" t="s">
        <v>731</v>
      </c>
      <c r="L91" s="36"/>
      <c r="M91" s="165"/>
      <c r="N91" s="37"/>
      <c r="O91" s="37"/>
      <c r="P91" s="37"/>
      <c r="Q91" s="37"/>
      <c r="R91" s="37"/>
      <c r="S91" s="37"/>
      <c r="T91" s="65"/>
      <c r="AT91" s="22" t="s">
        <v>125</v>
      </c>
      <c r="AU91" s="22" t="s">
        <v>74</v>
      </c>
    </row>
    <row r="92" spans="2:47" s="1" customFormat="1" ht="27">
      <c r="B92" s="36"/>
      <c r="D92" s="163" t="s">
        <v>316</v>
      </c>
      <c r="F92" s="192" t="s">
        <v>732</v>
      </c>
      <c r="L92" s="36"/>
      <c r="M92" s="165"/>
      <c r="N92" s="37"/>
      <c r="O92" s="37"/>
      <c r="P92" s="37"/>
      <c r="Q92" s="37"/>
      <c r="R92" s="37"/>
      <c r="S92" s="37"/>
      <c r="T92" s="65"/>
      <c r="AT92" s="22" t="s">
        <v>316</v>
      </c>
      <c r="AU92" s="22" t="s">
        <v>74</v>
      </c>
    </row>
    <row r="93" spans="2:65" s="1" customFormat="1" ht="16.5" customHeight="1">
      <c r="B93" s="151"/>
      <c r="C93" s="152" t="s">
        <v>129</v>
      </c>
      <c r="D93" s="152" t="s">
        <v>121</v>
      </c>
      <c r="E93" s="153" t="s">
        <v>733</v>
      </c>
      <c r="F93" s="154" t="s">
        <v>734</v>
      </c>
      <c r="G93" s="155" t="s">
        <v>723</v>
      </c>
      <c r="H93" s="156">
        <v>1</v>
      </c>
      <c r="I93" s="157"/>
      <c r="J93" s="157">
        <f>ROUND(I93*H93,2)</f>
        <v>0</v>
      </c>
      <c r="K93" s="154" t="s">
        <v>310</v>
      </c>
      <c r="L93" s="36"/>
      <c r="M93" s="158" t="s">
        <v>5</v>
      </c>
      <c r="N93" s="159" t="s">
        <v>39</v>
      </c>
      <c r="O93" s="160">
        <v>0</v>
      </c>
      <c r="P93" s="160">
        <f>O93*H93</f>
        <v>0</v>
      </c>
      <c r="Q93" s="160">
        <v>0</v>
      </c>
      <c r="R93" s="160">
        <f>Q93*H93</f>
        <v>0</v>
      </c>
      <c r="S93" s="160">
        <v>0</v>
      </c>
      <c r="T93" s="161">
        <f>S93*H93</f>
        <v>0</v>
      </c>
      <c r="AR93" s="22" t="s">
        <v>124</v>
      </c>
      <c r="AT93" s="22" t="s">
        <v>121</v>
      </c>
      <c r="AU93" s="22" t="s">
        <v>74</v>
      </c>
      <c r="AY93" s="22" t="s">
        <v>119</v>
      </c>
      <c r="BE93" s="162">
        <f>IF(N93="základní",J93,0)</f>
        <v>0</v>
      </c>
      <c r="BF93" s="162">
        <f>IF(N93="snížená",J93,0)</f>
        <v>0</v>
      </c>
      <c r="BG93" s="162">
        <f>IF(N93="zákl. přenesená",J93,0)</f>
        <v>0</v>
      </c>
      <c r="BH93" s="162">
        <f>IF(N93="sníž. přenesená",J93,0)</f>
        <v>0</v>
      </c>
      <c r="BI93" s="162">
        <f>IF(N93="nulová",J93,0)</f>
        <v>0</v>
      </c>
      <c r="BJ93" s="22" t="s">
        <v>21</v>
      </c>
      <c r="BK93" s="162">
        <f>ROUND(I93*H93,2)</f>
        <v>0</v>
      </c>
      <c r="BL93" s="22" t="s">
        <v>124</v>
      </c>
      <c r="BM93" s="22" t="s">
        <v>150</v>
      </c>
    </row>
    <row r="94" spans="2:47" s="1" customFormat="1" ht="13.5">
      <c r="B94" s="36"/>
      <c r="D94" s="163" t="s">
        <v>125</v>
      </c>
      <c r="F94" s="164" t="s">
        <v>734</v>
      </c>
      <c r="L94" s="36"/>
      <c r="M94" s="165"/>
      <c r="N94" s="37"/>
      <c r="O94" s="37"/>
      <c r="P94" s="37"/>
      <c r="Q94" s="37"/>
      <c r="R94" s="37"/>
      <c r="S94" s="37"/>
      <c r="T94" s="65"/>
      <c r="AT94" s="22" t="s">
        <v>125</v>
      </c>
      <c r="AU94" s="22" t="s">
        <v>74</v>
      </c>
    </row>
    <row r="95" spans="2:47" s="1" customFormat="1" ht="27">
      <c r="B95" s="36"/>
      <c r="D95" s="163" t="s">
        <v>316</v>
      </c>
      <c r="F95" s="192" t="s">
        <v>735</v>
      </c>
      <c r="L95" s="36"/>
      <c r="M95" s="165"/>
      <c r="N95" s="37"/>
      <c r="O95" s="37"/>
      <c r="P95" s="37"/>
      <c r="Q95" s="37"/>
      <c r="R95" s="37"/>
      <c r="S95" s="37"/>
      <c r="T95" s="65"/>
      <c r="AT95" s="22" t="s">
        <v>316</v>
      </c>
      <c r="AU95" s="22" t="s">
        <v>74</v>
      </c>
    </row>
    <row r="96" spans="2:65" s="1" customFormat="1" ht="16.5" customHeight="1">
      <c r="B96" s="151"/>
      <c r="C96" s="152" t="s">
        <v>131</v>
      </c>
      <c r="D96" s="152" t="s">
        <v>121</v>
      </c>
      <c r="E96" s="153" t="s">
        <v>736</v>
      </c>
      <c r="F96" s="154" t="s">
        <v>737</v>
      </c>
      <c r="G96" s="155" t="s">
        <v>723</v>
      </c>
      <c r="H96" s="156">
        <v>1</v>
      </c>
      <c r="I96" s="157"/>
      <c r="J96" s="157">
        <f>ROUND(I96*H96,2)</f>
        <v>0</v>
      </c>
      <c r="K96" s="154" t="s">
        <v>310</v>
      </c>
      <c r="L96" s="36"/>
      <c r="M96" s="158" t="s">
        <v>5</v>
      </c>
      <c r="N96" s="159" t="s">
        <v>39</v>
      </c>
      <c r="O96" s="160">
        <v>0</v>
      </c>
      <c r="P96" s="160">
        <f>O96*H96</f>
        <v>0</v>
      </c>
      <c r="Q96" s="160">
        <v>0</v>
      </c>
      <c r="R96" s="160">
        <f>Q96*H96</f>
        <v>0</v>
      </c>
      <c r="S96" s="160">
        <v>0</v>
      </c>
      <c r="T96" s="161">
        <f>S96*H96</f>
        <v>0</v>
      </c>
      <c r="AR96" s="22" t="s">
        <v>124</v>
      </c>
      <c r="AT96" s="22" t="s">
        <v>121</v>
      </c>
      <c r="AU96" s="22" t="s">
        <v>74</v>
      </c>
      <c r="AY96" s="22" t="s">
        <v>119</v>
      </c>
      <c r="BE96" s="162">
        <f>IF(N96="základní",J96,0)</f>
        <v>0</v>
      </c>
      <c r="BF96" s="162">
        <f>IF(N96="snížená",J96,0)</f>
        <v>0</v>
      </c>
      <c r="BG96" s="162">
        <f>IF(N96="zákl. přenesená",J96,0)</f>
        <v>0</v>
      </c>
      <c r="BH96" s="162">
        <f>IF(N96="sníž. přenesená",J96,0)</f>
        <v>0</v>
      </c>
      <c r="BI96" s="162">
        <f>IF(N96="nulová",J96,0)</f>
        <v>0</v>
      </c>
      <c r="BJ96" s="22" t="s">
        <v>21</v>
      </c>
      <c r="BK96" s="162">
        <f>ROUND(I96*H96,2)</f>
        <v>0</v>
      </c>
      <c r="BL96" s="22" t="s">
        <v>124</v>
      </c>
      <c r="BM96" s="22" t="s">
        <v>156</v>
      </c>
    </row>
    <row r="97" spans="2:47" s="1" customFormat="1" ht="13.5">
      <c r="B97" s="36"/>
      <c r="D97" s="163" t="s">
        <v>125</v>
      </c>
      <c r="F97" s="164" t="s">
        <v>737</v>
      </c>
      <c r="L97" s="36"/>
      <c r="M97" s="165"/>
      <c r="N97" s="37"/>
      <c r="O97" s="37"/>
      <c r="P97" s="37"/>
      <c r="Q97" s="37"/>
      <c r="R97" s="37"/>
      <c r="S97" s="37"/>
      <c r="T97" s="65"/>
      <c r="AT97" s="22" t="s">
        <v>125</v>
      </c>
      <c r="AU97" s="22" t="s">
        <v>74</v>
      </c>
    </row>
    <row r="98" spans="2:47" s="1" customFormat="1" ht="40.5">
      <c r="B98" s="36"/>
      <c r="D98" s="163" t="s">
        <v>316</v>
      </c>
      <c r="F98" s="192" t="s">
        <v>738</v>
      </c>
      <c r="L98" s="36"/>
      <c r="M98" s="165"/>
      <c r="N98" s="37"/>
      <c r="O98" s="37"/>
      <c r="P98" s="37"/>
      <c r="Q98" s="37"/>
      <c r="R98" s="37"/>
      <c r="S98" s="37"/>
      <c r="T98" s="65"/>
      <c r="AT98" s="22" t="s">
        <v>316</v>
      </c>
      <c r="AU98" s="22" t="s">
        <v>74</v>
      </c>
    </row>
    <row r="99" spans="2:65" s="1" customFormat="1" ht="16.5" customHeight="1">
      <c r="B99" s="151"/>
      <c r="C99" s="152" t="s">
        <v>138</v>
      </c>
      <c r="D99" s="152" t="s">
        <v>121</v>
      </c>
      <c r="E99" s="153" t="s">
        <v>739</v>
      </c>
      <c r="F99" s="154" t="s">
        <v>740</v>
      </c>
      <c r="G99" s="155" t="s">
        <v>723</v>
      </c>
      <c r="H99" s="156">
        <v>1</v>
      </c>
      <c r="I99" s="157"/>
      <c r="J99" s="157">
        <f>ROUND(I99*H99,2)</f>
        <v>0</v>
      </c>
      <c r="K99" s="154" t="s">
        <v>310</v>
      </c>
      <c r="L99" s="36"/>
      <c r="M99" s="158" t="s">
        <v>5</v>
      </c>
      <c r="N99" s="159" t="s">
        <v>39</v>
      </c>
      <c r="O99" s="160">
        <v>0</v>
      </c>
      <c r="P99" s="160">
        <f>O99*H99</f>
        <v>0</v>
      </c>
      <c r="Q99" s="160">
        <v>0</v>
      </c>
      <c r="R99" s="160">
        <f>Q99*H99</f>
        <v>0</v>
      </c>
      <c r="S99" s="160">
        <v>0</v>
      </c>
      <c r="T99" s="161">
        <f>S99*H99</f>
        <v>0</v>
      </c>
      <c r="AR99" s="22" t="s">
        <v>741</v>
      </c>
      <c r="AT99" s="22" t="s">
        <v>121</v>
      </c>
      <c r="AU99" s="22" t="s">
        <v>74</v>
      </c>
      <c r="AY99" s="22" t="s">
        <v>119</v>
      </c>
      <c r="BE99" s="162">
        <f>IF(N99="základní",J99,0)</f>
        <v>0</v>
      </c>
      <c r="BF99" s="162">
        <f>IF(N99="snížená",J99,0)</f>
        <v>0</v>
      </c>
      <c r="BG99" s="162">
        <f>IF(N99="zákl. přenesená",J99,0)</f>
        <v>0</v>
      </c>
      <c r="BH99" s="162">
        <f>IF(N99="sníž. přenesená",J99,0)</f>
        <v>0</v>
      </c>
      <c r="BI99" s="162">
        <f>IF(N99="nulová",J99,0)</f>
        <v>0</v>
      </c>
      <c r="BJ99" s="22" t="s">
        <v>21</v>
      </c>
      <c r="BK99" s="162">
        <f>ROUND(I99*H99,2)</f>
        <v>0</v>
      </c>
      <c r="BL99" s="22" t="s">
        <v>741</v>
      </c>
      <c r="BM99" s="22" t="s">
        <v>742</v>
      </c>
    </row>
    <row r="100" spans="2:47" s="1" customFormat="1" ht="13.5">
      <c r="B100" s="36"/>
      <c r="D100" s="163" t="s">
        <v>125</v>
      </c>
      <c r="F100" s="164" t="s">
        <v>740</v>
      </c>
      <c r="L100" s="36"/>
      <c r="M100" s="165"/>
      <c r="N100" s="37"/>
      <c r="O100" s="37"/>
      <c r="P100" s="37"/>
      <c r="Q100" s="37"/>
      <c r="R100" s="37"/>
      <c r="S100" s="37"/>
      <c r="T100" s="65"/>
      <c r="AT100" s="22" t="s">
        <v>125</v>
      </c>
      <c r="AU100" s="22" t="s">
        <v>74</v>
      </c>
    </row>
    <row r="101" spans="2:65" s="1" customFormat="1" ht="16.5" customHeight="1">
      <c r="B101" s="151"/>
      <c r="C101" s="152" t="s">
        <v>136</v>
      </c>
      <c r="D101" s="152" t="s">
        <v>121</v>
      </c>
      <c r="E101" s="153" t="s">
        <v>743</v>
      </c>
      <c r="F101" s="154" t="s">
        <v>744</v>
      </c>
      <c r="G101" s="155" t="s">
        <v>723</v>
      </c>
      <c r="H101" s="156">
        <v>1</v>
      </c>
      <c r="I101" s="157"/>
      <c r="J101" s="157">
        <f>ROUND(I101*H101,2)</f>
        <v>0</v>
      </c>
      <c r="K101" s="154" t="s">
        <v>310</v>
      </c>
      <c r="L101" s="36"/>
      <c r="M101" s="158" t="s">
        <v>5</v>
      </c>
      <c r="N101" s="159" t="s">
        <v>39</v>
      </c>
      <c r="O101" s="160">
        <v>0</v>
      </c>
      <c r="P101" s="160">
        <f>O101*H101</f>
        <v>0</v>
      </c>
      <c r="Q101" s="160">
        <v>0</v>
      </c>
      <c r="R101" s="160">
        <f>Q101*H101</f>
        <v>0</v>
      </c>
      <c r="S101" s="160">
        <v>0</v>
      </c>
      <c r="T101" s="161">
        <f>S101*H101</f>
        <v>0</v>
      </c>
      <c r="AR101" s="22" t="s">
        <v>124</v>
      </c>
      <c r="AT101" s="22" t="s">
        <v>121</v>
      </c>
      <c r="AU101" s="22" t="s">
        <v>74</v>
      </c>
      <c r="AY101" s="22" t="s">
        <v>119</v>
      </c>
      <c r="BE101" s="162">
        <f>IF(N101="základní",J101,0)</f>
        <v>0</v>
      </c>
      <c r="BF101" s="162">
        <f>IF(N101="snížená",J101,0)</f>
        <v>0</v>
      </c>
      <c r="BG101" s="162">
        <f>IF(N101="zákl. přenesená",J101,0)</f>
        <v>0</v>
      </c>
      <c r="BH101" s="162">
        <f>IF(N101="sníž. přenesená",J101,0)</f>
        <v>0</v>
      </c>
      <c r="BI101" s="162">
        <f>IF(N101="nulová",J101,0)</f>
        <v>0</v>
      </c>
      <c r="BJ101" s="22" t="s">
        <v>21</v>
      </c>
      <c r="BK101" s="162">
        <f>ROUND(I101*H101,2)</f>
        <v>0</v>
      </c>
      <c r="BL101" s="22" t="s">
        <v>124</v>
      </c>
      <c r="BM101" s="22" t="s">
        <v>164</v>
      </c>
    </row>
    <row r="102" spans="2:47" s="1" customFormat="1" ht="13.5">
      <c r="B102" s="36"/>
      <c r="D102" s="163" t="s">
        <v>125</v>
      </c>
      <c r="F102" s="164" t="s">
        <v>744</v>
      </c>
      <c r="L102" s="36"/>
      <c r="M102" s="165"/>
      <c r="N102" s="37"/>
      <c r="O102" s="37"/>
      <c r="P102" s="37"/>
      <c r="Q102" s="37"/>
      <c r="R102" s="37"/>
      <c r="S102" s="37"/>
      <c r="T102" s="65"/>
      <c r="AT102" s="22" t="s">
        <v>125</v>
      </c>
      <c r="AU102" s="22" t="s">
        <v>74</v>
      </c>
    </row>
    <row r="103" spans="2:47" s="1" customFormat="1" ht="54">
      <c r="B103" s="36"/>
      <c r="D103" s="163" t="s">
        <v>316</v>
      </c>
      <c r="F103" s="192" t="s">
        <v>745</v>
      </c>
      <c r="L103" s="36"/>
      <c r="M103" s="165"/>
      <c r="N103" s="37"/>
      <c r="O103" s="37"/>
      <c r="P103" s="37"/>
      <c r="Q103" s="37"/>
      <c r="R103" s="37"/>
      <c r="S103" s="37"/>
      <c r="T103" s="65"/>
      <c r="AT103" s="22" t="s">
        <v>316</v>
      </c>
      <c r="AU103" s="22" t="s">
        <v>74</v>
      </c>
    </row>
    <row r="104" spans="2:65" s="1" customFormat="1" ht="16.5" customHeight="1">
      <c r="B104" s="151"/>
      <c r="C104" s="152" t="s">
        <v>143</v>
      </c>
      <c r="D104" s="152" t="s">
        <v>121</v>
      </c>
      <c r="E104" s="153" t="s">
        <v>746</v>
      </c>
      <c r="F104" s="154" t="s">
        <v>747</v>
      </c>
      <c r="G104" s="155" t="s">
        <v>723</v>
      </c>
      <c r="H104" s="156">
        <v>1</v>
      </c>
      <c r="I104" s="157"/>
      <c r="J104" s="157">
        <f>ROUND(I104*H104,2)</f>
        <v>0</v>
      </c>
      <c r="K104" s="154" t="s">
        <v>310</v>
      </c>
      <c r="L104" s="36"/>
      <c r="M104" s="158" t="s">
        <v>5</v>
      </c>
      <c r="N104" s="159" t="s">
        <v>39</v>
      </c>
      <c r="O104" s="160">
        <v>0</v>
      </c>
      <c r="P104" s="160">
        <f>O104*H104</f>
        <v>0</v>
      </c>
      <c r="Q104" s="160">
        <v>0</v>
      </c>
      <c r="R104" s="160">
        <f>Q104*H104</f>
        <v>0</v>
      </c>
      <c r="S104" s="160">
        <v>0</v>
      </c>
      <c r="T104" s="161">
        <f>S104*H104</f>
        <v>0</v>
      </c>
      <c r="AR104" s="22" t="s">
        <v>124</v>
      </c>
      <c r="AT104" s="22" t="s">
        <v>121</v>
      </c>
      <c r="AU104" s="22" t="s">
        <v>74</v>
      </c>
      <c r="AY104" s="22" t="s">
        <v>119</v>
      </c>
      <c r="BE104" s="162">
        <f>IF(N104="základní",J104,0)</f>
        <v>0</v>
      </c>
      <c r="BF104" s="162">
        <f>IF(N104="snížená",J104,0)</f>
        <v>0</v>
      </c>
      <c r="BG104" s="162">
        <f>IF(N104="zákl. přenesená",J104,0)</f>
        <v>0</v>
      </c>
      <c r="BH104" s="162">
        <f>IF(N104="sníž. přenesená",J104,0)</f>
        <v>0</v>
      </c>
      <c r="BI104" s="162">
        <f>IF(N104="nulová",J104,0)</f>
        <v>0</v>
      </c>
      <c r="BJ104" s="22" t="s">
        <v>21</v>
      </c>
      <c r="BK104" s="162">
        <f>ROUND(I104*H104,2)</f>
        <v>0</v>
      </c>
      <c r="BL104" s="22" t="s">
        <v>124</v>
      </c>
      <c r="BM104" s="22" t="s">
        <v>166</v>
      </c>
    </row>
    <row r="105" spans="2:47" s="1" customFormat="1" ht="13.5">
      <c r="B105" s="36"/>
      <c r="D105" s="163" t="s">
        <v>125</v>
      </c>
      <c r="F105" s="164" t="s">
        <v>747</v>
      </c>
      <c r="L105" s="36"/>
      <c r="M105" s="165"/>
      <c r="N105" s="37"/>
      <c r="O105" s="37"/>
      <c r="P105" s="37"/>
      <c r="Q105" s="37"/>
      <c r="R105" s="37"/>
      <c r="S105" s="37"/>
      <c r="T105" s="65"/>
      <c r="AT105" s="22" t="s">
        <v>125</v>
      </c>
      <c r="AU105" s="22" t="s">
        <v>74</v>
      </c>
    </row>
    <row r="106" spans="2:47" s="1" customFormat="1" ht="108">
      <c r="B106" s="36"/>
      <c r="D106" s="163" t="s">
        <v>316</v>
      </c>
      <c r="F106" s="192" t="s">
        <v>748</v>
      </c>
      <c r="L106" s="36"/>
      <c r="M106" s="165"/>
      <c r="N106" s="37"/>
      <c r="O106" s="37"/>
      <c r="P106" s="37"/>
      <c r="Q106" s="37"/>
      <c r="R106" s="37"/>
      <c r="S106" s="37"/>
      <c r="T106" s="65"/>
      <c r="AT106" s="22" t="s">
        <v>316</v>
      </c>
      <c r="AU106" s="22" t="s">
        <v>74</v>
      </c>
    </row>
    <row r="107" spans="2:65" s="1" customFormat="1" ht="16.5" customHeight="1">
      <c r="B107" s="151"/>
      <c r="C107" s="152" t="s">
        <v>25</v>
      </c>
      <c r="D107" s="152" t="s">
        <v>121</v>
      </c>
      <c r="E107" s="153" t="s">
        <v>749</v>
      </c>
      <c r="F107" s="154" t="s">
        <v>750</v>
      </c>
      <c r="G107" s="155" t="s">
        <v>723</v>
      </c>
      <c r="H107" s="156">
        <v>1</v>
      </c>
      <c r="I107" s="157"/>
      <c r="J107" s="157">
        <f>ROUND(I107*H107,2)</f>
        <v>0</v>
      </c>
      <c r="K107" s="154" t="s">
        <v>310</v>
      </c>
      <c r="L107" s="36"/>
      <c r="M107" s="158" t="s">
        <v>5</v>
      </c>
      <c r="N107" s="159" t="s">
        <v>39</v>
      </c>
      <c r="O107" s="160">
        <v>0</v>
      </c>
      <c r="P107" s="160">
        <f>O107*H107</f>
        <v>0</v>
      </c>
      <c r="Q107" s="160">
        <v>0</v>
      </c>
      <c r="R107" s="160">
        <f>Q107*H107</f>
        <v>0</v>
      </c>
      <c r="S107" s="160">
        <v>0</v>
      </c>
      <c r="T107" s="161">
        <f>S107*H107</f>
        <v>0</v>
      </c>
      <c r="AR107" s="22" t="s">
        <v>124</v>
      </c>
      <c r="AT107" s="22" t="s">
        <v>121</v>
      </c>
      <c r="AU107" s="22" t="s">
        <v>74</v>
      </c>
      <c r="AY107" s="22" t="s">
        <v>119</v>
      </c>
      <c r="BE107" s="162">
        <f>IF(N107="základní",J107,0)</f>
        <v>0</v>
      </c>
      <c r="BF107" s="162">
        <f>IF(N107="snížená",J107,0)</f>
        <v>0</v>
      </c>
      <c r="BG107" s="162">
        <f>IF(N107="zákl. přenesená",J107,0)</f>
        <v>0</v>
      </c>
      <c r="BH107" s="162">
        <f>IF(N107="sníž. přenesená",J107,0)</f>
        <v>0</v>
      </c>
      <c r="BI107" s="162">
        <f>IF(N107="nulová",J107,0)</f>
        <v>0</v>
      </c>
      <c r="BJ107" s="22" t="s">
        <v>21</v>
      </c>
      <c r="BK107" s="162">
        <f>ROUND(I107*H107,2)</f>
        <v>0</v>
      </c>
      <c r="BL107" s="22" t="s">
        <v>124</v>
      </c>
      <c r="BM107" s="22" t="s">
        <v>168</v>
      </c>
    </row>
    <row r="108" spans="2:47" s="1" customFormat="1" ht="13.5">
      <c r="B108" s="36"/>
      <c r="D108" s="163" t="s">
        <v>125</v>
      </c>
      <c r="F108" s="164" t="s">
        <v>750</v>
      </c>
      <c r="L108" s="36"/>
      <c r="M108" s="165"/>
      <c r="N108" s="37"/>
      <c r="O108" s="37"/>
      <c r="P108" s="37"/>
      <c r="Q108" s="37"/>
      <c r="R108" s="37"/>
      <c r="S108" s="37"/>
      <c r="T108" s="65"/>
      <c r="AT108" s="22" t="s">
        <v>125</v>
      </c>
      <c r="AU108" s="22" t="s">
        <v>74</v>
      </c>
    </row>
    <row r="109" spans="2:47" s="1" customFormat="1" ht="108">
      <c r="B109" s="36"/>
      <c r="D109" s="163" t="s">
        <v>316</v>
      </c>
      <c r="F109" s="192" t="s">
        <v>751</v>
      </c>
      <c r="L109" s="36"/>
      <c r="M109" s="165"/>
      <c r="N109" s="37"/>
      <c r="O109" s="37"/>
      <c r="P109" s="37"/>
      <c r="Q109" s="37"/>
      <c r="R109" s="37"/>
      <c r="S109" s="37"/>
      <c r="T109" s="65"/>
      <c r="AT109" s="22" t="s">
        <v>316</v>
      </c>
      <c r="AU109" s="22" t="s">
        <v>74</v>
      </c>
    </row>
    <row r="110" spans="2:63" s="10" customFormat="1" ht="29.85" customHeight="1">
      <c r="B110" s="139"/>
      <c r="D110" s="140" t="s">
        <v>67</v>
      </c>
      <c r="E110" s="149" t="s">
        <v>752</v>
      </c>
      <c r="F110" s="149" t="s">
        <v>753</v>
      </c>
      <c r="J110" s="150">
        <f>BK110</f>
        <v>0</v>
      </c>
      <c r="L110" s="139"/>
      <c r="M110" s="143"/>
      <c r="N110" s="144"/>
      <c r="O110" s="144"/>
      <c r="P110" s="145">
        <f>SUM(P111:P129)</f>
        <v>0</v>
      </c>
      <c r="Q110" s="144"/>
      <c r="R110" s="145">
        <f>SUM(R111:R129)</f>
        <v>0</v>
      </c>
      <c r="S110" s="144"/>
      <c r="T110" s="146">
        <f>SUM(T111:T129)</f>
        <v>0</v>
      </c>
      <c r="AR110" s="140" t="s">
        <v>129</v>
      </c>
      <c r="AT110" s="147" t="s">
        <v>67</v>
      </c>
      <c r="AU110" s="147" t="s">
        <v>21</v>
      </c>
      <c r="AY110" s="140" t="s">
        <v>119</v>
      </c>
      <c r="BK110" s="148">
        <f>SUM(BK111:BK129)</f>
        <v>0</v>
      </c>
    </row>
    <row r="111" spans="2:65" s="1" customFormat="1" ht="16.5" customHeight="1">
      <c r="B111" s="151"/>
      <c r="C111" s="152" t="s">
        <v>144</v>
      </c>
      <c r="D111" s="152" t="s">
        <v>121</v>
      </c>
      <c r="E111" s="153" t="s">
        <v>754</v>
      </c>
      <c r="F111" s="154" t="s">
        <v>755</v>
      </c>
      <c r="G111" s="155" t="s">
        <v>723</v>
      </c>
      <c r="H111" s="156">
        <v>1</v>
      </c>
      <c r="I111" s="157"/>
      <c r="J111" s="157">
        <f>ROUND(I111*H111,2)</f>
        <v>0</v>
      </c>
      <c r="K111" s="154" t="s">
        <v>310</v>
      </c>
      <c r="L111" s="36"/>
      <c r="M111" s="158" t="s">
        <v>5</v>
      </c>
      <c r="N111" s="159" t="s">
        <v>39</v>
      </c>
      <c r="O111" s="160">
        <v>0</v>
      </c>
      <c r="P111" s="160">
        <f>O111*H111</f>
        <v>0</v>
      </c>
      <c r="Q111" s="160">
        <v>0</v>
      </c>
      <c r="R111" s="160">
        <f>Q111*H111</f>
        <v>0</v>
      </c>
      <c r="S111" s="160">
        <v>0</v>
      </c>
      <c r="T111" s="161">
        <f>S111*H111</f>
        <v>0</v>
      </c>
      <c r="AR111" s="22" t="s">
        <v>741</v>
      </c>
      <c r="AT111" s="22" t="s">
        <v>121</v>
      </c>
      <c r="AU111" s="22" t="s">
        <v>74</v>
      </c>
      <c r="AY111" s="22" t="s">
        <v>119</v>
      </c>
      <c r="BE111" s="162">
        <f>IF(N111="základní",J111,0)</f>
        <v>0</v>
      </c>
      <c r="BF111" s="162">
        <f>IF(N111="snížená",J111,0)</f>
        <v>0</v>
      </c>
      <c r="BG111" s="162">
        <f>IF(N111="zákl. přenesená",J111,0)</f>
        <v>0</v>
      </c>
      <c r="BH111" s="162">
        <f>IF(N111="sníž. přenesená",J111,0)</f>
        <v>0</v>
      </c>
      <c r="BI111" s="162">
        <f>IF(N111="nulová",J111,0)</f>
        <v>0</v>
      </c>
      <c r="BJ111" s="22" t="s">
        <v>21</v>
      </c>
      <c r="BK111" s="162">
        <f>ROUND(I111*H111,2)</f>
        <v>0</v>
      </c>
      <c r="BL111" s="22" t="s">
        <v>741</v>
      </c>
      <c r="BM111" s="22" t="s">
        <v>756</v>
      </c>
    </row>
    <row r="112" spans="2:47" s="1" customFormat="1" ht="13.5">
      <c r="B112" s="36"/>
      <c r="D112" s="163" t="s">
        <v>125</v>
      </c>
      <c r="F112" s="164" t="s">
        <v>757</v>
      </c>
      <c r="L112" s="36"/>
      <c r="M112" s="165"/>
      <c r="N112" s="37"/>
      <c r="O112" s="37"/>
      <c r="P112" s="37"/>
      <c r="Q112" s="37"/>
      <c r="R112" s="37"/>
      <c r="S112" s="37"/>
      <c r="T112" s="65"/>
      <c r="AT112" s="22" t="s">
        <v>125</v>
      </c>
      <c r="AU112" s="22" t="s">
        <v>74</v>
      </c>
    </row>
    <row r="113" spans="2:65" s="1" customFormat="1" ht="16.5" customHeight="1">
      <c r="B113" s="151"/>
      <c r="C113" s="152" t="s">
        <v>150</v>
      </c>
      <c r="D113" s="152" t="s">
        <v>121</v>
      </c>
      <c r="E113" s="153" t="s">
        <v>758</v>
      </c>
      <c r="F113" s="154" t="s">
        <v>759</v>
      </c>
      <c r="G113" s="155" t="s">
        <v>723</v>
      </c>
      <c r="H113" s="156">
        <v>1</v>
      </c>
      <c r="I113" s="157"/>
      <c r="J113" s="157">
        <f>ROUND(I113*H113,2)</f>
        <v>0</v>
      </c>
      <c r="K113" s="154" t="s">
        <v>310</v>
      </c>
      <c r="L113" s="36"/>
      <c r="M113" s="158" t="s">
        <v>5</v>
      </c>
      <c r="N113" s="159" t="s">
        <v>39</v>
      </c>
      <c r="O113" s="160">
        <v>0</v>
      </c>
      <c r="P113" s="160">
        <f>O113*H113</f>
        <v>0</v>
      </c>
      <c r="Q113" s="160">
        <v>0</v>
      </c>
      <c r="R113" s="160">
        <f>Q113*H113</f>
        <v>0</v>
      </c>
      <c r="S113" s="160">
        <v>0</v>
      </c>
      <c r="T113" s="161">
        <f>S113*H113</f>
        <v>0</v>
      </c>
      <c r="AR113" s="22" t="s">
        <v>124</v>
      </c>
      <c r="AT113" s="22" t="s">
        <v>121</v>
      </c>
      <c r="AU113" s="22" t="s">
        <v>74</v>
      </c>
      <c r="AY113" s="22" t="s">
        <v>119</v>
      </c>
      <c r="BE113" s="162">
        <f>IF(N113="základní",J113,0)</f>
        <v>0</v>
      </c>
      <c r="BF113" s="162">
        <f>IF(N113="snížená",J113,0)</f>
        <v>0</v>
      </c>
      <c r="BG113" s="162">
        <f>IF(N113="zákl. přenesená",J113,0)</f>
        <v>0</v>
      </c>
      <c r="BH113" s="162">
        <f>IF(N113="sníž. přenesená",J113,0)</f>
        <v>0</v>
      </c>
      <c r="BI113" s="162">
        <f>IF(N113="nulová",J113,0)</f>
        <v>0</v>
      </c>
      <c r="BJ113" s="22" t="s">
        <v>21</v>
      </c>
      <c r="BK113" s="162">
        <f>ROUND(I113*H113,2)</f>
        <v>0</v>
      </c>
      <c r="BL113" s="22" t="s">
        <v>124</v>
      </c>
      <c r="BM113" s="22" t="s">
        <v>181</v>
      </c>
    </row>
    <row r="114" spans="2:47" s="1" customFormat="1" ht="13.5">
      <c r="B114" s="36"/>
      <c r="D114" s="163" t="s">
        <v>125</v>
      </c>
      <c r="F114" s="164" t="s">
        <v>760</v>
      </c>
      <c r="L114" s="36"/>
      <c r="M114" s="165"/>
      <c r="N114" s="37"/>
      <c r="O114" s="37"/>
      <c r="P114" s="37"/>
      <c r="Q114" s="37"/>
      <c r="R114" s="37"/>
      <c r="S114" s="37"/>
      <c r="T114" s="65"/>
      <c r="AT114" s="22" t="s">
        <v>125</v>
      </c>
      <c r="AU114" s="22" t="s">
        <v>74</v>
      </c>
    </row>
    <row r="115" spans="2:47" s="1" customFormat="1" ht="40.5">
      <c r="B115" s="36"/>
      <c r="D115" s="163" t="s">
        <v>316</v>
      </c>
      <c r="F115" s="192" t="s">
        <v>761</v>
      </c>
      <c r="L115" s="36"/>
      <c r="M115" s="165"/>
      <c r="N115" s="37"/>
      <c r="O115" s="37"/>
      <c r="P115" s="37"/>
      <c r="Q115" s="37"/>
      <c r="R115" s="37"/>
      <c r="S115" s="37"/>
      <c r="T115" s="65"/>
      <c r="AT115" s="22" t="s">
        <v>316</v>
      </c>
      <c r="AU115" s="22" t="s">
        <v>74</v>
      </c>
    </row>
    <row r="116" spans="2:65" s="1" customFormat="1" ht="16.5" customHeight="1">
      <c r="B116" s="151"/>
      <c r="C116" s="152" t="s">
        <v>156</v>
      </c>
      <c r="D116" s="152" t="s">
        <v>121</v>
      </c>
      <c r="E116" s="153" t="s">
        <v>762</v>
      </c>
      <c r="F116" s="154" t="s">
        <v>763</v>
      </c>
      <c r="G116" s="155" t="s">
        <v>723</v>
      </c>
      <c r="H116" s="156">
        <v>1</v>
      </c>
      <c r="I116" s="157"/>
      <c r="J116" s="157">
        <f>ROUND(I116*H116,2)</f>
        <v>0</v>
      </c>
      <c r="K116" s="154" t="s">
        <v>310</v>
      </c>
      <c r="L116" s="36"/>
      <c r="M116" s="158" t="s">
        <v>5</v>
      </c>
      <c r="N116" s="159" t="s">
        <v>39</v>
      </c>
      <c r="O116" s="160">
        <v>0</v>
      </c>
      <c r="P116" s="160">
        <f>O116*H116</f>
        <v>0</v>
      </c>
      <c r="Q116" s="160">
        <v>0</v>
      </c>
      <c r="R116" s="160">
        <f>Q116*H116</f>
        <v>0</v>
      </c>
      <c r="S116" s="160">
        <v>0</v>
      </c>
      <c r="T116" s="161">
        <f>S116*H116</f>
        <v>0</v>
      </c>
      <c r="AR116" s="22" t="s">
        <v>741</v>
      </c>
      <c r="AT116" s="22" t="s">
        <v>121</v>
      </c>
      <c r="AU116" s="22" t="s">
        <v>74</v>
      </c>
      <c r="AY116" s="22" t="s">
        <v>119</v>
      </c>
      <c r="BE116" s="162">
        <f>IF(N116="základní",J116,0)</f>
        <v>0</v>
      </c>
      <c r="BF116" s="162">
        <f>IF(N116="snížená",J116,0)</f>
        <v>0</v>
      </c>
      <c r="BG116" s="162">
        <f>IF(N116="zákl. přenesená",J116,0)</f>
        <v>0</v>
      </c>
      <c r="BH116" s="162">
        <f>IF(N116="sníž. přenesená",J116,0)</f>
        <v>0</v>
      </c>
      <c r="BI116" s="162">
        <f>IF(N116="nulová",J116,0)</f>
        <v>0</v>
      </c>
      <c r="BJ116" s="22" t="s">
        <v>21</v>
      </c>
      <c r="BK116" s="162">
        <f>ROUND(I116*H116,2)</f>
        <v>0</v>
      </c>
      <c r="BL116" s="22" t="s">
        <v>741</v>
      </c>
      <c r="BM116" s="22" t="s">
        <v>764</v>
      </c>
    </row>
    <row r="117" spans="2:47" s="1" customFormat="1" ht="13.5">
      <c r="B117" s="36"/>
      <c r="D117" s="163" t="s">
        <v>125</v>
      </c>
      <c r="F117" s="164" t="s">
        <v>765</v>
      </c>
      <c r="L117" s="36"/>
      <c r="M117" s="165"/>
      <c r="N117" s="37"/>
      <c r="O117" s="37"/>
      <c r="P117" s="37"/>
      <c r="Q117" s="37"/>
      <c r="R117" s="37"/>
      <c r="S117" s="37"/>
      <c r="T117" s="65"/>
      <c r="AT117" s="22" t="s">
        <v>125</v>
      </c>
      <c r="AU117" s="22" t="s">
        <v>74</v>
      </c>
    </row>
    <row r="118" spans="2:51" s="11" customFormat="1" ht="13.5">
      <c r="B118" s="166"/>
      <c r="D118" s="163" t="s">
        <v>126</v>
      </c>
      <c r="E118" s="167" t="s">
        <v>5</v>
      </c>
      <c r="F118" s="168" t="s">
        <v>766</v>
      </c>
      <c r="H118" s="169">
        <v>1</v>
      </c>
      <c r="L118" s="166"/>
      <c r="M118" s="170"/>
      <c r="N118" s="171"/>
      <c r="O118" s="171"/>
      <c r="P118" s="171"/>
      <c r="Q118" s="171"/>
      <c r="R118" s="171"/>
      <c r="S118" s="171"/>
      <c r="T118" s="172"/>
      <c r="AT118" s="167" t="s">
        <v>126</v>
      </c>
      <c r="AU118" s="167" t="s">
        <v>74</v>
      </c>
      <c r="AV118" s="11" t="s">
        <v>74</v>
      </c>
      <c r="AW118" s="11" t="s">
        <v>32</v>
      </c>
      <c r="AX118" s="11" t="s">
        <v>68</v>
      </c>
      <c r="AY118" s="167" t="s">
        <v>119</v>
      </c>
    </row>
    <row r="119" spans="2:65" s="1" customFormat="1" ht="16.5" customHeight="1">
      <c r="B119" s="151"/>
      <c r="C119" s="152" t="s">
        <v>11</v>
      </c>
      <c r="D119" s="152" t="s">
        <v>121</v>
      </c>
      <c r="E119" s="153" t="s">
        <v>767</v>
      </c>
      <c r="F119" s="154" t="s">
        <v>768</v>
      </c>
      <c r="G119" s="155" t="s">
        <v>723</v>
      </c>
      <c r="H119" s="156">
        <v>1</v>
      </c>
      <c r="I119" s="157"/>
      <c r="J119" s="157">
        <f>ROUND(I119*H119,2)</f>
        <v>0</v>
      </c>
      <c r="K119" s="154" t="s">
        <v>310</v>
      </c>
      <c r="L119" s="36"/>
      <c r="M119" s="158" t="s">
        <v>5</v>
      </c>
      <c r="N119" s="159" t="s">
        <v>39</v>
      </c>
      <c r="O119" s="160">
        <v>0</v>
      </c>
      <c r="P119" s="160">
        <f>O119*H119</f>
        <v>0</v>
      </c>
      <c r="Q119" s="160">
        <v>0</v>
      </c>
      <c r="R119" s="160">
        <f>Q119*H119</f>
        <v>0</v>
      </c>
      <c r="S119" s="160">
        <v>0</v>
      </c>
      <c r="T119" s="161">
        <f>S119*H119</f>
        <v>0</v>
      </c>
      <c r="AR119" s="22" t="s">
        <v>741</v>
      </c>
      <c r="AT119" s="22" t="s">
        <v>121</v>
      </c>
      <c r="AU119" s="22" t="s">
        <v>74</v>
      </c>
      <c r="AY119" s="22" t="s">
        <v>119</v>
      </c>
      <c r="BE119" s="162">
        <f>IF(N119="základní",J119,0)</f>
        <v>0</v>
      </c>
      <c r="BF119" s="162">
        <f>IF(N119="snížená",J119,0)</f>
        <v>0</v>
      </c>
      <c r="BG119" s="162">
        <f>IF(N119="zákl. přenesená",J119,0)</f>
        <v>0</v>
      </c>
      <c r="BH119" s="162">
        <f>IF(N119="sníž. přenesená",J119,0)</f>
        <v>0</v>
      </c>
      <c r="BI119" s="162">
        <f>IF(N119="nulová",J119,0)</f>
        <v>0</v>
      </c>
      <c r="BJ119" s="22" t="s">
        <v>21</v>
      </c>
      <c r="BK119" s="162">
        <f>ROUND(I119*H119,2)</f>
        <v>0</v>
      </c>
      <c r="BL119" s="22" t="s">
        <v>741</v>
      </c>
      <c r="BM119" s="22" t="s">
        <v>769</v>
      </c>
    </row>
    <row r="120" spans="2:47" s="1" customFormat="1" ht="13.5">
      <c r="B120" s="36"/>
      <c r="D120" s="163" t="s">
        <v>125</v>
      </c>
      <c r="F120" s="164" t="s">
        <v>770</v>
      </c>
      <c r="L120" s="36"/>
      <c r="M120" s="165"/>
      <c r="N120" s="37"/>
      <c r="O120" s="37"/>
      <c r="P120" s="37"/>
      <c r="Q120" s="37"/>
      <c r="R120" s="37"/>
      <c r="S120" s="37"/>
      <c r="T120" s="65"/>
      <c r="AT120" s="22" t="s">
        <v>125</v>
      </c>
      <c r="AU120" s="22" t="s">
        <v>74</v>
      </c>
    </row>
    <row r="121" spans="2:51" s="11" customFormat="1" ht="27">
      <c r="B121" s="166"/>
      <c r="D121" s="163" t="s">
        <v>126</v>
      </c>
      <c r="E121" s="167" t="s">
        <v>5</v>
      </c>
      <c r="F121" s="168" t="s">
        <v>771</v>
      </c>
      <c r="H121" s="169">
        <v>1</v>
      </c>
      <c r="L121" s="166"/>
      <c r="M121" s="170"/>
      <c r="N121" s="171"/>
      <c r="O121" s="171"/>
      <c r="P121" s="171"/>
      <c r="Q121" s="171"/>
      <c r="R121" s="171"/>
      <c r="S121" s="171"/>
      <c r="T121" s="172"/>
      <c r="AT121" s="167" t="s">
        <v>126</v>
      </c>
      <c r="AU121" s="167" t="s">
        <v>74</v>
      </c>
      <c r="AV121" s="11" t="s">
        <v>74</v>
      </c>
      <c r="AW121" s="11" t="s">
        <v>32</v>
      </c>
      <c r="AX121" s="11" t="s">
        <v>68</v>
      </c>
      <c r="AY121" s="167" t="s">
        <v>119</v>
      </c>
    </row>
    <row r="122" spans="2:65" s="286" customFormat="1" ht="16.5" customHeight="1">
      <c r="B122" s="274"/>
      <c r="C122" s="275" t="s">
        <v>164</v>
      </c>
      <c r="D122" s="275" t="s">
        <v>121</v>
      </c>
      <c r="E122" s="276" t="s">
        <v>772</v>
      </c>
      <c r="F122" s="277" t="s">
        <v>773</v>
      </c>
      <c r="G122" s="278" t="s">
        <v>221</v>
      </c>
      <c r="H122" s="279">
        <v>1</v>
      </c>
      <c r="I122" s="280"/>
      <c r="J122" s="280">
        <f>ROUND(I122*H122,2)</f>
        <v>0</v>
      </c>
      <c r="K122" s="277" t="s">
        <v>310</v>
      </c>
      <c r="L122" s="281"/>
      <c r="M122" s="282" t="s">
        <v>5</v>
      </c>
      <c r="N122" s="283" t="s">
        <v>39</v>
      </c>
      <c r="O122" s="284">
        <v>0</v>
      </c>
      <c r="P122" s="284">
        <f>O122*H122</f>
        <v>0</v>
      </c>
      <c r="Q122" s="284">
        <v>0</v>
      </c>
      <c r="R122" s="284">
        <f>Q122*H122</f>
        <v>0</v>
      </c>
      <c r="S122" s="284">
        <v>0</v>
      </c>
      <c r="T122" s="285">
        <f>S122*H122</f>
        <v>0</v>
      </c>
      <c r="AR122" s="287" t="s">
        <v>124</v>
      </c>
      <c r="AT122" s="287" t="s">
        <v>121</v>
      </c>
      <c r="AU122" s="287" t="s">
        <v>74</v>
      </c>
      <c r="AY122" s="287" t="s">
        <v>119</v>
      </c>
      <c r="BE122" s="288">
        <f>IF(N122="základní",J122,0)</f>
        <v>0</v>
      </c>
      <c r="BF122" s="288">
        <f>IF(N122="snížená",J122,0)</f>
        <v>0</v>
      </c>
      <c r="BG122" s="288">
        <f>IF(N122="zákl. přenesená",J122,0)</f>
        <v>0</v>
      </c>
      <c r="BH122" s="288">
        <f>IF(N122="sníž. přenesená",J122,0)</f>
        <v>0</v>
      </c>
      <c r="BI122" s="288">
        <f>IF(N122="nulová",J122,0)</f>
        <v>0</v>
      </c>
      <c r="BJ122" s="287" t="s">
        <v>21</v>
      </c>
      <c r="BK122" s="288">
        <f>ROUND(I122*H122,2)</f>
        <v>0</v>
      </c>
      <c r="BL122" s="287" t="s">
        <v>124</v>
      </c>
      <c r="BM122" s="287" t="s">
        <v>774</v>
      </c>
    </row>
    <row r="123" spans="2:47" s="286" customFormat="1" ht="40.5">
      <c r="B123" s="281"/>
      <c r="D123" s="289" t="s">
        <v>125</v>
      </c>
      <c r="F123" s="290" t="s">
        <v>775</v>
      </c>
      <c r="L123" s="281"/>
      <c r="M123" s="291"/>
      <c r="N123" s="292"/>
      <c r="O123" s="292"/>
      <c r="P123" s="292"/>
      <c r="Q123" s="292"/>
      <c r="R123" s="292"/>
      <c r="S123" s="292"/>
      <c r="T123" s="293"/>
      <c r="AT123" s="287" t="s">
        <v>125</v>
      </c>
      <c r="AU123" s="287" t="s">
        <v>74</v>
      </c>
    </row>
    <row r="124" spans="2:65" s="286" customFormat="1" ht="16.5" customHeight="1">
      <c r="B124" s="274"/>
      <c r="C124" s="275" t="s">
        <v>165</v>
      </c>
      <c r="D124" s="275" t="s">
        <v>121</v>
      </c>
      <c r="E124" s="276" t="s">
        <v>776</v>
      </c>
      <c r="F124" s="277" t="s">
        <v>777</v>
      </c>
      <c r="G124" s="278" t="s">
        <v>221</v>
      </c>
      <c r="H124" s="279">
        <v>1</v>
      </c>
      <c r="I124" s="280"/>
      <c r="J124" s="280">
        <f>ROUND(I124*H124,2)</f>
        <v>0</v>
      </c>
      <c r="K124" s="277" t="s">
        <v>310</v>
      </c>
      <c r="L124" s="281"/>
      <c r="M124" s="282" t="s">
        <v>5</v>
      </c>
      <c r="N124" s="283" t="s">
        <v>39</v>
      </c>
      <c r="O124" s="284">
        <v>0</v>
      </c>
      <c r="P124" s="284">
        <f>O124*H124</f>
        <v>0</v>
      </c>
      <c r="Q124" s="284">
        <v>0</v>
      </c>
      <c r="R124" s="284">
        <f>Q124*H124</f>
        <v>0</v>
      </c>
      <c r="S124" s="284">
        <v>0</v>
      </c>
      <c r="T124" s="285">
        <f>S124*H124</f>
        <v>0</v>
      </c>
      <c r="AR124" s="287" t="s">
        <v>124</v>
      </c>
      <c r="AT124" s="287" t="s">
        <v>121</v>
      </c>
      <c r="AU124" s="287" t="s">
        <v>74</v>
      </c>
      <c r="AY124" s="287" t="s">
        <v>119</v>
      </c>
      <c r="BE124" s="288">
        <f>IF(N124="základní",J124,0)</f>
        <v>0</v>
      </c>
      <c r="BF124" s="288">
        <f>IF(N124="snížená",J124,0)</f>
        <v>0</v>
      </c>
      <c r="BG124" s="288">
        <f>IF(N124="zákl. přenesená",J124,0)</f>
        <v>0</v>
      </c>
      <c r="BH124" s="288">
        <f>IF(N124="sníž. přenesená",J124,0)</f>
        <v>0</v>
      </c>
      <c r="BI124" s="288">
        <f>IF(N124="nulová",J124,0)</f>
        <v>0</v>
      </c>
      <c r="BJ124" s="287" t="s">
        <v>21</v>
      </c>
      <c r="BK124" s="288">
        <f>ROUND(I124*H124,2)</f>
        <v>0</v>
      </c>
      <c r="BL124" s="287" t="s">
        <v>124</v>
      </c>
      <c r="BM124" s="287" t="s">
        <v>778</v>
      </c>
    </row>
    <row r="125" spans="2:47" s="286" customFormat="1" ht="40.5">
      <c r="B125" s="281"/>
      <c r="D125" s="289" t="s">
        <v>125</v>
      </c>
      <c r="F125" s="290" t="s">
        <v>779</v>
      </c>
      <c r="L125" s="281"/>
      <c r="M125" s="291"/>
      <c r="N125" s="292"/>
      <c r="O125" s="292"/>
      <c r="P125" s="292"/>
      <c r="Q125" s="292"/>
      <c r="R125" s="292"/>
      <c r="S125" s="292"/>
      <c r="T125" s="293"/>
      <c r="AT125" s="287" t="s">
        <v>125</v>
      </c>
      <c r="AU125" s="287" t="s">
        <v>74</v>
      </c>
    </row>
    <row r="126" spans="2:65" s="286" customFormat="1" ht="16.5" customHeight="1">
      <c r="B126" s="274"/>
      <c r="C126" s="275" t="s">
        <v>166</v>
      </c>
      <c r="D126" s="275" t="s">
        <v>121</v>
      </c>
      <c r="E126" s="276" t="s">
        <v>780</v>
      </c>
      <c r="F126" s="277" t="s">
        <v>781</v>
      </c>
      <c r="G126" s="278" t="s">
        <v>221</v>
      </c>
      <c r="H126" s="279">
        <v>1</v>
      </c>
      <c r="I126" s="280"/>
      <c r="J126" s="280">
        <f>ROUND(I126*H126,2)</f>
        <v>0</v>
      </c>
      <c r="K126" s="277" t="s">
        <v>310</v>
      </c>
      <c r="L126" s="281"/>
      <c r="M126" s="282" t="s">
        <v>5</v>
      </c>
      <c r="N126" s="283" t="s">
        <v>39</v>
      </c>
      <c r="O126" s="284">
        <v>0</v>
      </c>
      <c r="P126" s="284">
        <f>O126*H126</f>
        <v>0</v>
      </c>
      <c r="Q126" s="284">
        <v>0</v>
      </c>
      <c r="R126" s="284">
        <f>Q126*H126</f>
        <v>0</v>
      </c>
      <c r="S126" s="284">
        <v>0</v>
      </c>
      <c r="T126" s="285">
        <f>S126*H126</f>
        <v>0</v>
      </c>
      <c r="AR126" s="287" t="s">
        <v>124</v>
      </c>
      <c r="AT126" s="287" t="s">
        <v>121</v>
      </c>
      <c r="AU126" s="287" t="s">
        <v>74</v>
      </c>
      <c r="AY126" s="287" t="s">
        <v>119</v>
      </c>
      <c r="BE126" s="288">
        <f>IF(N126="základní",J126,0)</f>
        <v>0</v>
      </c>
      <c r="BF126" s="288">
        <f>IF(N126="snížená",J126,0)</f>
        <v>0</v>
      </c>
      <c r="BG126" s="288">
        <f>IF(N126="zákl. přenesená",J126,0)</f>
        <v>0</v>
      </c>
      <c r="BH126" s="288">
        <f>IF(N126="sníž. přenesená",J126,0)</f>
        <v>0</v>
      </c>
      <c r="BI126" s="288">
        <f>IF(N126="nulová",J126,0)</f>
        <v>0</v>
      </c>
      <c r="BJ126" s="287" t="s">
        <v>21</v>
      </c>
      <c r="BK126" s="288">
        <f>ROUND(I126*H126,2)</f>
        <v>0</v>
      </c>
      <c r="BL126" s="287" t="s">
        <v>124</v>
      </c>
      <c r="BM126" s="287" t="s">
        <v>782</v>
      </c>
    </row>
    <row r="127" spans="2:47" s="286" customFormat="1" ht="27">
      <c r="B127" s="281"/>
      <c r="D127" s="289" t="s">
        <v>125</v>
      </c>
      <c r="F127" s="290" t="s">
        <v>783</v>
      </c>
      <c r="L127" s="281"/>
      <c r="M127" s="291"/>
      <c r="N127" s="292"/>
      <c r="O127" s="292"/>
      <c r="P127" s="292"/>
      <c r="Q127" s="292"/>
      <c r="R127" s="292"/>
      <c r="S127" s="292"/>
      <c r="T127" s="293"/>
      <c r="AT127" s="287" t="s">
        <v>125</v>
      </c>
      <c r="AU127" s="287" t="s">
        <v>74</v>
      </c>
    </row>
    <row r="128" spans="2:65" s="1" customFormat="1" ht="16.5" customHeight="1">
      <c r="B128" s="151"/>
      <c r="C128" s="152" t="s">
        <v>167</v>
      </c>
      <c r="D128" s="152" t="s">
        <v>121</v>
      </c>
      <c r="E128" s="153" t="s">
        <v>784</v>
      </c>
      <c r="F128" s="154" t="s">
        <v>785</v>
      </c>
      <c r="G128" s="155" t="s">
        <v>723</v>
      </c>
      <c r="H128" s="156">
        <v>1</v>
      </c>
      <c r="I128" s="157"/>
      <c r="J128" s="157">
        <f>ROUND(I128*H128,2)</f>
        <v>0</v>
      </c>
      <c r="K128" s="154" t="s">
        <v>310</v>
      </c>
      <c r="L128" s="36"/>
      <c r="M128" s="158" t="s">
        <v>5</v>
      </c>
      <c r="N128" s="159" t="s">
        <v>39</v>
      </c>
      <c r="O128" s="160">
        <v>0</v>
      </c>
      <c r="P128" s="160">
        <f>O128*H128</f>
        <v>0</v>
      </c>
      <c r="Q128" s="160">
        <v>0</v>
      </c>
      <c r="R128" s="160">
        <f>Q128*H128</f>
        <v>0</v>
      </c>
      <c r="S128" s="160">
        <v>0</v>
      </c>
      <c r="T128" s="161">
        <f>S128*H128</f>
        <v>0</v>
      </c>
      <c r="AR128" s="22" t="s">
        <v>741</v>
      </c>
      <c r="AT128" s="22" t="s">
        <v>121</v>
      </c>
      <c r="AU128" s="22" t="s">
        <v>74</v>
      </c>
      <c r="AY128" s="22" t="s">
        <v>119</v>
      </c>
      <c r="BE128" s="162">
        <f>IF(N128="základní",J128,0)</f>
        <v>0</v>
      </c>
      <c r="BF128" s="162">
        <f>IF(N128="snížená",J128,0)</f>
        <v>0</v>
      </c>
      <c r="BG128" s="162">
        <f>IF(N128="zákl. přenesená",J128,0)</f>
        <v>0</v>
      </c>
      <c r="BH128" s="162">
        <f>IF(N128="sníž. přenesená",J128,0)</f>
        <v>0</v>
      </c>
      <c r="BI128" s="162">
        <f>IF(N128="nulová",J128,0)</f>
        <v>0</v>
      </c>
      <c r="BJ128" s="22" t="s">
        <v>21</v>
      </c>
      <c r="BK128" s="162">
        <f>ROUND(I128*H128,2)</f>
        <v>0</v>
      </c>
      <c r="BL128" s="22" t="s">
        <v>741</v>
      </c>
      <c r="BM128" s="22" t="s">
        <v>786</v>
      </c>
    </row>
    <row r="129" spans="2:47" s="1" customFormat="1" ht="13.5">
      <c r="B129" s="36"/>
      <c r="D129" s="163" t="s">
        <v>125</v>
      </c>
      <c r="F129" s="164" t="s">
        <v>787</v>
      </c>
      <c r="L129" s="36"/>
      <c r="M129" s="165"/>
      <c r="N129" s="37"/>
      <c r="O129" s="37"/>
      <c r="P129" s="37"/>
      <c r="Q129" s="37"/>
      <c r="R129" s="37"/>
      <c r="S129" s="37"/>
      <c r="T129" s="65"/>
      <c r="AT129" s="22" t="s">
        <v>125</v>
      </c>
      <c r="AU129" s="22" t="s">
        <v>74</v>
      </c>
    </row>
    <row r="130" spans="2:63" s="10" customFormat="1" ht="29.85" customHeight="1">
      <c r="B130" s="139"/>
      <c r="D130" s="140" t="s">
        <v>67</v>
      </c>
      <c r="E130" s="149" t="s">
        <v>788</v>
      </c>
      <c r="F130" s="149" t="s">
        <v>789</v>
      </c>
      <c r="J130" s="150">
        <f>SUM(J131:J138)</f>
        <v>0</v>
      </c>
      <c r="L130" s="139"/>
      <c r="M130" s="143"/>
      <c r="N130" s="144"/>
      <c r="O130" s="144"/>
      <c r="P130" s="145">
        <f>SUM(P131:P139)</f>
        <v>0</v>
      </c>
      <c r="Q130" s="144"/>
      <c r="R130" s="145">
        <f>SUM(R131:R139)</f>
        <v>0</v>
      </c>
      <c r="S130" s="144"/>
      <c r="T130" s="146">
        <f>SUM(T131:T139)</f>
        <v>0</v>
      </c>
      <c r="AR130" s="140" t="s">
        <v>129</v>
      </c>
      <c r="AT130" s="147" t="s">
        <v>67</v>
      </c>
      <c r="AU130" s="147" t="s">
        <v>21</v>
      </c>
      <c r="AY130" s="140" t="s">
        <v>119</v>
      </c>
      <c r="BK130" s="148">
        <f>SUM(BK131:BK139)</f>
        <v>0</v>
      </c>
    </row>
    <row r="131" spans="2:65" s="1" customFormat="1" ht="16.5" customHeight="1">
      <c r="B131" s="151"/>
      <c r="C131" s="152" t="s">
        <v>168</v>
      </c>
      <c r="D131" s="152" t="s">
        <v>121</v>
      </c>
      <c r="E131" s="153" t="s">
        <v>790</v>
      </c>
      <c r="F131" s="154" t="s">
        <v>791</v>
      </c>
      <c r="G131" s="155" t="s">
        <v>723</v>
      </c>
      <c r="H131" s="156">
        <v>1</v>
      </c>
      <c r="I131" s="157"/>
      <c r="J131" s="157">
        <f>ROUND(I131*H131,2)</f>
        <v>0</v>
      </c>
      <c r="K131" s="154" t="s">
        <v>310</v>
      </c>
      <c r="L131" s="36"/>
      <c r="M131" s="158" t="s">
        <v>5</v>
      </c>
      <c r="N131" s="159" t="s">
        <v>39</v>
      </c>
      <c r="O131" s="160">
        <v>0</v>
      </c>
      <c r="P131" s="160">
        <f>O131*H131</f>
        <v>0</v>
      </c>
      <c r="Q131" s="160">
        <v>0</v>
      </c>
      <c r="R131" s="160">
        <f>Q131*H131</f>
        <v>0</v>
      </c>
      <c r="S131" s="160">
        <v>0</v>
      </c>
      <c r="T131" s="161">
        <f>S131*H131</f>
        <v>0</v>
      </c>
      <c r="AR131" s="22" t="s">
        <v>124</v>
      </c>
      <c r="AT131" s="22" t="s">
        <v>121</v>
      </c>
      <c r="AU131" s="22" t="s">
        <v>74</v>
      </c>
      <c r="AY131" s="22" t="s">
        <v>119</v>
      </c>
      <c r="BE131" s="162">
        <f>IF(N131="základní",J131,0)</f>
        <v>0</v>
      </c>
      <c r="BF131" s="162">
        <f>IF(N131="snížená",J131,0)</f>
        <v>0</v>
      </c>
      <c r="BG131" s="162">
        <f>IF(N131="zákl. přenesená",J131,0)</f>
        <v>0</v>
      </c>
      <c r="BH131" s="162">
        <f>IF(N131="sníž. přenesená",J131,0)</f>
        <v>0</v>
      </c>
      <c r="BI131" s="162">
        <f>IF(N131="nulová",J131,0)</f>
        <v>0</v>
      </c>
      <c r="BJ131" s="22" t="s">
        <v>21</v>
      </c>
      <c r="BK131" s="162">
        <f>ROUND(I131*H131,2)</f>
        <v>0</v>
      </c>
      <c r="BL131" s="22" t="s">
        <v>124</v>
      </c>
      <c r="BM131" s="22" t="s">
        <v>201</v>
      </c>
    </row>
    <row r="132" spans="2:47" s="1" customFormat="1" ht="13.5">
      <c r="B132" s="36"/>
      <c r="D132" s="163" t="s">
        <v>125</v>
      </c>
      <c r="F132" s="164" t="s">
        <v>791</v>
      </c>
      <c r="L132" s="36"/>
      <c r="M132" s="165"/>
      <c r="N132" s="37"/>
      <c r="O132" s="37"/>
      <c r="P132" s="37"/>
      <c r="Q132" s="37"/>
      <c r="R132" s="37"/>
      <c r="S132" s="37"/>
      <c r="T132" s="65"/>
      <c r="AT132" s="22" t="s">
        <v>125</v>
      </c>
      <c r="AU132" s="22" t="s">
        <v>74</v>
      </c>
    </row>
    <row r="133" spans="2:47" s="1" customFormat="1" ht="67.5">
      <c r="B133" s="36"/>
      <c r="D133" s="163" t="s">
        <v>316</v>
      </c>
      <c r="F133" s="192" t="s">
        <v>792</v>
      </c>
      <c r="L133" s="36"/>
      <c r="M133" s="165"/>
      <c r="N133" s="37"/>
      <c r="O133" s="37"/>
      <c r="P133" s="37"/>
      <c r="Q133" s="37"/>
      <c r="R133" s="37"/>
      <c r="S133" s="37"/>
      <c r="T133" s="65"/>
      <c r="AT133" s="22" t="s">
        <v>316</v>
      </c>
      <c r="AU133" s="22" t="s">
        <v>74</v>
      </c>
    </row>
    <row r="134" spans="2:65" s="1" customFormat="1" ht="16.5" customHeight="1">
      <c r="B134" s="151"/>
      <c r="C134" s="152" t="s">
        <v>10</v>
      </c>
      <c r="D134" s="152" t="s">
        <v>121</v>
      </c>
      <c r="E134" s="153" t="s">
        <v>793</v>
      </c>
      <c r="F134" s="154" t="s">
        <v>794</v>
      </c>
      <c r="G134" s="155" t="s">
        <v>723</v>
      </c>
      <c r="H134" s="156">
        <v>1</v>
      </c>
      <c r="I134" s="157"/>
      <c r="J134" s="157">
        <f>ROUND(I134*H134,2)</f>
        <v>0</v>
      </c>
      <c r="K134" s="154" t="s">
        <v>310</v>
      </c>
      <c r="L134" s="36"/>
      <c r="M134" s="158" t="s">
        <v>5</v>
      </c>
      <c r="N134" s="159" t="s">
        <v>39</v>
      </c>
      <c r="O134" s="160">
        <v>0</v>
      </c>
      <c r="P134" s="160">
        <f>O134*H134</f>
        <v>0</v>
      </c>
      <c r="Q134" s="160">
        <v>0</v>
      </c>
      <c r="R134" s="160">
        <f>Q134*H134</f>
        <v>0</v>
      </c>
      <c r="S134" s="160">
        <v>0</v>
      </c>
      <c r="T134" s="161">
        <f>S134*H134</f>
        <v>0</v>
      </c>
      <c r="AR134" s="22" t="s">
        <v>124</v>
      </c>
      <c r="AT134" s="22" t="s">
        <v>121</v>
      </c>
      <c r="AU134" s="22" t="s">
        <v>74</v>
      </c>
      <c r="AY134" s="22" t="s">
        <v>119</v>
      </c>
      <c r="BE134" s="162">
        <f>IF(N134="základní",J134,0)</f>
        <v>0</v>
      </c>
      <c r="BF134" s="162">
        <f>IF(N134="snížená",J134,0)</f>
        <v>0</v>
      </c>
      <c r="BG134" s="162">
        <f>IF(N134="zákl. přenesená",J134,0)</f>
        <v>0</v>
      </c>
      <c r="BH134" s="162">
        <f>IF(N134="sníž. přenesená",J134,0)</f>
        <v>0</v>
      </c>
      <c r="BI134" s="162">
        <f>IF(N134="nulová",J134,0)</f>
        <v>0</v>
      </c>
      <c r="BJ134" s="22" t="s">
        <v>21</v>
      </c>
      <c r="BK134" s="162">
        <f>ROUND(I134*H134,2)</f>
        <v>0</v>
      </c>
      <c r="BL134" s="22" t="s">
        <v>124</v>
      </c>
      <c r="BM134" s="22" t="s">
        <v>206</v>
      </c>
    </row>
    <row r="135" spans="2:47" s="1" customFormat="1" ht="27">
      <c r="B135" s="36"/>
      <c r="D135" s="163" t="s">
        <v>125</v>
      </c>
      <c r="F135" s="164" t="s">
        <v>795</v>
      </c>
      <c r="L135" s="36"/>
      <c r="M135" s="165"/>
      <c r="N135" s="37"/>
      <c r="O135" s="37"/>
      <c r="P135" s="37"/>
      <c r="Q135" s="37"/>
      <c r="R135" s="37"/>
      <c r="S135" s="37"/>
      <c r="T135" s="65"/>
      <c r="AT135" s="22" t="s">
        <v>125</v>
      </c>
      <c r="AU135" s="22" t="s">
        <v>74</v>
      </c>
    </row>
    <row r="136" spans="2:65" s="1" customFormat="1" ht="16.5" customHeight="1">
      <c r="B136" s="151"/>
      <c r="C136" s="152" t="s">
        <v>179</v>
      </c>
      <c r="D136" s="152" t="s">
        <v>121</v>
      </c>
      <c r="E136" s="153" t="s">
        <v>796</v>
      </c>
      <c r="F136" s="154" t="s">
        <v>797</v>
      </c>
      <c r="G136" s="155" t="s">
        <v>723</v>
      </c>
      <c r="H136" s="156">
        <v>1</v>
      </c>
      <c r="I136" s="157"/>
      <c r="J136" s="157">
        <f>ROUND(I136*H136,2)</f>
        <v>0</v>
      </c>
      <c r="K136" s="154" t="s">
        <v>310</v>
      </c>
      <c r="L136" s="36"/>
      <c r="M136" s="158" t="s">
        <v>5</v>
      </c>
      <c r="N136" s="159" t="s">
        <v>39</v>
      </c>
      <c r="O136" s="160">
        <v>0</v>
      </c>
      <c r="P136" s="160">
        <f>O136*H136</f>
        <v>0</v>
      </c>
      <c r="Q136" s="160">
        <v>0</v>
      </c>
      <c r="R136" s="160">
        <f>Q136*H136</f>
        <v>0</v>
      </c>
      <c r="S136" s="160">
        <v>0</v>
      </c>
      <c r="T136" s="161">
        <f>S136*H136</f>
        <v>0</v>
      </c>
      <c r="AR136" s="22" t="s">
        <v>124</v>
      </c>
      <c r="AT136" s="22" t="s">
        <v>121</v>
      </c>
      <c r="AU136" s="22" t="s">
        <v>74</v>
      </c>
      <c r="AY136" s="22" t="s">
        <v>119</v>
      </c>
      <c r="BE136" s="162">
        <f>IF(N136="základní",J136,0)</f>
        <v>0</v>
      </c>
      <c r="BF136" s="162">
        <f>IF(N136="snížená",J136,0)</f>
        <v>0</v>
      </c>
      <c r="BG136" s="162">
        <f>IF(N136="zákl. přenesená",J136,0)</f>
        <v>0</v>
      </c>
      <c r="BH136" s="162">
        <f>IF(N136="sníž. přenesená",J136,0)</f>
        <v>0</v>
      </c>
      <c r="BI136" s="162">
        <f>IF(N136="nulová",J136,0)</f>
        <v>0</v>
      </c>
      <c r="BJ136" s="22" t="s">
        <v>21</v>
      </c>
      <c r="BK136" s="162">
        <f>ROUND(I136*H136,2)</f>
        <v>0</v>
      </c>
      <c r="BL136" s="22" t="s">
        <v>124</v>
      </c>
      <c r="BM136" s="22" t="s">
        <v>211</v>
      </c>
    </row>
    <row r="137" spans="2:47" s="1" customFormat="1" ht="13.5">
      <c r="B137" s="36"/>
      <c r="D137" s="163" t="s">
        <v>125</v>
      </c>
      <c r="F137" s="164" t="s">
        <v>798</v>
      </c>
      <c r="L137" s="36"/>
      <c r="M137" s="165"/>
      <c r="N137" s="37"/>
      <c r="O137" s="37"/>
      <c r="P137" s="37"/>
      <c r="Q137" s="37"/>
      <c r="R137" s="37"/>
      <c r="S137" s="37"/>
      <c r="T137" s="65"/>
      <c r="AT137" s="22" t="s">
        <v>125</v>
      </c>
      <c r="AU137" s="22" t="s">
        <v>74</v>
      </c>
    </row>
    <row r="138" spans="2:65" s="1" customFormat="1" ht="16.5" customHeight="1">
      <c r="B138" s="151"/>
      <c r="C138" s="152" t="s">
        <v>180</v>
      </c>
      <c r="D138" s="152" t="s">
        <v>121</v>
      </c>
      <c r="E138" s="153" t="s">
        <v>799</v>
      </c>
      <c r="F138" s="154" t="s">
        <v>800</v>
      </c>
      <c r="G138" s="155" t="s">
        <v>723</v>
      </c>
      <c r="H138" s="156">
        <v>1</v>
      </c>
      <c r="I138" s="157"/>
      <c r="J138" s="157">
        <f>ROUND(I138*H138,2)</f>
        <v>0</v>
      </c>
      <c r="K138" s="154" t="s">
        <v>310</v>
      </c>
      <c r="L138" s="36"/>
      <c r="M138" s="158" t="s">
        <v>5</v>
      </c>
      <c r="N138" s="159" t="s">
        <v>39</v>
      </c>
      <c r="O138" s="160">
        <v>0</v>
      </c>
      <c r="P138" s="160">
        <f>O138*H138</f>
        <v>0</v>
      </c>
      <c r="Q138" s="160">
        <v>0</v>
      </c>
      <c r="R138" s="160">
        <f>Q138*H138</f>
        <v>0</v>
      </c>
      <c r="S138" s="160">
        <v>0</v>
      </c>
      <c r="T138" s="161">
        <f>S138*H138</f>
        <v>0</v>
      </c>
      <c r="AR138" s="22" t="s">
        <v>124</v>
      </c>
      <c r="AT138" s="22" t="s">
        <v>121</v>
      </c>
      <c r="AU138" s="22" t="s">
        <v>74</v>
      </c>
      <c r="AY138" s="22" t="s">
        <v>119</v>
      </c>
      <c r="BE138" s="162">
        <f>IF(N138="základní",J138,0)</f>
        <v>0</v>
      </c>
      <c r="BF138" s="162">
        <f>IF(N138="snížená",J138,0)</f>
        <v>0</v>
      </c>
      <c r="BG138" s="162">
        <f>IF(N138="zákl. přenesená",J138,0)</f>
        <v>0</v>
      </c>
      <c r="BH138" s="162">
        <f>IF(N138="sníž. přenesená",J138,0)</f>
        <v>0</v>
      </c>
      <c r="BI138" s="162">
        <f>IF(N138="nulová",J138,0)</f>
        <v>0</v>
      </c>
      <c r="BJ138" s="22" t="s">
        <v>21</v>
      </c>
      <c r="BK138" s="162">
        <f>ROUND(I138*H138,2)</f>
        <v>0</v>
      </c>
      <c r="BL138" s="22" t="s">
        <v>124</v>
      </c>
      <c r="BM138" s="22" t="s">
        <v>220</v>
      </c>
    </row>
    <row r="139" spans="2:47" s="1" customFormat="1" ht="13.5">
      <c r="B139" s="36"/>
      <c r="D139" s="163" t="s">
        <v>125</v>
      </c>
      <c r="F139" s="164" t="s">
        <v>801</v>
      </c>
      <c r="L139" s="36"/>
      <c r="M139" s="165"/>
      <c r="N139" s="37"/>
      <c r="O139" s="37"/>
      <c r="P139" s="37"/>
      <c r="Q139" s="37"/>
      <c r="R139" s="37"/>
      <c r="S139" s="37"/>
      <c r="T139" s="65"/>
      <c r="AT139" s="22" t="s">
        <v>125</v>
      </c>
      <c r="AU139" s="22" t="s">
        <v>74</v>
      </c>
    </row>
    <row r="140" spans="2:12" s="1" customFormat="1" ht="6.95" customHeight="1">
      <c r="B140" s="51"/>
      <c r="C140" s="52"/>
      <c r="D140" s="52"/>
      <c r="E140" s="52"/>
      <c r="F140" s="52"/>
      <c r="G140" s="52"/>
      <c r="H140" s="52"/>
      <c r="I140" s="52"/>
      <c r="J140" s="52"/>
      <c r="K140" s="52"/>
      <c r="L140" s="36"/>
    </row>
  </sheetData>
  <autoFilter ref="C79:K13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1"/>
  </sheetViews>
  <sheetFormatPr defaultColWidth="9.33203125" defaultRowHeight="13.5"/>
  <cols>
    <col min="1" max="1" width="8.33203125" style="193" customWidth="1"/>
    <col min="2" max="2" width="1.66796875" style="193" customWidth="1"/>
    <col min="3" max="4" width="5" style="193" customWidth="1"/>
    <col min="5" max="5" width="11.66015625" style="193" customWidth="1"/>
    <col min="6" max="6" width="9.16015625" style="193" customWidth="1"/>
    <col min="7" max="7" width="5" style="193" customWidth="1"/>
    <col min="8" max="8" width="77.83203125" style="193" customWidth="1"/>
    <col min="9" max="10" width="20" style="193" customWidth="1"/>
    <col min="11" max="11" width="1.66796875" style="193" customWidth="1"/>
  </cols>
  <sheetData>
    <row r="1" ht="37.5" customHeight="1"/>
    <row r="2" spans="2:11" ht="7.5" customHeight="1">
      <c r="B2" s="194"/>
      <c r="C2" s="195"/>
      <c r="D2" s="195"/>
      <c r="E2" s="195"/>
      <c r="F2" s="195"/>
      <c r="G2" s="195"/>
      <c r="H2" s="195"/>
      <c r="I2" s="195"/>
      <c r="J2" s="195"/>
      <c r="K2" s="196"/>
    </row>
    <row r="3" spans="2:11" s="13" customFormat="1" ht="45" customHeight="1">
      <c r="B3" s="197"/>
      <c r="C3" s="475" t="s">
        <v>802</v>
      </c>
      <c r="D3" s="475"/>
      <c r="E3" s="475"/>
      <c r="F3" s="475"/>
      <c r="G3" s="475"/>
      <c r="H3" s="475"/>
      <c r="I3" s="475"/>
      <c r="J3" s="475"/>
      <c r="K3" s="198"/>
    </row>
    <row r="4" spans="2:11" ht="25.5" customHeight="1">
      <c r="B4" s="199"/>
      <c r="C4" s="476" t="s">
        <v>803</v>
      </c>
      <c r="D4" s="476"/>
      <c r="E4" s="476"/>
      <c r="F4" s="476"/>
      <c r="G4" s="476"/>
      <c r="H4" s="476"/>
      <c r="I4" s="476"/>
      <c r="J4" s="476"/>
      <c r="K4" s="200"/>
    </row>
    <row r="5" spans="2:11" ht="5.25" customHeight="1">
      <c r="B5" s="199"/>
      <c r="C5" s="201"/>
      <c r="D5" s="201"/>
      <c r="E5" s="201"/>
      <c r="F5" s="201"/>
      <c r="G5" s="201"/>
      <c r="H5" s="201"/>
      <c r="I5" s="201"/>
      <c r="J5" s="201"/>
      <c r="K5" s="200"/>
    </row>
    <row r="6" spans="2:11" ht="15" customHeight="1">
      <c r="B6" s="199"/>
      <c r="C6" s="477" t="s">
        <v>804</v>
      </c>
      <c r="D6" s="477"/>
      <c r="E6" s="477"/>
      <c r="F6" s="477"/>
      <c r="G6" s="477"/>
      <c r="H6" s="477"/>
      <c r="I6" s="477"/>
      <c r="J6" s="477"/>
      <c r="K6" s="200"/>
    </row>
    <row r="7" spans="2:11" ht="15" customHeight="1">
      <c r="B7" s="203"/>
      <c r="C7" s="477" t="s">
        <v>805</v>
      </c>
      <c r="D7" s="477"/>
      <c r="E7" s="477"/>
      <c r="F7" s="477"/>
      <c r="G7" s="477"/>
      <c r="H7" s="477"/>
      <c r="I7" s="477"/>
      <c r="J7" s="477"/>
      <c r="K7" s="200"/>
    </row>
    <row r="8" spans="2:11" ht="12.75" customHeight="1">
      <c r="B8" s="203"/>
      <c r="C8" s="202"/>
      <c r="D8" s="202"/>
      <c r="E8" s="202"/>
      <c r="F8" s="202"/>
      <c r="G8" s="202"/>
      <c r="H8" s="202"/>
      <c r="I8" s="202"/>
      <c r="J8" s="202"/>
      <c r="K8" s="200"/>
    </row>
    <row r="9" spans="2:11" ht="15" customHeight="1">
      <c r="B9" s="203"/>
      <c r="C9" s="477" t="s">
        <v>806</v>
      </c>
      <c r="D9" s="477"/>
      <c r="E9" s="477"/>
      <c r="F9" s="477"/>
      <c r="G9" s="477"/>
      <c r="H9" s="477"/>
      <c r="I9" s="477"/>
      <c r="J9" s="477"/>
      <c r="K9" s="200"/>
    </row>
    <row r="10" spans="2:11" ht="15" customHeight="1">
      <c r="B10" s="203"/>
      <c r="C10" s="202"/>
      <c r="D10" s="477" t="s">
        <v>807</v>
      </c>
      <c r="E10" s="477"/>
      <c r="F10" s="477"/>
      <c r="G10" s="477"/>
      <c r="H10" s="477"/>
      <c r="I10" s="477"/>
      <c r="J10" s="477"/>
      <c r="K10" s="200"/>
    </row>
    <row r="11" spans="2:11" ht="15" customHeight="1">
      <c r="B11" s="203"/>
      <c r="C11" s="204"/>
      <c r="D11" s="477" t="s">
        <v>808</v>
      </c>
      <c r="E11" s="477"/>
      <c r="F11" s="477"/>
      <c r="G11" s="477"/>
      <c r="H11" s="477"/>
      <c r="I11" s="477"/>
      <c r="J11" s="477"/>
      <c r="K11" s="200"/>
    </row>
    <row r="12" spans="2:11" ht="12.75" customHeight="1">
      <c r="B12" s="203"/>
      <c r="C12" s="204"/>
      <c r="D12" s="204"/>
      <c r="E12" s="204"/>
      <c r="F12" s="204"/>
      <c r="G12" s="204"/>
      <c r="H12" s="204"/>
      <c r="I12" s="204"/>
      <c r="J12" s="204"/>
      <c r="K12" s="200"/>
    </row>
    <row r="13" spans="2:11" ht="15" customHeight="1">
      <c r="B13" s="203"/>
      <c r="C13" s="204"/>
      <c r="D13" s="477" t="s">
        <v>809</v>
      </c>
      <c r="E13" s="477"/>
      <c r="F13" s="477"/>
      <c r="G13" s="477"/>
      <c r="H13" s="477"/>
      <c r="I13" s="477"/>
      <c r="J13" s="477"/>
      <c r="K13" s="200"/>
    </row>
    <row r="14" spans="2:11" ht="15" customHeight="1">
      <c r="B14" s="203"/>
      <c r="C14" s="204"/>
      <c r="D14" s="477" t="s">
        <v>810</v>
      </c>
      <c r="E14" s="477"/>
      <c r="F14" s="477"/>
      <c r="G14" s="477"/>
      <c r="H14" s="477"/>
      <c r="I14" s="477"/>
      <c r="J14" s="477"/>
      <c r="K14" s="200"/>
    </row>
    <row r="15" spans="2:11" ht="15" customHeight="1">
      <c r="B15" s="203"/>
      <c r="C15" s="204"/>
      <c r="D15" s="477" t="s">
        <v>811</v>
      </c>
      <c r="E15" s="477"/>
      <c r="F15" s="477"/>
      <c r="G15" s="477"/>
      <c r="H15" s="477"/>
      <c r="I15" s="477"/>
      <c r="J15" s="477"/>
      <c r="K15" s="200"/>
    </row>
    <row r="16" spans="2:11" ht="15" customHeight="1">
      <c r="B16" s="203"/>
      <c r="C16" s="204"/>
      <c r="D16" s="204"/>
      <c r="E16" s="205" t="s">
        <v>73</v>
      </c>
      <c r="F16" s="477" t="s">
        <v>812</v>
      </c>
      <c r="G16" s="477"/>
      <c r="H16" s="477"/>
      <c r="I16" s="477"/>
      <c r="J16" s="477"/>
      <c r="K16" s="200"/>
    </row>
    <row r="17" spans="2:11" ht="15" customHeight="1">
      <c r="B17" s="203"/>
      <c r="C17" s="204"/>
      <c r="D17" s="204"/>
      <c r="E17" s="205" t="s">
        <v>813</v>
      </c>
      <c r="F17" s="477" t="s">
        <v>814</v>
      </c>
      <c r="G17" s="477"/>
      <c r="H17" s="477"/>
      <c r="I17" s="477"/>
      <c r="J17" s="477"/>
      <c r="K17" s="200"/>
    </row>
    <row r="18" spans="2:11" ht="15" customHeight="1">
      <c r="B18" s="203"/>
      <c r="C18" s="204"/>
      <c r="D18" s="204"/>
      <c r="E18" s="205" t="s">
        <v>815</v>
      </c>
      <c r="F18" s="477" t="s">
        <v>816</v>
      </c>
      <c r="G18" s="477"/>
      <c r="H18" s="477"/>
      <c r="I18" s="477"/>
      <c r="J18" s="477"/>
      <c r="K18" s="200"/>
    </row>
    <row r="19" spans="2:11" ht="15" customHeight="1">
      <c r="B19" s="203"/>
      <c r="C19" s="204"/>
      <c r="D19" s="204"/>
      <c r="E19" s="205" t="s">
        <v>817</v>
      </c>
      <c r="F19" s="477" t="s">
        <v>818</v>
      </c>
      <c r="G19" s="477"/>
      <c r="H19" s="477"/>
      <c r="I19" s="477"/>
      <c r="J19" s="477"/>
      <c r="K19" s="200"/>
    </row>
    <row r="20" spans="2:11" ht="15" customHeight="1">
      <c r="B20" s="203"/>
      <c r="C20" s="204"/>
      <c r="D20" s="204"/>
      <c r="E20" s="205" t="s">
        <v>819</v>
      </c>
      <c r="F20" s="477" t="s">
        <v>820</v>
      </c>
      <c r="G20" s="477"/>
      <c r="H20" s="477"/>
      <c r="I20" s="477"/>
      <c r="J20" s="477"/>
      <c r="K20" s="200"/>
    </row>
    <row r="21" spans="2:11" ht="15" customHeight="1">
      <c r="B21" s="203"/>
      <c r="C21" s="204"/>
      <c r="D21" s="204"/>
      <c r="E21" s="205" t="s">
        <v>821</v>
      </c>
      <c r="F21" s="477" t="s">
        <v>822</v>
      </c>
      <c r="G21" s="477"/>
      <c r="H21" s="477"/>
      <c r="I21" s="477"/>
      <c r="J21" s="477"/>
      <c r="K21" s="200"/>
    </row>
    <row r="22" spans="2:11" ht="12.75" customHeight="1">
      <c r="B22" s="203"/>
      <c r="C22" s="204"/>
      <c r="D22" s="204"/>
      <c r="E22" s="204"/>
      <c r="F22" s="204"/>
      <c r="G22" s="204"/>
      <c r="H22" s="204"/>
      <c r="I22" s="204"/>
      <c r="J22" s="204"/>
      <c r="K22" s="200"/>
    </row>
    <row r="23" spans="2:11" ht="15" customHeight="1">
      <c r="B23" s="203"/>
      <c r="C23" s="477" t="s">
        <v>823</v>
      </c>
      <c r="D23" s="477"/>
      <c r="E23" s="477"/>
      <c r="F23" s="477"/>
      <c r="G23" s="477"/>
      <c r="H23" s="477"/>
      <c r="I23" s="477"/>
      <c r="J23" s="477"/>
      <c r="K23" s="200"/>
    </row>
    <row r="24" spans="2:11" ht="15" customHeight="1">
      <c r="B24" s="203"/>
      <c r="C24" s="477" t="s">
        <v>824</v>
      </c>
      <c r="D24" s="477"/>
      <c r="E24" s="477"/>
      <c r="F24" s="477"/>
      <c r="G24" s="477"/>
      <c r="H24" s="477"/>
      <c r="I24" s="477"/>
      <c r="J24" s="477"/>
      <c r="K24" s="200"/>
    </row>
    <row r="25" spans="2:11" ht="15" customHeight="1">
      <c r="B25" s="203"/>
      <c r="C25" s="202"/>
      <c r="D25" s="477" t="s">
        <v>825</v>
      </c>
      <c r="E25" s="477"/>
      <c r="F25" s="477"/>
      <c r="G25" s="477"/>
      <c r="H25" s="477"/>
      <c r="I25" s="477"/>
      <c r="J25" s="477"/>
      <c r="K25" s="200"/>
    </row>
    <row r="26" spans="2:11" ht="15" customHeight="1">
      <c r="B26" s="203"/>
      <c r="C26" s="204"/>
      <c r="D26" s="477" t="s">
        <v>826</v>
      </c>
      <c r="E26" s="477"/>
      <c r="F26" s="477"/>
      <c r="G26" s="477"/>
      <c r="H26" s="477"/>
      <c r="I26" s="477"/>
      <c r="J26" s="477"/>
      <c r="K26" s="200"/>
    </row>
    <row r="27" spans="2:11" ht="12.75" customHeight="1">
      <c r="B27" s="203"/>
      <c r="C27" s="204"/>
      <c r="D27" s="204"/>
      <c r="E27" s="204"/>
      <c r="F27" s="204"/>
      <c r="G27" s="204"/>
      <c r="H27" s="204"/>
      <c r="I27" s="204"/>
      <c r="J27" s="204"/>
      <c r="K27" s="200"/>
    </row>
    <row r="28" spans="2:11" ht="15" customHeight="1">
      <c r="B28" s="203"/>
      <c r="C28" s="204"/>
      <c r="D28" s="477" t="s">
        <v>827</v>
      </c>
      <c r="E28" s="477"/>
      <c r="F28" s="477"/>
      <c r="G28" s="477"/>
      <c r="H28" s="477"/>
      <c r="I28" s="477"/>
      <c r="J28" s="477"/>
      <c r="K28" s="200"/>
    </row>
    <row r="29" spans="2:11" ht="15" customHeight="1">
      <c r="B29" s="203"/>
      <c r="C29" s="204"/>
      <c r="D29" s="477" t="s">
        <v>828</v>
      </c>
      <c r="E29" s="477"/>
      <c r="F29" s="477"/>
      <c r="G29" s="477"/>
      <c r="H29" s="477"/>
      <c r="I29" s="477"/>
      <c r="J29" s="477"/>
      <c r="K29" s="200"/>
    </row>
    <row r="30" spans="2:11" ht="12.75" customHeight="1">
      <c r="B30" s="203"/>
      <c r="C30" s="204"/>
      <c r="D30" s="204"/>
      <c r="E30" s="204"/>
      <c r="F30" s="204"/>
      <c r="G30" s="204"/>
      <c r="H30" s="204"/>
      <c r="I30" s="204"/>
      <c r="J30" s="204"/>
      <c r="K30" s="200"/>
    </row>
    <row r="31" spans="2:11" ht="15" customHeight="1">
      <c r="B31" s="203"/>
      <c r="C31" s="204"/>
      <c r="D31" s="477" t="s">
        <v>829</v>
      </c>
      <c r="E31" s="477"/>
      <c r="F31" s="477"/>
      <c r="G31" s="477"/>
      <c r="H31" s="477"/>
      <c r="I31" s="477"/>
      <c r="J31" s="477"/>
      <c r="K31" s="200"/>
    </row>
    <row r="32" spans="2:11" ht="15" customHeight="1">
      <c r="B32" s="203"/>
      <c r="C32" s="204"/>
      <c r="D32" s="477" t="s">
        <v>830</v>
      </c>
      <c r="E32" s="477"/>
      <c r="F32" s="477"/>
      <c r="G32" s="477"/>
      <c r="H32" s="477"/>
      <c r="I32" s="477"/>
      <c r="J32" s="477"/>
      <c r="K32" s="200"/>
    </row>
    <row r="33" spans="2:11" ht="15" customHeight="1">
      <c r="B33" s="203"/>
      <c r="C33" s="204"/>
      <c r="D33" s="477" t="s">
        <v>831</v>
      </c>
      <c r="E33" s="477"/>
      <c r="F33" s="477"/>
      <c r="G33" s="477"/>
      <c r="H33" s="477"/>
      <c r="I33" s="477"/>
      <c r="J33" s="477"/>
      <c r="K33" s="200"/>
    </row>
    <row r="34" spans="2:11" ht="15" customHeight="1">
      <c r="B34" s="203"/>
      <c r="C34" s="204"/>
      <c r="D34" s="202"/>
      <c r="E34" s="206" t="s">
        <v>104</v>
      </c>
      <c r="F34" s="202"/>
      <c r="G34" s="477" t="s">
        <v>832</v>
      </c>
      <c r="H34" s="477"/>
      <c r="I34" s="477"/>
      <c r="J34" s="477"/>
      <c r="K34" s="200"/>
    </row>
    <row r="35" spans="2:11" ht="30.75" customHeight="1">
      <c r="B35" s="203"/>
      <c r="C35" s="204"/>
      <c r="D35" s="202"/>
      <c r="E35" s="206" t="s">
        <v>833</v>
      </c>
      <c r="F35" s="202"/>
      <c r="G35" s="477" t="s">
        <v>834</v>
      </c>
      <c r="H35" s="477"/>
      <c r="I35" s="477"/>
      <c r="J35" s="477"/>
      <c r="K35" s="200"/>
    </row>
    <row r="36" spans="2:11" ht="15" customHeight="1">
      <c r="B36" s="203"/>
      <c r="C36" s="204"/>
      <c r="D36" s="202"/>
      <c r="E36" s="206" t="s">
        <v>49</v>
      </c>
      <c r="F36" s="202"/>
      <c r="G36" s="477" t="s">
        <v>835</v>
      </c>
      <c r="H36" s="477"/>
      <c r="I36" s="477"/>
      <c r="J36" s="477"/>
      <c r="K36" s="200"/>
    </row>
    <row r="37" spans="2:11" ht="15" customHeight="1">
      <c r="B37" s="203"/>
      <c r="C37" s="204"/>
      <c r="D37" s="202"/>
      <c r="E37" s="206" t="s">
        <v>105</v>
      </c>
      <c r="F37" s="202"/>
      <c r="G37" s="477" t="s">
        <v>836</v>
      </c>
      <c r="H37" s="477"/>
      <c r="I37" s="477"/>
      <c r="J37" s="477"/>
      <c r="K37" s="200"/>
    </row>
    <row r="38" spans="2:11" ht="15" customHeight="1">
      <c r="B38" s="203"/>
      <c r="C38" s="204"/>
      <c r="D38" s="202"/>
      <c r="E38" s="206" t="s">
        <v>106</v>
      </c>
      <c r="F38" s="202"/>
      <c r="G38" s="477" t="s">
        <v>837</v>
      </c>
      <c r="H38" s="477"/>
      <c r="I38" s="477"/>
      <c r="J38" s="477"/>
      <c r="K38" s="200"/>
    </row>
    <row r="39" spans="2:11" ht="15" customHeight="1">
      <c r="B39" s="203"/>
      <c r="C39" s="204"/>
      <c r="D39" s="202"/>
      <c r="E39" s="206" t="s">
        <v>107</v>
      </c>
      <c r="F39" s="202"/>
      <c r="G39" s="477" t="s">
        <v>838</v>
      </c>
      <c r="H39" s="477"/>
      <c r="I39" s="477"/>
      <c r="J39" s="477"/>
      <c r="K39" s="200"/>
    </row>
    <row r="40" spans="2:11" ht="15" customHeight="1">
      <c r="B40" s="203"/>
      <c r="C40" s="204"/>
      <c r="D40" s="202"/>
      <c r="E40" s="206" t="s">
        <v>839</v>
      </c>
      <c r="F40" s="202"/>
      <c r="G40" s="477" t="s">
        <v>840</v>
      </c>
      <c r="H40" s="477"/>
      <c r="I40" s="477"/>
      <c r="J40" s="477"/>
      <c r="K40" s="200"/>
    </row>
    <row r="41" spans="2:11" ht="15" customHeight="1">
      <c r="B41" s="203"/>
      <c r="C41" s="204"/>
      <c r="D41" s="202"/>
      <c r="E41" s="206"/>
      <c r="F41" s="202"/>
      <c r="G41" s="477" t="s">
        <v>841</v>
      </c>
      <c r="H41" s="477"/>
      <c r="I41" s="477"/>
      <c r="J41" s="477"/>
      <c r="K41" s="200"/>
    </row>
    <row r="42" spans="2:11" ht="15" customHeight="1">
      <c r="B42" s="203"/>
      <c r="C42" s="204"/>
      <c r="D42" s="202"/>
      <c r="E42" s="206" t="s">
        <v>842</v>
      </c>
      <c r="F42" s="202"/>
      <c r="G42" s="477" t="s">
        <v>843</v>
      </c>
      <c r="H42" s="477"/>
      <c r="I42" s="477"/>
      <c r="J42" s="477"/>
      <c r="K42" s="200"/>
    </row>
    <row r="43" spans="2:11" ht="15" customHeight="1">
      <c r="B43" s="203"/>
      <c r="C43" s="204"/>
      <c r="D43" s="202"/>
      <c r="E43" s="206" t="s">
        <v>109</v>
      </c>
      <c r="F43" s="202"/>
      <c r="G43" s="477" t="s">
        <v>844</v>
      </c>
      <c r="H43" s="477"/>
      <c r="I43" s="477"/>
      <c r="J43" s="477"/>
      <c r="K43" s="200"/>
    </row>
    <row r="44" spans="2:11" ht="12.75" customHeight="1">
      <c r="B44" s="203"/>
      <c r="C44" s="204"/>
      <c r="D44" s="202"/>
      <c r="E44" s="202"/>
      <c r="F44" s="202"/>
      <c r="G44" s="202"/>
      <c r="H44" s="202"/>
      <c r="I44" s="202"/>
      <c r="J44" s="202"/>
      <c r="K44" s="200"/>
    </row>
    <row r="45" spans="2:11" ht="15" customHeight="1">
      <c r="B45" s="203"/>
      <c r="C45" s="204"/>
      <c r="D45" s="477" t="s">
        <v>845</v>
      </c>
      <c r="E45" s="477"/>
      <c r="F45" s="477"/>
      <c r="G45" s="477"/>
      <c r="H45" s="477"/>
      <c r="I45" s="477"/>
      <c r="J45" s="477"/>
      <c r="K45" s="200"/>
    </row>
    <row r="46" spans="2:11" ht="15" customHeight="1">
      <c r="B46" s="203"/>
      <c r="C46" s="204"/>
      <c r="D46" s="204"/>
      <c r="E46" s="477" t="s">
        <v>846</v>
      </c>
      <c r="F46" s="477"/>
      <c r="G46" s="477"/>
      <c r="H46" s="477"/>
      <c r="I46" s="477"/>
      <c r="J46" s="477"/>
      <c r="K46" s="200"/>
    </row>
    <row r="47" spans="2:11" ht="15" customHeight="1">
      <c r="B47" s="203"/>
      <c r="C47" s="204"/>
      <c r="D47" s="204"/>
      <c r="E47" s="477" t="s">
        <v>847</v>
      </c>
      <c r="F47" s="477"/>
      <c r="G47" s="477"/>
      <c r="H47" s="477"/>
      <c r="I47" s="477"/>
      <c r="J47" s="477"/>
      <c r="K47" s="200"/>
    </row>
    <row r="48" spans="2:11" ht="15" customHeight="1">
      <c r="B48" s="203"/>
      <c r="C48" s="204"/>
      <c r="D48" s="204"/>
      <c r="E48" s="477" t="s">
        <v>848</v>
      </c>
      <c r="F48" s="477"/>
      <c r="G48" s="477"/>
      <c r="H48" s="477"/>
      <c r="I48" s="477"/>
      <c r="J48" s="477"/>
      <c r="K48" s="200"/>
    </row>
    <row r="49" spans="2:11" ht="15" customHeight="1">
      <c r="B49" s="203"/>
      <c r="C49" s="204"/>
      <c r="D49" s="477" t="s">
        <v>849</v>
      </c>
      <c r="E49" s="477"/>
      <c r="F49" s="477"/>
      <c r="G49" s="477"/>
      <c r="H49" s="477"/>
      <c r="I49" s="477"/>
      <c r="J49" s="477"/>
      <c r="K49" s="200"/>
    </row>
    <row r="50" spans="2:11" ht="25.5" customHeight="1">
      <c r="B50" s="199"/>
      <c r="C50" s="476" t="s">
        <v>850</v>
      </c>
      <c r="D50" s="476"/>
      <c r="E50" s="476"/>
      <c r="F50" s="476"/>
      <c r="G50" s="476"/>
      <c r="H50" s="476"/>
      <c r="I50" s="476"/>
      <c r="J50" s="476"/>
      <c r="K50" s="200"/>
    </row>
    <row r="51" spans="2:11" ht="5.25" customHeight="1">
      <c r="B51" s="199"/>
      <c r="C51" s="201"/>
      <c r="D51" s="201"/>
      <c r="E51" s="201"/>
      <c r="F51" s="201"/>
      <c r="G51" s="201"/>
      <c r="H51" s="201"/>
      <c r="I51" s="201"/>
      <c r="J51" s="201"/>
      <c r="K51" s="200"/>
    </row>
    <row r="52" spans="2:11" ht="15" customHeight="1">
      <c r="B52" s="199"/>
      <c r="C52" s="477" t="s">
        <v>851</v>
      </c>
      <c r="D52" s="477"/>
      <c r="E52" s="477"/>
      <c r="F52" s="477"/>
      <c r="G52" s="477"/>
      <c r="H52" s="477"/>
      <c r="I52" s="477"/>
      <c r="J52" s="477"/>
      <c r="K52" s="200"/>
    </row>
    <row r="53" spans="2:11" ht="15" customHeight="1">
      <c r="B53" s="199"/>
      <c r="C53" s="477" t="s">
        <v>852</v>
      </c>
      <c r="D53" s="477"/>
      <c r="E53" s="477"/>
      <c r="F53" s="477"/>
      <c r="G53" s="477"/>
      <c r="H53" s="477"/>
      <c r="I53" s="477"/>
      <c r="J53" s="477"/>
      <c r="K53" s="200"/>
    </row>
    <row r="54" spans="2:11" ht="12.75" customHeight="1">
      <c r="B54" s="199"/>
      <c r="C54" s="202"/>
      <c r="D54" s="202"/>
      <c r="E54" s="202"/>
      <c r="F54" s="202"/>
      <c r="G54" s="202"/>
      <c r="H54" s="202"/>
      <c r="I54" s="202"/>
      <c r="J54" s="202"/>
      <c r="K54" s="200"/>
    </row>
    <row r="55" spans="2:11" ht="15" customHeight="1">
      <c r="B55" s="199"/>
      <c r="C55" s="477" t="s">
        <v>853</v>
      </c>
      <c r="D55" s="477"/>
      <c r="E55" s="477"/>
      <c r="F55" s="477"/>
      <c r="G55" s="477"/>
      <c r="H55" s="477"/>
      <c r="I55" s="477"/>
      <c r="J55" s="477"/>
      <c r="K55" s="200"/>
    </row>
    <row r="56" spans="2:11" ht="15" customHeight="1">
      <c r="B56" s="199"/>
      <c r="C56" s="204"/>
      <c r="D56" s="477" t="s">
        <v>854</v>
      </c>
      <c r="E56" s="477"/>
      <c r="F56" s="477"/>
      <c r="G56" s="477"/>
      <c r="H56" s="477"/>
      <c r="I56" s="477"/>
      <c r="J56" s="477"/>
      <c r="K56" s="200"/>
    </row>
    <row r="57" spans="2:11" ht="15" customHeight="1">
      <c r="B57" s="199"/>
      <c r="C57" s="204"/>
      <c r="D57" s="477" t="s">
        <v>855</v>
      </c>
      <c r="E57" s="477"/>
      <c r="F57" s="477"/>
      <c r="G57" s="477"/>
      <c r="H57" s="477"/>
      <c r="I57" s="477"/>
      <c r="J57" s="477"/>
      <c r="K57" s="200"/>
    </row>
    <row r="58" spans="2:11" ht="15" customHeight="1">
      <c r="B58" s="199"/>
      <c r="C58" s="204"/>
      <c r="D58" s="477" t="s">
        <v>856</v>
      </c>
      <c r="E58" s="477"/>
      <c r="F58" s="477"/>
      <c r="G58" s="477"/>
      <c r="H58" s="477"/>
      <c r="I58" s="477"/>
      <c r="J58" s="477"/>
      <c r="K58" s="200"/>
    </row>
    <row r="59" spans="2:11" ht="15" customHeight="1">
      <c r="B59" s="199"/>
      <c r="C59" s="204"/>
      <c r="D59" s="477" t="s">
        <v>857</v>
      </c>
      <c r="E59" s="477"/>
      <c r="F59" s="477"/>
      <c r="G59" s="477"/>
      <c r="H59" s="477"/>
      <c r="I59" s="477"/>
      <c r="J59" s="477"/>
      <c r="K59" s="200"/>
    </row>
    <row r="60" spans="2:11" ht="15" customHeight="1">
      <c r="B60" s="199"/>
      <c r="C60" s="204"/>
      <c r="D60" s="479" t="s">
        <v>858</v>
      </c>
      <c r="E60" s="479"/>
      <c r="F60" s="479"/>
      <c r="G60" s="479"/>
      <c r="H60" s="479"/>
      <c r="I60" s="479"/>
      <c r="J60" s="479"/>
      <c r="K60" s="200"/>
    </row>
    <row r="61" spans="2:11" ht="15" customHeight="1">
      <c r="B61" s="199"/>
      <c r="C61" s="204"/>
      <c r="D61" s="477" t="s">
        <v>859</v>
      </c>
      <c r="E61" s="477"/>
      <c r="F61" s="477"/>
      <c r="G61" s="477"/>
      <c r="H61" s="477"/>
      <c r="I61" s="477"/>
      <c r="J61" s="477"/>
      <c r="K61" s="200"/>
    </row>
    <row r="62" spans="2:11" ht="12.75" customHeight="1">
      <c r="B62" s="199"/>
      <c r="C62" s="204"/>
      <c r="D62" s="204"/>
      <c r="E62" s="207"/>
      <c r="F62" s="204"/>
      <c r="G62" s="204"/>
      <c r="H62" s="204"/>
      <c r="I62" s="204"/>
      <c r="J62" s="204"/>
      <c r="K62" s="200"/>
    </row>
    <row r="63" spans="2:11" ht="15" customHeight="1">
      <c r="B63" s="199"/>
      <c r="C63" s="204"/>
      <c r="D63" s="477" t="s">
        <v>860</v>
      </c>
      <c r="E63" s="477"/>
      <c r="F63" s="477"/>
      <c r="G63" s="477"/>
      <c r="H63" s="477"/>
      <c r="I63" s="477"/>
      <c r="J63" s="477"/>
      <c r="K63" s="200"/>
    </row>
    <row r="64" spans="2:11" ht="15" customHeight="1">
      <c r="B64" s="199"/>
      <c r="C64" s="204"/>
      <c r="D64" s="479" t="s">
        <v>861</v>
      </c>
      <c r="E64" s="479"/>
      <c r="F64" s="479"/>
      <c r="G64" s="479"/>
      <c r="H64" s="479"/>
      <c r="I64" s="479"/>
      <c r="J64" s="479"/>
      <c r="K64" s="200"/>
    </row>
    <row r="65" spans="2:11" ht="15" customHeight="1">
      <c r="B65" s="199"/>
      <c r="C65" s="204"/>
      <c r="D65" s="477" t="s">
        <v>862</v>
      </c>
      <c r="E65" s="477"/>
      <c r="F65" s="477"/>
      <c r="G65" s="477"/>
      <c r="H65" s="477"/>
      <c r="I65" s="477"/>
      <c r="J65" s="477"/>
      <c r="K65" s="200"/>
    </row>
    <row r="66" spans="2:11" ht="15" customHeight="1">
      <c r="B66" s="199"/>
      <c r="C66" s="204"/>
      <c r="D66" s="477" t="s">
        <v>863</v>
      </c>
      <c r="E66" s="477"/>
      <c r="F66" s="477"/>
      <c r="G66" s="477"/>
      <c r="H66" s="477"/>
      <c r="I66" s="477"/>
      <c r="J66" s="477"/>
      <c r="K66" s="200"/>
    </row>
    <row r="67" spans="2:11" ht="15" customHeight="1">
      <c r="B67" s="199"/>
      <c r="C67" s="204"/>
      <c r="D67" s="477" t="s">
        <v>864</v>
      </c>
      <c r="E67" s="477"/>
      <c r="F67" s="477"/>
      <c r="G67" s="477"/>
      <c r="H67" s="477"/>
      <c r="I67" s="477"/>
      <c r="J67" s="477"/>
      <c r="K67" s="200"/>
    </row>
    <row r="68" spans="2:11" ht="15" customHeight="1">
      <c r="B68" s="199"/>
      <c r="C68" s="204"/>
      <c r="D68" s="477" t="s">
        <v>865</v>
      </c>
      <c r="E68" s="477"/>
      <c r="F68" s="477"/>
      <c r="G68" s="477"/>
      <c r="H68" s="477"/>
      <c r="I68" s="477"/>
      <c r="J68" s="477"/>
      <c r="K68" s="200"/>
    </row>
    <row r="69" spans="2:11" ht="12.75" customHeight="1">
      <c r="B69" s="208"/>
      <c r="C69" s="209"/>
      <c r="D69" s="209"/>
      <c r="E69" s="209"/>
      <c r="F69" s="209"/>
      <c r="G69" s="209"/>
      <c r="H69" s="209"/>
      <c r="I69" s="209"/>
      <c r="J69" s="209"/>
      <c r="K69" s="210"/>
    </row>
    <row r="70" spans="2:11" ht="18.75" customHeight="1">
      <c r="B70" s="211"/>
      <c r="C70" s="211"/>
      <c r="D70" s="211"/>
      <c r="E70" s="211"/>
      <c r="F70" s="211"/>
      <c r="G70" s="211"/>
      <c r="H70" s="211"/>
      <c r="I70" s="211"/>
      <c r="J70" s="211"/>
      <c r="K70" s="212"/>
    </row>
    <row r="71" spans="2:11" ht="18.75" customHeight="1">
      <c r="B71" s="212"/>
      <c r="C71" s="212"/>
      <c r="D71" s="212"/>
      <c r="E71" s="212"/>
      <c r="F71" s="212"/>
      <c r="G71" s="212"/>
      <c r="H71" s="212"/>
      <c r="I71" s="212"/>
      <c r="J71" s="212"/>
      <c r="K71" s="212"/>
    </row>
    <row r="72" spans="2:11" ht="7.5" customHeight="1">
      <c r="B72" s="213"/>
      <c r="C72" s="214"/>
      <c r="D72" s="214"/>
      <c r="E72" s="214"/>
      <c r="F72" s="214"/>
      <c r="G72" s="214"/>
      <c r="H72" s="214"/>
      <c r="I72" s="214"/>
      <c r="J72" s="214"/>
      <c r="K72" s="215"/>
    </row>
    <row r="73" spans="2:11" ht="45" customHeight="1">
      <c r="B73" s="216"/>
      <c r="C73" s="480" t="s">
        <v>83</v>
      </c>
      <c r="D73" s="480"/>
      <c r="E73" s="480"/>
      <c r="F73" s="480"/>
      <c r="G73" s="480"/>
      <c r="H73" s="480"/>
      <c r="I73" s="480"/>
      <c r="J73" s="480"/>
      <c r="K73" s="217"/>
    </row>
    <row r="74" spans="2:11" ht="17.25" customHeight="1">
      <c r="B74" s="216"/>
      <c r="C74" s="218" t="s">
        <v>866</v>
      </c>
      <c r="D74" s="218"/>
      <c r="E74" s="218"/>
      <c r="F74" s="218" t="s">
        <v>867</v>
      </c>
      <c r="G74" s="219"/>
      <c r="H74" s="218" t="s">
        <v>105</v>
      </c>
      <c r="I74" s="218" t="s">
        <v>53</v>
      </c>
      <c r="J74" s="218" t="s">
        <v>868</v>
      </c>
      <c r="K74" s="217"/>
    </row>
    <row r="75" spans="2:11" ht="17.25" customHeight="1">
      <c r="B75" s="216"/>
      <c r="C75" s="220" t="s">
        <v>869</v>
      </c>
      <c r="D75" s="220"/>
      <c r="E75" s="220"/>
      <c r="F75" s="221" t="s">
        <v>870</v>
      </c>
      <c r="G75" s="222"/>
      <c r="H75" s="220"/>
      <c r="I75" s="220"/>
      <c r="J75" s="220" t="s">
        <v>871</v>
      </c>
      <c r="K75" s="217"/>
    </row>
    <row r="76" spans="2:11" ht="5.25" customHeight="1">
      <c r="B76" s="216"/>
      <c r="C76" s="223"/>
      <c r="D76" s="223"/>
      <c r="E76" s="223"/>
      <c r="F76" s="223"/>
      <c r="G76" s="224"/>
      <c r="H76" s="223"/>
      <c r="I76" s="223"/>
      <c r="J76" s="223"/>
      <c r="K76" s="217"/>
    </row>
    <row r="77" spans="2:11" ht="15" customHeight="1">
      <c r="B77" s="216"/>
      <c r="C77" s="206" t="s">
        <v>49</v>
      </c>
      <c r="D77" s="223"/>
      <c r="E77" s="223"/>
      <c r="F77" s="225" t="s">
        <v>872</v>
      </c>
      <c r="G77" s="224"/>
      <c r="H77" s="206" t="s">
        <v>873</v>
      </c>
      <c r="I77" s="206" t="s">
        <v>874</v>
      </c>
      <c r="J77" s="206">
        <v>20</v>
      </c>
      <c r="K77" s="217"/>
    </row>
    <row r="78" spans="2:11" ht="15" customHeight="1">
      <c r="B78" s="216"/>
      <c r="C78" s="206" t="s">
        <v>875</v>
      </c>
      <c r="D78" s="206"/>
      <c r="E78" s="206"/>
      <c r="F78" s="225" t="s">
        <v>872</v>
      </c>
      <c r="G78" s="224"/>
      <c r="H78" s="206" t="s">
        <v>876</v>
      </c>
      <c r="I78" s="206" t="s">
        <v>874</v>
      </c>
      <c r="J78" s="206">
        <v>120</v>
      </c>
      <c r="K78" s="217"/>
    </row>
    <row r="79" spans="2:11" ht="15" customHeight="1">
      <c r="B79" s="226"/>
      <c r="C79" s="206" t="s">
        <v>877</v>
      </c>
      <c r="D79" s="206"/>
      <c r="E79" s="206"/>
      <c r="F79" s="225" t="s">
        <v>878</v>
      </c>
      <c r="G79" s="224"/>
      <c r="H79" s="206" t="s">
        <v>879</v>
      </c>
      <c r="I79" s="206" t="s">
        <v>874</v>
      </c>
      <c r="J79" s="206">
        <v>50</v>
      </c>
      <c r="K79" s="217"/>
    </row>
    <row r="80" spans="2:11" ht="15" customHeight="1">
      <c r="B80" s="226"/>
      <c r="C80" s="206" t="s">
        <v>880</v>
      </c>
      <c r="D80" s="206"/>
      <c r="E80" s="206"/>
      <c r="F80" s="225" t="s">
        <v>872</v>
      </c>
      <c r="G80" s="224"/>
      <c r="H80" s="206" t="s">
        <v>881</v>
      </c>
      <c r="I80" s="206" t="s">
        <v>882</v>
      </c>
      <c r="J80" s="206"/>
      <c r="K80" s="217"/>
    </row>
    <row r="81" spans="2:11" ht="15" customHeight="1">
      <c r="B81" s="226"/>
      <c r="C81" s="227" t="s">
        <v>883</v>
      </c>
      <c r="D81" s="227"/>
      <c r="E81" s="227"/>
      <c r="F81" s="228" t="s">
        <v>878</v>
      </c>
      <c r="G81" s="227"/>
      <c r="H81" s="227" t="s">
        <v>884</v>
      </c>
      <c r="I81" s="227" t="s">
        <v>874</v>
      </c>
      <c r="J81" s="227">
        <v>15</v>
      </c>
      <c r="K81" s="217"/>
    </row>
    <row r="82" spans="2:11" ht="15" customHeight="1">
      <c r="B82" s="226"/>
      <c r="C82" s="227" t="s">
        <v>885</v>
      </c>
      <c r="D82" s="227"/>
      <c r="E82" s="227"/>
      <c r="F82" s="228" t="s">
        <v>878</v>
      </c>
      <c r="G82" s="227"/>
      <c r="H82" s="227" t="s">
        <v>886</v>
      </c>
      <c r="I82" s="227" t="s">
        <v>874</v>
      </c>
      <c r="J82" s="227">
        <v>15</v>
      </c>
      <c r="K82" s="217"/>
    </row>
    <row r="83" spans="2:11" ht="15" customHeight="1">
      <c r="B83" s="226"/>
      <c r="C83" s="227" t="s">
        <v>887</v>
      </c>
      <c r="D83" s="227"/>
      <c r="E83" s="227"/>
      <c r="F83" s="228" t="s">
        <v>878</v>
      </c>
      <c r="G83" s="227"/>
      <c r="H83" s="227" t="s">
        <v>888</v>
      </c>
      <c r="I83" s="227" t="s">
        <v>874</v>
      </c>
      <c r="J83" s="227">
        <v>20</v>
      </c>
      <c r="K83" s="217"/>
    </row>
    <row r="84" spans="2:11" ht="15" customHeight="1">
      <c r="B84" s="226"/>
      <c r="C84" s="227" t="s">
        <v>889</v>
      </c>
      <c r="D84" s="227"/>
      <c r="E84" s="227"/>
      <c r="F84" s="228" t="s">
        <v>878</v>
      </c>
      <c r="G84" s="227"/>
      <c r="H84" s="227" t="s">
        <v>890</v>
      </c>
      <c r="I84" s="227" t="s">
        <v>874</v>
      </c>
      <c r="J84" s="227">
        <v>20</v>
      </c>
      <c r="K84" s="217"/>
    </row>
    <row r="85" spans="2:11" ht="15" customHeight="1">
      <c r="B85" s="226"/>
      <c r="C85" s="206" t="s">
        <v>891</v>
      </c>
      <c r="D85" s="206"/>
      <c r="E85" s="206"/>
      <c r="F85" s="225" t="s">
        <v>878</v>
      </c>
      <c r="G85" s="224"/>
      <c r="H85" s="206" t="s">
        <v>892</v>
      </c>
      <c r="I85" s="206" t="s">
        <v>874</v>
      </c>
      <c r="J85" s="206">
        <v>50</v>
      </c>
      <c r="K85" s="217"/>
    </row>
    <row r="86" spans="2:11" ht="15" customHeight="1">
      <c r="B86" s="226"/>
      <c r="C86" s="206" t="s">
        <v>893</v>
      </c>
      <c r="D86" s="206"/>
      <c r="E86" s="206"/>
      <c r="F86" s="225" t="s">
        <v>878</v>
      </c>
      <c r="G86" s="224"/>
      <c r="H86" s="206" t="s">
        <v>894</v>
      </c>
      <c r="I86" s="206" t="s">
        <v>874</v>
      </c>
      <c r="J86" s="206">
        <v>20</v>
      </c>
      <c r="K86" s="217"/>
    </row>
    <row r="87" spans="2:11" ht="15" customHeight="1">
      <c r="B87" s="226"/>
      <c r="C87" s="206" t="s">
        <v>895</v>
      </c>
      <c r="D87" s="206"/>
      <c r="E87" s="206"/>
      <c r="F87" s="225" t="s">
        <v>878</v>
      </c>
      <c r="G87" s="224"/>
      <c r="H87" s="206" t="s">
        <v>896</v>
      </c>
      <c r="I87" s="206" t="s">
        <v>874</v>
      </c>
      <c r="J87" s="206">
        <v>20</v>
      </c>
      <c r="K87" s="217"/>
    </row>
    <row r="88" spans="2:11" ht="15" customHeight="1">
      <c r="B88" s="226"/>
      <c r="C88" s="206" t="s">
        <v>897</v>
      </c>
      <c r="D88" s="206"/>
      <c r="E88" s="206"/>
      <c r="F88" s="225" t="s">
        <v>878</v>
      </c>
      <c r="G88" s="224"/>
      <c r="H88" s="206" t="s">
        <v>898</v>
      </c>
      <c r="I88" s="206" t="s">
        <v>874</v>
      </c>
      <c r="J88" s="206">
        <v>50</v>
      </c>
      <c r="K88" s="217"/>
    </row>
    <row r="89" spans="2:11" ht="15" customHeight="1">
      <c r="B89" s="226"/>
      <c r="C89" s="206" t="s">
        <v>899</v>
      </c>
      <c r="D89" s="206"/>
      <c r="E89" s="206"/>
      <c r="F89" s="225" t="s">
        <v>878</v>
      </c>
      <c r="G89" s="224"/>
      <c r="H89" s="206" t="s">
        <v>899</v>
      </c>
      <c r="I89" s="206" t="s">
        <v>874</v>
      </c>
      <c r="J89" s="206">
        <v>50</v>
      </c>
      <c r="K89" s="217"/>
    </row>
    <row r="90" spans="2:11" ht="15" customHeight="1">
      <c r="B90" s="226"/>
      <c r="C90" s="206" t="s">
        <v>110</v>
      </c>
      <c r="D90" s="206"/>
      <c r="E90" s="206"/>
      <c r="F90" s="225" t="s">
        <v>878</v>
      </c>
      <c r="G90" s="224"/>
      <c r="H90" s="206" t="s">
        <v>900</v>
      </c>
      <c r="I90" s="206" t="s">
        <v>874</v>
      </c>
      <c r="J90" s="206">
        <v>255</v>
      </c>
      <c r="K90" s="217"/>
    </row>
    <row r="91" spans="2:11" ht="15" customHeight="1">
      <c r="B91" s="226"/>
      <c r="C91" s="206" t="s">
        <v>901</v>
      </c>
      <c r="D91" s="206"/>
      <c r="E91" s="206"/>
      <c r="F91" s="225" t="s">
        <v>872</v>
      </c>
      <c r="G91" s="224"/>
      <c r="H91" s="206" t="s">
        <v>902</v>
      </c>
      <c r="I91" s="206" t="s">
        <v>903</v>
      </c>
      <c r="J91" s="206"/>
      <c r="K91" s="217"/>
    </row>
    <row r="92" spans="2:11" ht="15" customHeight="1">
      <c r="B92" s="226"/>
      <c r="C92" s="206" t="s">
        <v>904</v>
      </c>
      <c r="D92" s="206"/>
      <c r="E92" s="206"/>
      <c r="F92" s="225" t="s">
        <v>872</v>
      </c>
      <c r="G92" s="224"/>
      <c r="H92" s="206" t="s">
        <v>905</v>
      </c>
      <c r="I92" s="206" t="s">
        <v>906</v>
      </c>
      <c r="J92" s="206"/>
      <c r="K92" s="217"/>
    </row>
    <row r="93" spans="2:11" ht="15" customHeight="1">
      <c r="B93" s="226"/>
      <c r="C93" s="206" t="s">
        <v>907</v>
      </c>
      <c r="D93" s="206"/>
      <c r="E93" s="206"/>
      <c r="F93" s="225" t="s">
        <v>872</v>
      </c>
      <c r="G93" s="224"/>
      <c r="H93" s="206" t="s">
        <v>907</v>
      </c>
      <c r="I93" s="206" t="s">
        <v>906</v>
      </c>
      <c r="J93" s="206"/>
      <c r="K93" s="217"/>
    </row>
    <row r="94" spans="2:11" ht="15" customHeight="1">
      <c r="B94" s="226"/>
      <c r="C94" s="206" t="s">
        <v>34</v>
      </c>
      <c r="D94" s="206"/>
      <c r="E94" s="206"/>
      <c r="F94" s="225" t="s">
        <v>872</v>
      </c>
      <c r="G94" s="224"/>
      <c r="H94" s="206" t="s">
        <v>908</v>
      </c>
      <c r="I94" s="206" t="s">
        <v>906</v>
      </c>
      <c r="J94" s="206"/>
      <c r="K94" s="217"/>
    </row>
    <row r="95" spans="2:11" ht="15" customHeight="1">
      <c r="B95" s="226"/>
      <c r="C95" s="206" t="s">
        <v>44</v>
      </c>
      <c r="D95" s="206"/>
      <c r="E95" s="206"/>
      <c r="F95" s="225" t="s">
        <v>872</v>
      </c>
      <c r="G95" s="224"/>
      <c r="H95" s="206" t="s">
        <v>909</v>
      </c>
      <c r="I95" s="206" t="s">
        <v>906</v>
      </c>
      <c r="J95" s="206"/>
      <c r="K95" s="217"/>
    </row>
    <row r="96" spans="2:11" ht="15" customHeight="1">
      <c r="B96" s="229"/>
      <c r="C96" s="230"/>
      <c r="D96" s="230"/>
      <c r="E96" s="230"/>
      <c r="F96" s="230"/>
      <c r="G96" s="230"/>
      <c r="H96" s="230"/>
      <c r="I96" s="230"/>
      <c r="J96" s="230"/>
      <c r="K96" s="231"/>
    </row>
    <row r="97" spans="2:11" ht="18.75" customHeight="1">
      <c r="B97" s="232"/>
      <c r="C97" s="233"/>
      <c r="D97" s="233"/>
      <c r="E97" s="233"/>
      <c r="F97" s="233"/>
      <c r="G97" s="233"/>
      <c r="H97" s="233"/>
      <c r="I97" s="233"/>
      <c r="J97" s="233"/>
      <c r="K97" s="232"/>
    </row>
    <row r="98" spans="2:11" ht="18.75" customHeight="1">
      <c r="B98" s="212"/>
      <c r="C98" s="212"/>
      <c r="D98" s="212"/>
      <c r="E98" s="212"/>
      <c r="F98" s="212"/>
      <c r="G98" s="212"/>
      <c r="H98" s="212"/>
      <c r="I98" s="212"/>
      <c r="J98" s="212"/>
      <c r="K98" s="212"/>
    </row>
    <row r="99" spans="2:11" ht="7.5" customHeight="1">
      <c r="B99" s="213"/>
      <c r="C99" s="214"/>
      <c r="D99" s="214"/>
      <c r="E99" s="214"/>
      <c r="F99" s="214"/>
      <c r="G99" s="214"/>
      <c r="H99" s="214"/>
      <c r="I99" s="214"/>
      <c r="J99" s="214"/>
      <c r="K99" s="215"/>
    </row>
    <row r="100" spans="2:11" ht="45" customHeight="1">
      <c r="B100" s="216"/>
      <c r="C100" s="480" t="s">
        <v>910</v>
      </c>
      <c r="D100" s="480"/>
      <c r="E100" s="480"/>
      <c r="F100" s="480"/>
      <c r="G100" s="480"/>
      <c r="H100" s="480"/>
      <c r="I100" s="480"/>
      <c r="J100" s="480"/>
      <c r="K100" s="217"/>
    </row>
    <row r="101" spans="2:11" ht="17.25" customHeight="1">
      <c r="B101" s="216"/>
      <c r="C101" s="218" t="s">
        <v>866</v>
      </c>
      <c r="D101" s="218"/>
      <c r="E101" s="218"/>
      <c r="F101" s="218" t="s">
        <v>867</v>
      </c>
      <c r="G101" s="219"/>
      <c r="H101" s="218" t="s">
        <v>105</v>
      </c>
      <c r="I101" s="218" t="s">
        <v>53</v>
      </c>
      <c r="J101" s="218" t="s">
        <v>868</v>
      </c>
      <c r="K101" s="217"/>
    </row>
    <row r="102" spans="2:11" ht="17.25" customHeight="1">
      <c r="B102" s="216"/>
      <c r="C102" s="220" t="s">
        <v>869</v>
      </c>
      <c r="D102" s="220"/>
      <c r="E102" s="220"/>
      <c r="F102" s="221" t="s">
        <v>870</v>
      </c>
      <c r="G102" s="222"/>
      <c r="H102" s="220"/>
      <c r="I102" s="220"/>
      <c r="J102" s="220" t="s">
        <v>871</v>
      </c>
      <c r="K102" s="217"/>
    </row>
    <row r="103" spans="2:11" ht="5.25" customHeight="1">
      <c r="B103" s="216"/>
      <c r="C103" s="218"/>
      <c r="D103" s="218"/>
      <c r="E103" s="218"/>
      <c r="F103" s="218"/>
      <c r="G103" s="234"/>
      <c r="H103" s="218"/>
      <c r="I103" s="218"/>
      <c r="J103" s="218"/>
      <c r="K103" s="217"/>
    </row>
    <row r="104" spans="2:11" ht="15" customHeight="1">
      <c r="B104" s="216"/>
      <c r="C104" s="206" t="s">
        <v>49</v>
      </c>
      <c r="D104" s="223"/>
      <c r="E104" s="223"/>
      <c r="F104" s="225" t="s">
        <v>872</v>
      </c>
      <c r="G104" s="234"/>
      <c r="H104" s="206" t="s">
        <v>911</v>
      </c>
      <c r="I104" s="206" t="s">
        <v>874</v>
      </c>
      <c r="J104" s="206">
        <v>20</v>
      </c>
      <c r="K104" s="217"/>
    </row>
    <row r="105" spans="2:11" ht="15" customHeight="1">
      <c r="B105" s="216"/>
      <c r="C105" s="206" t="s">
        <v>875</v>
      </c>
      <c r="D105" s="206"/>
      <c r="E105" s="206"/>
      <c r="F105" s="225" t="s">
        <v>872</v>
      </c>
      <c r="G105" s="206"/>
      <c r="H105" s="206" t="s">
        <v>911</v>
      </c>
      <c r="I105" s="206" t="s">
        <v>874</v>
      </c>
      <c r="J105" s="206">
        <v>120</v>
      </c>
      <c r="K105" s="217"/>
    </row>
    <row r="106" spans="2:11" ht="15" customHeight="1">
      <c r="B106" s="226"/>
      <c r="C106" s="206" t="s">
        <v>877</v>
      </c>
      <c r="D106" s="206"/>
      <c r="E106" s="206"/>
      <c r="F106" s="225" t="s">
        <v>878</v>
      </c>
      <c r="G106" s="206"/>
      <c r="H106" s="206" t="s">
        <v>911</v>
      </c>
      <c r="I106" s="206" t="s">
        <v>874</v>
      </c>
      <c r="J106" s="206">
        <v>50</v>
      </c>
      <c r="K106" s="217"/>
    </row>
    <row r="107" spans="2:11" ht="15" customHeight="1">
      <c r="B107" s="226"/>
      <c r="C107" s="206" t="s">
        <v>880</v>
      </c>
      <c r="D107" s="206"/>
      <c r="E107" s="206"/>
      <c r="F107" s="225" t="s">
        <v>872</v>
      </c>
      <c r="G107" s="206"/>
      <c r="H107" s="206" t="s">
        <v>911</v>
      </c>
      <c r="I107" s="206" t="s">
        <v>882</v>
      </c>
      <c r="J107" s="206"/>
      <c r="K107" s="217"/>
    </row>
    <row r="108" spans="2:11" ht="15" customHeight="1">
      <c r="B108" s="226"/>
      <c r="C108" s="206" t="s">
        <v>891</v>
      </c>
      <c r="D108" s="206"/>
      <c r="E108" s="206"/>
      <c r="F108" s="225" t="s">
        <v>878</v>
      </c>
      <c r="G108" s="206"/>
      <c r="H108" s="206" t="s">
        <v>911</v>
      </c>
      <c r="I108" s="206" t="s">
        <v>874</v>
      </c>
      <c r="J108" s="206">
        <v>50</v>
      </c>
      <c r="K108" s="217"/>
    </row>
    <row r="109" spans="2:11" ht="15" customHeight="1">
      <c r="B109" s="226"/>
      <c r="C109" s="206" t="s">
        <v>899</v>
      </c>
      <c r="D109" s="206"/>
      <c r="E109" s="206"/>
      <c r="F109" s="225" t="s">
        <v>878</v>
      </c>
      <c r="G109" s="206"/>
      <c r="H109" s="206" t="s">
        <v>911</v>
      </c>
      <c r="I109" s="206" t="s">
        <v>874</v>
      </c>
      <c r="J109" s="206">
        <v>50</v>
      </c>
      <c r="K109" s="217"/>
    </row>
    <row r="110" spans="2:11" ht="15" customHeight="1">
      <c r="B110" s="226"/>
      <c r="C110" s="206" t="s">
        <v>897</v>
      </c>
      <c r="D110" s="206"/>
      <c r="E110" s="206"/>
      <c r="F110" s="225" t="s">
        <v>878</v>
      </c>
      <c r="G110" s="206"/>
      <c r="H110" s="206" t="s">
        <v>911</v>
      </c>
      <c r="I110" s="206" t="s">
        <v>874</v>
      </c>
      <c r="J110" s="206">
        <v>50</v>
      </c>
      <c r="K110" s="217"/>
    </row>
    <row r="111" spans="2:11" ht="15" customHeight="1">
      <c r="B111" s="226"/>
      <c r="C111" s="206" t="s">
        <v>49</v>
      </c>
      <c r="D111" s="206"/>
      <c r="E111" s="206"/>
      <c r="F111" s="225" t="s">
        <v>872</v>
      </c>
      <c r="G111" s="206"/>
      <c r="H111" s="206" t="s">
        <v>912</v>
      </c>
      <c r="I111" s="206" t="s">
        <v>874</v>
      </c>
      <c r="J111" s="206">
        <v>20</v>
      </c>
      <c r="K111" s="217"/>
    </row>
    <row r="112" spans="2:11" ht="15" customHeight="1">
      <c r="B112" s="226"/>
      <c r="C112" s="206" t="s">
        <v>913</v>
      </c>
      <c r="D112" s="206"/>
      <c r="E112" s="206"/>
      <c r="F112" s="225" t="s">
        <v>872</v>
      </c>
      <c r="G112" s="206"/>
      <c r="H112" s="206" t="s">
        <v>914</v>
      </c>
      <c r="I112" s="206" t="s">
        <v>874</v>
      </c>
      <c r="J112" s="206">
        <v>120</v>
      </c>
      <c r="K112" s="217"/>
    </row>
    <row r="113" spans="2:11" ht="15" customHeight="1">
      <c r="B113" s="226"/>
      <c r="C113" s="206" t="s">
        <v>34</v>
      </c>
      <c r="D113" s="206"/>
      <c r="E113" s="206"/>
      <c r="F113" s="225" t="s">
        <v>872</v>
      </c>
      <c r="G113" s="206"/>
      <c r="H113" s="206" t="s">
        <v>915</v>
      </c>
      <c r="I113" s="206" t="s">
        <v>906</v>
      </c>
      <c r="J113" s="206"/>
      <c r="K113" s="217"/>
    </row>
    <row r="114" spans="2:11" ht="15" customHeight="1">
      <c r="B114" s="226"/>
      <c r="C114" s="206" t="s">
        <v>44</v>
      </c>
      <c r="D114" s="206"/>
      <c r="E114" s="206"/>
      <c r="F114" s="225" t="s">
        <v>872</v>
      </c>
      <c r="G114" s="206"/>
      <c r="H114" s="206" t="s">
        <v>916</v>
      </c>
      <c r="I114" s="206" t="s">
        <v>906</v>
      </c>
      <c r="J114" s="206"/>
      <c r="K114" s="217"/>
    </row>
    <row r="115" spans="2:11" ht="15" customHeight="1">
      <c r="B115" s="226"/>
      <c r="C115" s="206" t="s">
        <v>53</v>
      </c>
      <c r="D115" s="206"/>
      <c r="E115" s="206"/>
      <c r="F115" s="225" t="s">
        <v>872</v>
      </c>
      <c r="G115" s="206"/>
      <c r="H115" s="206" t="s">
        <v>917</v>
      </c>
      <c r="I115" s="206" t="s">
        <v>918</v>
      </c>
      <c r="J115" s="206"/>
      <c r="K115" s="217"/>
    </row>
    <row r="116" spans="2:11" ht="15" customHeight="1">
      <c r="B116" s="229"/>
      <c r="C116" s="235"/>
      <c r="D116" s="235"/>
      <c r="E116" s="235"/>
      <c r="F116" s="235"/>
      <c r="G116" s="235"/>
      <c r="H116" s="235"/>
      <c r="I116" s="235"/>
      <c r="J116" s="235"/>
      <c r="K116" s="231"/>
    </row>
    <row r="117" spans="2:11" ht="18.75" customHeight="1">
      <c r="B117" s="236"/>
      <c r="C117" s="202"/>
      <c r="D117" s="202"/>
      <c r="E117" s="202"/>
      <c r="F117" s="237"/>
      <c r="G117" s="202"/>
      <c r="H117" s="202"/>
      <c r="I117" s="202"/>
      <c r="J117" s="202"/>
      <c r="K117" s="236"/>
    </row>
    <row r="118" spans="2:11" ht="18.75" customHeight="1">
      <c r="B118" s="212"/>
      <c r="C118" s="212"/>
      <c r="D118" s="212"/>
      <c r="E118" s="212"/>
      <c r="F118" s="212"/>
      <c r="G118" s="212"/>
      <c r="H118" s="212"/>
      <c r="I118" s="212"/>
      <c r="J118" s="212"/>
      <c r="K118" s="212"/>
    </row>
    <row r="119" spans="2:11" ht="7.5" customHeight="1">
      <c r="B119" s="238"/>
      <c r="C119" s="239"/>
      <c r="D119" s="239"/>
      <c r="E119" s="239"/>
      <c r="F119" s="239"/>
      <c r="G119" s="239"/>
      <c r="H119" s="239"/>
      <c r="I119" s="239"/>
      <c r="J119" s="239"/>
      <c r="K119" s="240"/>
    </row>
    <row r="120" spans="2:11" ht="45" customHeight="1">
      <c r="B120" s="241"/>
      <c r="C120" s="475" t="s">
        <v>919</v>
      </c>
      <c r="D120" s="475"/>
      <c r="E120" s="475"/>
      <c r="F120" s="475"/>
      <c r="G120" s="475"/>
      <c r="H120" s="475"/>
      <c r="I120" s="475"/>
      <c r="J120" s="475"/>
      <c r="K120" s="242"/>
    </row>
    <row r="121" spans="2:11" ht="17.25" customHeight="1">
      <c r="B121" s="243"/>
      <c r="C121" s="218" t="s">
        <v>866</v>
      </c>
      <c r="D121" s="218"/>
      <c r="E121" s="218"/>
      <c r="F121" s="218" t="s">
        <v>867</v>
      </c>
      <c r="G121" s="219"/>
      <c r="H121" s="218" t="s">
        <v>105</v>
      </c>
      <c r="I121" s="218" t="s">
        <v>53</v>
      </c>
      <c r="J121" s="218" t="s">
        <v>868</v>
      </c>
      <c r="K121" s="244"/>
    </row>
    <row r="122" spans="2:11" ht="17.25" customHeight="1">
      <c r="B122" s="243"/>
      <c r="C122" s="220" t="s">
        <v>869</v>
      </c>
      <c r="D122" s="220"/>
      <c r="E122" s="220"/>
      <c r="F122" s="221" t="s">
        <v>870</v>
      </c>
      <c r="G122" s="222"/>
      <c r="H122" s="220"/>
      <c r="I122" s="220"/>
      <c r="J122" s="220" t="s">
        <v>871</v>
      </c>
      <c r="K122" s="244"/>
    </row>
    <row r="123" spans="2:11" ht="5.25" customHeight="1">
      <c r="B123" s="245"/>
      <c r="C123" s="223"/>
      <c r="D123" s="223"/>
      <c r="E123" s="223"/>
      <c r="F123" s="223"/>
      <c r="G123" s="206"/>
      <c r="H123" s="223"/>
      <c r="I123" s="223"/>
      <c r="J123" s="223"/>
      <c r="K123" s="246"/>
    </row>
    <row r="124" spans="2:11" ht="15" customHeight="1">
      <c r="B124" s="245"/>
      <c r="C124" s="206" t="s">
        <v>875</v>
      </c>
      <c r="D124" s="223"/>
      <c r="E124" s="223"/>
      <c r="F124" s="225" t="s">
        <v>872</v>
      </c>
      <c r="G124" s="206"/>
      <c r="H124" s="206" t="s">
        <v>911</v>
      </c>
      <c r="I124" s="206" t="s">
        <v>874</v>
      </c>
      <c r="J124" s="206">
        <v>120</v>
      </c>
      <c r="K124" s="247"/>
    </row>
    <row r="125" spans="2:11" ht="15" customHeight="1">
      <c r="B125" s="245"/>
      <c r="C125" s="206" t="s">
        <v>920</v>
      </c>
      <c r="D125" s="206"/>
      <c r="E125" s="206"/>
      <c r="F125" s="225" t="s">
        <v>872</v>
      </c>
      <c r="G125" s="206"/>
      <c r="H125" s="206" t="s">
        <v>921</v>
      </c>
      <c r="I125" s="206" t="s">
        <v>874</v>
      </c>
      <c r="J125" s="206" t="s">
        <v>922</v>
      </c>
      <c r="K125" s="247"/>
    </row>
    <row r="126" spans="2:11" ht="15" customHeight="1">
      <c r="B126" s="245"/>
      <c r="C126" s="206" t="s">
        <v>821</v>
      </c>
      <c r="D126" s="206"/>
      <c r="E126" s="206"/>
      <c r="F126" s="225" t="s">
        <v>872</v>
      </c>
      <c r="G126" s="206"/>
      <c r="H126" s="206" t="s">
        <v>923</v>
      </c>
      <c r="I126" s="206" t="s">
        <v>874</v>
      </c>
      <c r="J126" s="206" t="s">
        <v>922</v>
      </c>
      <c r="K126" s="247"/>
    </row>
    <row r="127" spans="2:11" ht="15" customHeight="1">
      <c r="B127" s="245"/>
      <c r="C127" s="206" t="s">
        <v>883</v>
      </c>
      <c r="D127" s="206"/>
      <c r="E127" s="206"/>
      <c r="F127" s="225" t="s">
        <v>878</v>
      </c>
      <c r="G127" s="206"/>
      <c r="H127" s="206" t="s">
        <v>884</v>
      </c>
      <c r="I127" s="206" t="s">
        <v>874</v>
      </c>
      <c r="J127" s="206">
        <v>15</v>
      </c>
      <c r="K127" s="247"/>
    </row>
    <row r="128" spans="2:11" ht="15" customHeight="1">
      <c r="B128" s="245"/>
      <c r="C128" s="227" t="s">
        <v>885</v>
      </c>
      <c r="D128" s="227"/>
      <c r="E128" s="227"/>
      <c r="F128" s="228" t="s">
        <v>878</v>
      </c>
      <c r="G128" s="227"/>
      <c r="H128" s="227" t="s">
        <v>886</v>
      </c>
      <c r="I128" s="227" t="s">
        <v>874</v>
      </c>
      <c r="J128" s="227">
        <v>15</v>
      </c>
      <c r="K128" s="247"/>
    </row>
    <row r="129" spans="2:11" ht="15" customHeight="1">
      <c r="B129" s="245"/>
      <c r="C129" s="227" t="s">
        <v>887</v>
      </c>
      <c r="D129" s="227"/>
      <c r="E129" s="227"/>
      <c r="F129" s="228" t="s">
        <v>878</v>
      </c>
      <c r="G129" s="227"/>
      <c r="H129" s="227" t="s">
        <v>888</v>
      </c>
      <c r="I129" s="227" t="s">
        <v>874</v>
      </c>
      <c r="J129" s="227">
        <v>20</v>
      </c>
      <c r="K129" s="247"/>
    </row>
    <row r="130" spans="2:11" ht="15" customHeight="1">
      <c r="B130" s="245"/>
      <c r="C130" s="227" t="s">
        <v>889</v>
      </c>
      <c r="D130" s="227"/>
      <c r="E130" s="227"/>
      <c r="F130" s="228" t="s">
        <v>878</v>
      </c>
      <c r="G130" s="227"/>
      <c r="H130" s="227" t="s">
        <v>890</v>
      </c>
      <c r="I130" s="227" t="s">
        <v>874</v>
      </c>
      <c r="J130" s="227">
        <v>20</v>
      </c>
      <c r="K130" s="247"/>
    </row>
    <row r="131" spans="2:11" ht="15" customHeight="1">
      <c r="B131" s="245"/>
      <c r="C131" s="206" t="s">
        <v>877</v>
      </c>
      <c r="D131" s="206"/>
      <c r="E131" s="206"/>
      <c r="F131" s="225" t="s">
        <v>878</v>
      </c>
      <c r="G131" s="206"/>
      <c r="H131" s="206" t="s">
        <v>911</v>
      </c>
      <c r="I131" s="206" t="s">
        <v>874</v>
      </c>
      <c r="J131" s="206">
        <v>50</v>
      </c>
      <c r="K131" s="247"/>
    </row>
    <row r="132" spans="2:11" ht="15" customHeight="1">
      <c r="B132" s="245"/>
      <c r="C132" s="206" t="s">
        <v>891</v>
      </c>
      <c r="D132" s="206"/>
      <c r="E132" s="206"/>
      <c r="F132" s="225" t="s">
        <v>878</v>
      </c>
      <c r="G132" s="206"/>
      <c r="H132" s="206" t="s">
        <v>911</v>
      </c>
      <c r="I132" s="206" t="s">
        <v>874</v>
      </c>
      <c r="J132" s="206">
        <v>50</v>
      </c>
      <c r="K132" s="247"/>
    </row>
    <row r="133" spans="2:11" ht="15" customHeight="1">
      <c r="B133" s="245"/>
      <c r="C133" s="206" t="s">
        <v>897</v>
      </c>
      <c r="D133" s="206"/>
      <c r="E133" s="206"/>
      <c r="F133" s="225" t="s">
        <v>878</v>
      </c>
      <c r="G133" s="206"/>
      <c r="H133" s="206" t="s">
        <v>911</v>
      </c>
      <c r="I133" s="206" t="s">
        <v>874</v>
      </c>
      <c r="J133" s="206">
        <v>50</v>
      </c>
      <c r="K133" s="247"/>
    </row>
    <row r="134" spans="2:11" ht="15" customHeight="1">
      <c r="B134" s="245"/>
      <c r="C134" s="206" t="s">
        <v>899</v>
      </c>
      <c r="D134" s="206"/>
      <c r="E134" s="206"/>
      <c r="F134" s="225" t="s">
        <v>878</v>
      </c>
      <c r="G134" s="206"/>
      <c r="H134" s="206" t="s">
        <v>911</v>
      </c>
      <c r="I134" s="206" t="s">
        <v>874</v>
      </c>
      <c r="J134" s="206">
        <v>50</v>
      </c>
      <c r="K134" s="247"/>
    </row>
    <row r="135" spans="2:11" ht="15" customHeight="1">
      <c r="B135" s="245"/>
      <c r="C135" s="206" t="s">
        <v>110</v>
      </c>
      <c r="D135" s="206"/>
      <c r="E135" s="206"/>
      <c r="F135" s="225" t="s">
        <v>878</v>
      </c>
      <c r="G135" s="206"/>
      <c r="H135" s="206" t="s">
        <v>924</v>
      </c>
      <c r="I135" s="206" t="s">
        <v>874</v>
      </c>
      <c r="J135" s="206">
        <v>255</v>
      </c>
      <c r="K135" s="247"/>
    </row>
    <row r="136" spans="2:11" ht="15" customHeight="1">
      <c r="B136" s="245"/>
      <c r="C136" s="206" t="s">
        <v>901</v>
      </c>
      <c r="D136" s="206"/>
      <c r="E136" s="206"/>
      <c r="F136" s="225" t="s">
        <v>872</v>
      </c>
      <c r="G136" s="206"/>
      <c r="H136" s="206" t="s">
        <v>925</v>
      </c>
      <c r="I136" s="206" t="s">
        <v>903</v>
      </c>
      <c r="J136" s="206"/>
      <c r="K136" s="247"/>
    </row>
    <row r="137" spans="2:11" ht="15" customHeight="1">
      <c r="B137" s="245"/>
      <c r="C137" s="206" t="s">
        <v>904</v>
      </c>
      <c r="D137" s="206"/>
      <c r="E137" s="206"/>
      <c r="F137" s="225" t="s">
        <v>872</v>
      </c>
      <c r="G137" s="206"/>
      <c r="H137" s="206" t="s">
        <v>926</v>
      </c>
      <c r="I137" s="206" t="s">
        <v>906</v>
      </c>
      <c r="J137" s="206"/>
      <c r="K137" s="247"/>
    </row>
    <row r="138" spans="2:11" ht="15" customHeight="1">
      <c r="B138" s="245"/>
      <c r="C138" s="206" t="s">
        <v>907</v>
      </c>
      <c r="D138" s="206"/>
      <c r="E138" s="206"/>
      <c r="F138" s="225" t="s">
        <v>872</v>
      </c>
      <c r="G138" s="206"/>
      <c r="H138" s="206" t="s">
        <v>907</v>
      </c>
      <c r="I138" s="206" t="s">
        <v>906</v>
      </c>
      <c r="J138" s="206"/>
      <c r="K138" s="247"/>
    </row>
    <row r="139" spans="2:11" ht="15" customHeight="1">
      <c r="B139" s="245"/>
      <c r="C139" s="206" t="s">
        <v>34</v>
      </c>
      <c r="D139" s="206"/>
      <c r="E139" s="206"/>
      <c r="F139" s="225" t="s">
        <v>872</v>
      </c>
      <c r="G139" s="206"/>
      <c r="H139" s="206" t="s">
        <v>927</v>
      </c>
      <c r="I139" s="206" t="s">
        <v>906</v>
      </c>
      <c r="J139" s="206"/>
      <c r="K139" s="247"/>
    </row>
    <row r="140" spans="2:11" ht="15" customHeight="1">
      <c r="B140" s="245"/>
      <c r="C140" s="206" t="s">
        <v>928</v>
      </c>
      <c r="D140" s="206"/>
      <c r="E140" s="206"/>
      <c r="F140" s="225" t="s">
        <v>872</v>
      </c>
      <c r="G140" s="206"/>
      <c r="H140" s="206" t="s">
        <v>929</v>
      </c>
      <c r="I140" s="206" t="s">
        <v>906</v>
      </c>
      <c r="J140" s="206"/>
      <c r="K140" s="247"/>
    </row>
    <row r="141" spans="2:11" ht="15" customHeight="1">
      <c r="B141" s="248"/>
      <c r="C141" s="249"/>
      <c r="D141" s="249"/>
      <c r="E141" s="249"/>
      <c r="F141" s="249"/>
      <c r="G141" s="249"/>
      <c r="H141" s="249"/>
      <c r="I141" s="249"/>
      <c r="J141" s="249"/>
      <c r="K141" s="250"/>
    </row>
    <row r="142" spans="2:11" ht="18.75" customHeight="1">
      <c r="B142" s="202"/>
      <c r="C142" s="202"/>
      <c r="D142" s="202"/>
      <c r="E142" s="202"/>
      <c r="F142" s="237"/>
      <c r="G142" s="202"/>
      <c r="H142" s="202"/>
      <c r="I142" s="202"/>
      <c r="J142" s="202"/>
      <c r="K142" s="202"/>
    </row>
    <row r="143" spans="2:11" ht="18.75" customHeight="1">
      <c r="B143" s="212"/>
      <c r="C143" s="212"/>
      <c r="D143" s="212"/>
      <c r="E143" s="212"/>
      <c r="F143" s="212"/>
      <c r="G143" s="212"/>
      <c r="H143" s="212"/>
      <c r="I143" s="212"/>
      <c r="J143" s="212"/>
      <c r="K143" s="212"/>
    </row>
    <row r="144" spans="2:11" ht="7.5" customHeight="1">
      <c r="B144" s="213"/>
      <c r="C144" s="214"/>
      <c r="D144" s="214"/>
      <c r="E144" s="214"/>
      <c r="F144" s="214"/>
      <c r="G144" s="214"/>
      <c r="H144" s="214"/>
      <c r="I144" s="214"/>
      <c r="J144" s="214"/>
      <c r="K144" s="215"/>
    </row>
    <row r="145" spans="2:11" ht="45" customHeight="1">
      <c r="B145" s="216"/>
      <c r="C145" s="480" t="s">
        <v>930</v>
      </c>
      <c r="D145" s="480"/>
      <c r="E145" s="480"/>
      <c r="F145" s="480"/>
      <c r="G145" s="480"/>
      <c r="H145" s="480"/>
      <c r="I145" s="480"/>
      <c r="J145" s="480"/>
      <c r="K145" s="217"/>
    </row>
    <row r="146" spans="2:11" ht="17.25" customHeight="1">
      <c r="B146" s="216"/>
      <c r="C146" s="218" t="s">
        <v>866</v>
      </c>
      <c r="D146" s="218"/>
      <c r="E146" s="218"/>
      <c r="F146" s="218" t="s">
        <v>867</v>
      </c>
      <c r="G146" s="219"/>
      <c r="H146" s="218" t="s">
        <v>105</v>
      </c>
      <c r="I146" s="218" t="s">
        <v>53</v>
      </c>
      <c r="J146" s="218" t="s">
        <v>868</v>
      </c>
      <c r="K146" s="217"/>
    </row>
    <row r="147" spans="2:11" ht="17.25" customHeight="1">
      <c r="B147" s="216"/>
      <c r="C147" s="220" t="s">
        <v>869</v>
      </c>
      <c r="D147" s="220"/>
      <c r="E147" s="220"/>
      <c r="F147" s="221" t="s">
        <v>870</v>
      </c>
      <c r="G147" s="222"/>
      <c r="H147" s="220"/>
      <c r="I147" s="220"/>
      <c r="J147" s="220" t="s">
        <v>871</v>
      </c>
      <c r="K147" s="217"/>
    </row>
    <row r="148" spans="2:11" ht="5.25" customHeight="1">
      <c r="B148" s="226"/>
      <c r="C148" s="223"/>
      <c r="D148" s="223"/>
      <c r="E148" s="223"/>
      <c r="F148" s="223"/>
      <c r="G148" s="224"/>
      <c r="H148" s="223"/>
      <c r="I148" s="223"/>
      <c r="J148" s="223"/>
      <c r="K148" s="247"/>
    </row>
    <row r="149" spans="2:11" ht="15" customHeight="1">
      <c r="B149" s="226"/>
      <c r="C149" s="251" t="s">
        <v>875</v>
      </c>
      <c r="D149" s="206"/>
      <c r="E149" s="206"/>
      <c r="F149" s="252" t="s">
        <v>872</v>
      </c>
      <c r="G149" s="206"/>
      <c r="H149" s="251" t="s">
        <v>911</v>
      </c>
      <c r="I149" s="251" t="s">
        <v>874</v>
      </c>
      <c r="J149" s="251">
        <v>120</v>
      </c>
      <c r="K149" s="247"/>
    </row>
    <row r="150" spans="2:11" ht="15" customHeight="1">
      <c r="B150" s="226"/>
      <c r="C150" s="251" t="s">
        <v>920</v>
      </c>
      <c r="D150" s="206"/>
      <c r="E150" s="206"/>
      <c r="F150" s="252" t="s">
        <v>872</v>
      </c>
      <c r="G150" s="206"/>
      <c r="H150" s="251" t="s">
        <v>931</v>
      </c>
      <c r="I150" s="251" t="s">
        <v>874</v>
      </c>
      <c r="J150" s="251" t="s">
        <v>922</v>
      </c>
      <c r="K150" s="247"/>
    </row>
    <row r="151" spans="2:11" ht="15" customHeight="1">
      <c r="B151" s="226"/>
      <c r="C151" s="251" t="s">
        <v>821</v>
      </c>
      <c r="D151" s="206"/>
      <c r="E151" s="206"/>
      <c r="F151" s="252" t="s">
        <v>872</v>
      </c>
      <c r="G151" s="206"/>
      <c r="H151" s="251" t="s">
        <v>932</v>
      </c>
      <c r="I151" s="251" t="s">
        <v>874</v>
      </c>
      <c r="J151" s="251" t="s">
        <v>922</v>
      </c>
      <c r="K151" s="247"/>
    </row>
    <row r="152" spans="2:11" ht="15" customHeight="1">
      <c r="B152" s="226"/>
      <c r="C152" s="251" t="s">
        <v>877</v>
      </c>
      <c r="D152" s="206"/>
      <c r="E152" s="206"/>
      <c r="F152" s="252" t="s">
        <v>878</v>
      </c>
      <c r="G152" s="206"/>
      <c r="H152" s="251" t="s">
        <v>911</v>
      </c>
      <c r="I152" s="251" t="s">
        <v>874</v>
      </c>
      <c r="J152" s="251">
        <v>50</v>
      </c>
      <c r="K152" s="247"/>
    </row>
    <row r="153" spans="2:11" ht="15" customHeight="1">
      <c r="B153" s="226"/>
      <c r="C153" s="251" t="s">
        <v>880</v>
      </c>
      <c r="D153" s="206"/>
      <c r="E153" s="206"/>
      <c r="F153" s="252" t="s">
        <v>872</v>
      </c>
      <c r="G153" s="206"/>
      <c r="H153" s="251" t="s">
        <v>911</v>
      </c>
      <c r="I153" s="251" t="s">
        <v>882</v>
      </c>
      <c r="J153" s="251"/>
      <c r="K153" s="247"/>
    </row>
    <row r="154" spans="2:11" ht="15" customHeight="1">
      <c r="B154" s="226"/>
      <c r="C154" s="251" t="s">
        <v>891</v>
      </c>
      <c r="D154" s="206"/>
      <c r="E154" s="206"/>
      <c r="F154" s="252" t="s">
        <v>878</v>
      </c>
      <c r="G154" s="206"/>
      <c r="H154" s="251" t="s">
        <v>911</v>
      </c>
      <c r="I154" s="251" t="s">
        <v>874</v>
      </c>
      <c r="J154" s="251">
        <v>50</v>
      </c>
      <c r="K154" s="247"/>
    </row>
    <row r="155" spans="2:11" ht="15" customHeight="1">
      <c r="B155" s="226"/>
      <c r="C155" s="251" t="s">
        <v>899</v>
      </c>
      <c r="D155" s="206"/>
      <c r="E155" s="206"/>
      <c r="F155" s="252" t="s">
        <v>878</v>
      </c>
      <c r="G155" s="206"/>
      <c r="H155" s="251" t="s">
        <v>911</v>
      </c>
      <c r="I155" s="251" t="s">
        <v>874</v>
      </c>
      <c r="J155" s="251">
        <v>50</v>
      </c>
      <c r="K155" s="247"/>
    </row>
    <row r="156" spans="2:11" ht="15" customHeight="1">
      <c r="B156" s="226"/>
      <c r="C156" s="251" t="s">
        <v>897</v>
      </c>
      <c r="D156" s="206"/>
      <c r="E156" s="206"/>
      <c r="F156" s="252" t="s">
        <v>878</v>
      </c>
      <c r="G156" s="206"/>
      <c r="H156" s="251" t="s">
        <v>911</v>
      </c>
      <c r="I156" s="251" t="s">
        <v>874</v>
      </c>
      <c r="J156" s="251">
        <v>50</v>
      </c>
      <c r="K156" s="247"/>
    </row>
    <row r="157" spans="2:11" ht="15" customHeight="1">
      <c r="B157" s="226"/>
      <c r="C157" s="251" t="s">
        <v>92</v>
      </c>
      <c r="D157" s="206"/>
      <c r="E157" s="206"/>
      <c r="F157" s="252" t="s">
        <v>872</v>
      </c>
      <c r="G157" s="206"/>
      <c r="H157" s="251" t="s">
        <v>933</v>
      </c>
      <c r="I157" s="251" t="s">
        <v>874</v>
      </c>
      <c r="J157" s="251" t="s">
        <v>934</v>
      </c>
      <c r="K157" s="247"/>
    </row>
    <row r="158" spans="2:11" ht="15" customHeight="1">
      <c r="B158" s="226"/>
      <c r="C158" s="251" t="s">
        <v>935</v>
      </c>
      <c r="D158" s="206"/>
      <c r="E158" s="206"/>
      <c r="F158" s="252" t="s">
        <v>872</v>
      </c>
      <c r="G158" s="206"/>
      <c r="H158" s="251" t="s">
        <v>936</v>
      </c>
      <c r="I158" s="251" t="s">
        <v>906</v>
      </c>
      <c r="J158" s="251"/>
      <c r="K158" s="247"/>
    </row>
    <row r="159" spans="2:11" ht="15" customHeight="1">
      <c r="B159" s="253"/>
      <c r="C159" s="235"/>
      <c r="D159" s="235"/>
      <c r="E159" s="235"/>
      <c r="F159" s="235"/>
      <c r="G159" s="235"/>
      <c r="H159" s="235"/>
      <c r="I159" s="235"/>
      <c r="J159" s="235"/>
      <c r="K159" s="254"/>
    </row>
    <row r="160" spans="2:11" ht="18.75" customHeight="1">
      <c r="B160" s="202"/>
      <c r="C160" s="206"/>
      <c r="D160" s="206"/>
      <c r="E160" s="206"/>
      <c r="F160" s="225"/>
      <c r="G160" s="206"/>
      <c r="H160" s="206"/>
      <c r="I160" s="206"/>
      <c r="J160" s="206"/>
      <c r="K160" s="202"/>
    </row>
    <row r="161" spans="2:11" ht="18.75" customHeight="1">
      <c r="B161" s="212"/>
      <c r="C161" s="212"/>
      <c r="D161" s="212"/>
      <c r="E161" s="212"/>
      <c r="F161" s="212"/>
      <c r="G161" s="212"/>
      <c r="H161" s="212"/>
      <c r="I161" s="212"/>
      <c r="J161" s="212"/>
      <c r="K161" s="212"/>
    </row>
    <row r="162" spans="2:11" ht="7.5" customHeight="1">
      <c r="B162" s="194"/>
      <c r="C162" s="195"/>
      <c r="D162" s="195"/>
      <c r="E162" s="195"/>
      <c r="F162" s="195"/>
      <c r="G162" s="195"/>
      <c r="H162" s="195"/>
      <c r="I162" s="195"/>
      <c r="J162" s="195"/>
      <c r="K162" s="196"/>
    </row>
    <row r="163" spans="2:11" ht="45" customHeight="1">
      <c r="B163" s="197"/>
      <c r="C163" s="475" t="s">
        <v>937</v>
      </c>
      <c r="D163" s="475"/>
      <c r="E163" s="475"/>
      <c r="F163" s="475"/>
      <c r="G163" s="475"/>
      <c r="H163" s="475"/>
      <c r="I163" s="475"/>
      <c r="J163" s="475"/>
      <c r="K163" s="198"/>
    </row>
    <row r="164" spans="2:11" ht="17.25" customHeight="1">
      <c r="B164" s="197"/>
      <c r="C164" s="218" t="s">
        <v>866</v>
      </c>
      <c r="D164" s="218"/>
      <c r="E164" s="218"/>
      <c r="F164" s="218" t="s">
        <v>867</v>
      </c>
      <c r="G164" s="255"/>
      <c r="H164" s="256" t="s">
        <v>105</v>
      </c>
      <c r="I164" s="256" t="s">
        <v>53</v>
      </c>
      <c r="J164" s="218" t="s">
        <v>868</v>
      </c>
      <c r="K164" s="198"/>
    </row>
    <row r="165" spans="2:11" ht="17.25" customHeight="1">
      <c r="B165" s="199"/>
      <c r="C165" s="220" t="s">
        <v>869</v>
      </c>
      <c r="D165" s="220"/>
      <c r="E165" s="220"/>
      <c r="F165" s="221" t="s">
        <v>870</v>
      </c>
      <c r="G165" s="257"/>
      <c r="H165" s="258"/>
      <c r="I165" s="258"/>
      <c r="J165" s="220" t="s">
        <v>871</v>
      </c>
      <c r="K165" s="200"/>
    </row>
    <row r="166" spans="2:11" ht="5.25" customHeight="1">
      <c r="B166" s="226"/>
      <c r="C166" s="223"/>
      <c r="D166" s="223"/>
      <c r="E166" s="223"/>
      <c r="F166" s="223"/>
      <c r="G166" s="224"/>
      <c r="H166" s="223"/>
      <c r="I166" s="223"/>
      <c r="J166" s="223"/>
      <c r="K166" s="247"/>
    </row>
    <row r="167" spans="2:11" ht="15" customHeight="1">
      <c r="B167" s="226"/>
      <c r="C167" s="206" t="s">
        <v>875</v>
      </c>
      <c r="D167" s="206"/>
      <c r="E167" s="206"/>
      <c r="F167" s="225" t="s">
        <v>872</v>
      </c>
      <c r="G167" s="206"/>
      <c r="H167" s="206" t="s">
        <v>911</v>
      </c>
      <c r="I167" s="206" t="s">
        <v>874</v>
      </c>
      <c r="J167" s="206">
        <v>120</v>
      </c>
      <c r="K167" s="247"/>
    </row>
    <row r="168" spans="2:11" ht="15" customHeight="1">
      <c r="B168" s="226"/>
      <c r="C168" s="206" t="s">
        <v>920</v>
      </c>
      <c r="D168" s="206"/>
      <c r="E168" s="206"/>
      <c r="F168" s="225" t="s">
        <v>872</v>
      </c>
      <c r="G168" s="206"/>
      <c r="H168" s="206" t="s">
        <v>921</v>
      </c>
      <c r="I168" s="206" t="s">
        <v>874</v>
      </c>
      <c r="J168" s="206" t="s">
        <v>922</v>
      </c>
      <c r="K168" s="247"/>
    </row>
    <row r="169" spans="2:11" ht="15" customHeight="1">
      <c r="B169" s="226"/>
      <c r="C169" s="206" t="s">
        <v>821</v>
      </c>
      <c r="D169" s="206"/>
      <c r="E169" s="206"/>
      <c r="F169" s="225" t="s">
        <v>872</v>
      </c>
      <c r="G169" s="206"/>
      <c r="H169" s="206" t="s">
        <v>938</v>
      </c>
      <c r="I169" s="206" t="s">
        <v>874</v>
      </c>
      <c r="J169" s="206" t="s">
        <v>922</v>
      </c>
      <c r="K169" s="247"/>
    </row>
    <row r="170" spans="2:11" ht="15" customHeight="1">
      <c r="B170" s="226"/>
      <c r="C170" s="206" t="s">
        <v>877</v>
      </c>
      <c r="D170" s="206"/>
      <c r="E170" s="206"/>
      <c r="F170" s="225" t="s">
        <v>878</v>
      </c>
      <c r="G170" s="206"/>
      <c r="H170" s="206" t="s">
        <v>938</v>
      </c>
      <c r="I170" s="206" t="s">
        <v>874</v>
      </c>
      <c r="J170" s="206">
        <v>50</v>
      </c>
      <c r="K170" s="247"/>
    </row>
    <row r="171" spans="2:11" ht="15" customHeight="1">
      <c r="B171" s="226"/>
      <c r="C171" s="206" t="s">
        <v>880</v>
      </c>
      <c r="D171" s="206"/>
      <c r="E171" s="206"/>
      <c r="F171" s="225" t="s">
        <v>872</v>
      </c>
      <c r="G171" s="206"/>
      <c r="H171" s="206" t="s">
        <v>938</v>
      </c>
      <c r="I171" s="206" t="s">
        <v>882</v>
      </c>
      <c r="J171" s="206"/>
      <c r="K171" s="247"/>
    </row>
    <row r="172" spans="2:11" ht="15" customHeight="1">
      <c r="B172" s="226"/>
      <c r="C172" s="206" t="s">
        <v>891</v>
      </c>
      <c r="D172" s="206"/>
      <c r="E172" s="206"/>
      <c r="F172" s="225" t="s">
        <v>878</v>
      </c>
      <c r="G172" s="206"/>
      <c r="H172" s="206" t="s">
        <v>938</v>
      </c>
      <c r="I172" s="206" t="s">
        <v>874</v>
      </c>
      <c r="J172" s="206">
        <v>50</v>
      </c>
      <c r="K172" s="247"/>
    </row>
    <row r="173" spans="2:11" ht="15" customHeight="1">
      <c r="B173" s="226"/>
      <c r="C173" s="206" t="s">
        <v>899</v>
      </c>
      <c r="D173" s="206"/>
      <c r="E173" s="206"/>
      <c r="F173" s="225" t="s">
        <v>878</v>
      </c>
      <c r="G173" s="206"/>
      <c r="H173" s="206" t="s">
        <v>938</v>
      </c>
      <c r="I173" s="206" t="s">
        <v>874</v>
      </c>
      <c r="J173" s="206">
        <v>50</v>
      </c>
      <c r="K173" s="247"/>
    </row>
    <row r="174" spans="2:11" ht="15" customHeight="1">
      <c r="B174" s="226"/>
      <c r="C174" s="206" t="s">
        <v>897</v>
      </c>
      <c r="D174" s="206"/>
      <c r="E174" s="206"/>
      <c r="F174" s="225" t="s">
        <v>878</v>
      </c>
      <c r="G174" s="206"/>
      <c r="H174" s="206" t="s">
        <v>938</v>
      </c>
      <c r="I174" s="206" t="s">
        <v>874</v>
      </c>
      <c r="J174" s="206">
        <v>50</v>
      </c>
      <c r="K174" s="247"/>
    </row>
    <row r="175" spans="2:11" ht="15" customHeight="1">
      <c r="B175" s="226"/>
      <c r="C175" s="206" t="s">
        <v>104</v>
      </c>
      <c r="D175" s="206"/>
      <c r="E175" s="206"/>
      <c r="F175" s="225" t="s">
        <v>872</v>
      </c>
      <c r="G175" s="206"/>
      <c r="H175" s="206" t="s">
        <v>939</v>
      </c>
      <c r="I175" s="206" t="s">
        <v>940</v>
      </c>
      <c r="J175" s="206"/>
      <c r="K175" s="247"/>
    </row>
    <row r="176" spans="2:11" ht="15" customHeight="1">
      <c r="B176" s="226"/>
      <c r="C176" s="206" t="s">
        <v>53</v>
      </c>
      <c r="D176" s="206"/>
      <c r="E176" s="206"/>
      <c r="F176" s="225" t="s">
        <v>872</v>
      </c>
      <c r="G176" s="206"/>
      <c r="H176" s="206" t="s">
        <v>941</v>
      </c>
      <c r="I176" s="206" t="s">
        <v>942</v>
      </c>
      <c r="J176" s="206">
        <v>1</v>
      </c>
      <c r="K176" s="247"/>
    </row>
    <row r="177" spans="2:11" ht="15" customHeight="1">
      <c r="B177" s="226"/>
      <c r="C177" s="206" t="s">
        <v>49</v>
      </c>
      <c r="D177" s="206"/>
      <c r="E177" s="206"/>
      <c r="F177" s="225" t="s">
        <v>872</v>
      </c>
      <c r="G177" s="206"/>
      <c r="H177" s="206" t="s">
        <v>943</v>
      </c>
      <c r="I177" s="206" t="s">
        <v>874</v>
      </c>
      <c r="J177" s="206">
        <v>20</v>
      </c>
      <c r="K177" s="247"/>
    </row>
    <row r="178" spans="2:11" ht="15" customHeight="1">
      <c r="B178" s="226"/>
      <c r="C178" s="206" t="s">
        <v>105</v>
      </c>
      <c r="D178" s="206"/>
      <c r="E178" s="206"/>
      <c r="F178" s="225" t="s">
        <v>872</v>
      </c>
      <c r="G178" s="206"/>
      <c r="H178" s="206" t="s">
        <v>944</v>
      </c>
      <c r="I178" s="206" t="s">
        <v>874</v>
      </c>
      <c r="J178" s="206">
        <v>255</v>
      </c>
      <c r="K178" s="247"/>
    </row>
    <row r="179" spans="2:11" ht="15" customHeight="1">
      <c r="B179" s="226"/>
      <c r="C179" s="206" t="s">
        <v>106</v>
      </c>
      <c r="D179" s="206"/>
      <c r="E179" s="206"/>
      <c r="F179" s="225" t="s">
        <v>872</v>
      </c>
      <c r="G179" s="206"/>
      <c r="H179" s="206" t="s">
        <v>837</v>
      </c>
      <c r="I179" s="206" t="s">
        <v>874</v>
      </c>
      <c r="J179" s="206">
        <v>10</v>
      </c>
      <c r="K179" s="247"/>
    </row>
    <row r="180" spans="2:11" ht="15" customHeight="1">
      <c r="B180" s="226"/>
      <c r="C180" s="206" t="s">
        <v>107</v>
      </c>
      <c r="D180" s="206"/>
      <c r="E180" s="206"/>
      <c r="F180" s="225" t="s">
        <v>872</v>
      </c>
      <c r="G180" s="206"/>
      <c r="H180" s="206" t="s">
        <v>945</v>
      </c>
      <c r="I180" s="206" t="s">
        <v>906</v>
      </c>
      <c r="J180" s="206"/>
      <c r="K180" s="247"/>
    </row>
    <row r="181" spans="2:11" ht="15" customHeight="1">
      <c r="B181" s="226"/>
      <c r="C181" s="206" t="s">
        <v>946</v>
      </c>
      <c r="D181" s="206"/>
      <c r="E181" s="206"/>
      <c r="F181" s="225" t="s">
        <v>872</v>
      </c>
      <c r="G181" s="206"/>
      <c r="H181" s="206" t="s">
        <v>947</v>
      </c>
      <c r="I181" s="206" t="s">
        <v>906</v>
      </c>
      <c r="J181" s="206"/>
      <c r="K181" s="247"/>
    </row>
    <row r="182" spans="2:11" ht="15" customHeight="1">
      <c r="B182" s="226"/>
      <c r="C182" s="206" t="s">
        <v>935</v>
      </c>
      <c r="D182" s="206"/>
      <c r="E182" s="206"/>
      <c r="F182" s="225" t="s">
        <v>872</v>
      </c>
      <c r="G182" s="206"/>
      <c r="H182" s="206" t="s">
        <v>948</v>
      </c>
      <c r="I182" s="206" t="s">
        <v>906</v>
      </c>
      <c r="J182" s="206"/>
      <c r="K182" s="247"/>
    </row>
    <row r="183" spans="2:11" ht="15" customHeight="1">
      <c r="B183" s="226"/>
      <c r="C183" s="206" t="s">
        <v>109</v>
      </c>
      <c r="D183" s="206"/>
      <c r="E183" s="206"/>
      <c r="F183" s="225" t="s">
        <v>878</v>
      </c>
      <c r="G183" s="206"/>
      <c r="H183" s="206" t="s">
        <v>949</v>
      </c>
      <c r="I183" s="206" t="s">
        <v>874</v>
      </c>
      <c r="J183" s="206">
        <v>50</v>
      </c>
      <c r="K183" s="247"/>
    </row>
    <row r="184" spans="2:11" ht="15" customHeight="1">
      <c r="B184" s="226"/>
      <c r="C184" s="206" t="s">
        <v>950</v>
      </c>
      <c r="D184" s="206"/>
      <c r="E184" s="206"/>
      <c r="F184" s="225" t="s">
        <v>878</v>
      </c>
      <c r="G184" s="206"/>
      <c r="H184" s="206" t="s">
        <v>951</v>
      </c>
      <c r="I184" s="206" t="s">
        <v>952</v>
      </c>
      <c r="J184" s="206"/>
      <c r="K184" s="247"/>
    </row>
    <row r="185" spans="2:11" ht="15" customHeight="1">
      <c r="B185" s="226"/>
      <c r="C185" s="206" t="s">
        <v>953</v>
      </c>
      <c r="D185" s="206"/>
      <c r="E185" s="206"/>
      <c r="F185" s="225" t="s">
        <v>878</v>
      </c>
      <c r="G185" s="206"/>
      <c r="H185" s="206" t="s">
        <v>954</v>
      </c>
      <c r="I185" s="206" t="s">
        <v>952</v>
      </c>
      <c r="J185" s="206"/>
      <c r="K185" s="247"/>
    </row>
    <row r="186" spans="2:11" ht="15" customHeight="1">
      <c r="B186" s="226"/>
      <c r="C186" s="206" t="s">
        <v>955</v>
      </c>
      <c r="D186" s="206"/>
      <c r="E186" s="206"/>
      <c r="F186" s="225" t="s">
        <v>878</v>
      </c>
      <c r="G186" s="206"/>
      <c r="H186" s="206" t="s">
        <v>956</v>
      </c>
      <c r="I186" s="206" t="s">
        <v>952</v>
      </c>
      <c r="J186" s="206"/>
      <c r="K186" s="247"/>
    </row>
    <row r="187" spans="2:11" ht="15" customHeight="1">
      <c r="B187" s="226"/>
      <c r="C187" s="259" t="s">
        <v>957</v>
      </c>
      <c r="D187" s="206"/>
      <c r="E187" s="206"/>
      <c r="F187" s="225" t="s">
        <v>878</v>
      </c>
      <c r="G187" s="206"/>
      <c r="H187" s="206" t="s">
        <v>958</v>
      </c>
      <c r="I187" s="206" t="s">
        <v>959</v>
      </c>
      <c r="J187" s="260" t="s">
        <v>960</v>
      </c>
      <c r="K187" s="247"/>
    </row>
    <row r="188" spans="2:11" ht="15" customHeight="1">
      <c r="B188" s="226"/>
      <c r="C188" s="211" t="s">
        <v>38</v>
      </c>
      <c r="D188" s="206"/>
      <c r="E188" s="206"/>
      <c r="F188" s="225" t="s">
        <v>872</v>
      </c>
      <c r="G188" s="206"/>
      <c r="H188" s="202" t="s">
        <v>961</v>
      </c>
      <c r="I188" s="206" t="s">
        <v>962</v>
      </c>
      <c r="J188" s="206"/>
      <c r="K188" s="247"/>
    </row>
    <row r="189" spans="2:11" ht="15" customHeight="1">
      <c r="B189" s="226"/>
      <c r="C189" s="211" t="s">
        <v>963</v>
      </c>
      <c r="D189" s="206"/>
      <c r="E189" s="206"/>
      <c r="F189" s="225" t="s">
        <v>872</v>
      </c>
      <c r="G189" s="206"/>
      <c r="H189" s="206" t="s">
        <v>964</v>
      </c>
      <c r="I189" s="206" t="s">
        <v>906</v>
      </c>
      <c r="J189" s="206"/>
      <c r="K189" s="247"/>
    </row>
    <row r="190" spans="2:11" ht="15" customHeight="1">
      <c r="B190" s="226"/>
      <c r="C190" s="211" t="s">
        <v>965</v>
      </c>
      <c r="D190" s="206"/>
      <c r="E190" s="206"/>
      <c r="F190" s="225" t="s">
        <v>872</v>
      </c>
      <c r="G190" s="206"/>
      <c r="H190" s="206" t="s">
        <v>966</v>
      </c>
      <c r="I190" s="206" t="s">
        <v>906</v>
      </c>
      <c r="J190" s="206"/>
      <c r="K190" s="247"/>
    </row>
    <row r="191" spans="2:11" ht="15" customHeight="1">
      <c r="B191" s="226"/>
      <c r="C191" s="211" t="s">
        <v>967</v>
      </c>
      <c r="D191" s="206"/>
      <c r="E191" s="206"/>
      <c r="F191" s="225" t="s">
        <v>878</v>
      </c>
      <c r="G191" s="206"/>
      <c r="H191" s="206" t="s">
        <v>968</v>
      </c>
      <c r="I191" s="206" t="s">
        <v>906</v>
      </c>
      <c r="J191" s="206"/>
      <c r="K191" s="247"/>
    </row>
    <row r="192" spans="2:11" ht="15" customHeight="1">
      <c r="B192" s="253"/>
      <c r="C192" s="261"/>
      <c r="D192" s="235"/>
      <c r="E192" s="235"/>
      <c r="F192" s="235"/>
      <c r="G192" s="235"/>
      <c r="H192" s="235"/>
      <c r="I192" s="235"/>
      <c r="J192" s="235"/>
      <c r="K192" s="254"/>
    </row>
    <row r="193" spans="2:11" ht="18.75" customHeight="1">
      <c r="B193" s="202"/>
      <c r="C193" s="206"/>
      <c r="D193" s="206"/>
      <c r="E193" s="206"/>
      <c r="F193" s="225"/>
      <c r="G193" s="206"/>
      <c r="H193" s="206"/>
      <c r="I193" s="206"/>
      <c r="J193" s="206"/>
      <c r="K193" s="202"/>
    </row>
    <row r="194" spans="2:11" ht="18.75" customHeight="1">
      <c r="B194" s="202"/>
      <c r="C194" s="206"/>
      <c r="D194" s="206"/>
      <c r="E194" s="206"/>
      <c r="F194" s="225"/>
      <c r="G194" s="206"/>
      <c r="H194" s="206"/>
      <c r="I194" s="206"/>
      <c r="J194" s="206"/>
      <c r="K194" s="202"/>
    </row>
    <row r="195" spans="2:11" ht="18.75" customHeight="1">
      <c r="B195" s="212"/>
      <c r="C195" s="212"/>
      <c r="D195" s="212"/>
      <c r="E195" s="212"/>
      <c r="F195" s="212"/>
      <c r="G195" s="212"/>
      <c r="H195" s="212"/>
      <c r="I195" s="212"/>
      <c r="J195" s="212"/>
      <c r="K195" s="212"/>
    </row>
    <row r="196" spans="2:11" ht="13.5">
      <c r="B196" s="194"/>
      <c r="C196" s="195"/>
      <c r="D196" s="195"/>
      <c r="E196" s="195"/>
      <c r="F196" s="195"/>
      <c r="G196" s="195"/>
      <c r="H196" s="195"/>
      <c r="I196" s="195"/>
      <c r="J196" s="195"/>
      <c r="K196" s="196"/>
    </row>
    <row r="197" spans="2:11" ht="21">
      <c r="B197" s="197"/>
      <c r="C197" s="475" t="s">
        <v>969</v>
      </c>
      <c r="D197" s="475"/>
      <c r="E197" s="475"/>
      <c r="F197" s="475"/>
      <c r="G197" s="475"/>
      <c r="H197" s="475"/>
      <c r="I197" s="475"/>
      <c r="J197" s="475"/>
      <c r="K197" s="198"/>
    </row>
    <row r="198" spans="2:11" ht="25.5" customHeight="1">
      <c r="B198" s="197"/>
      <c r="C198" s="262" t="s">
        <v>970</v>
      </c>
      <c r="D198" s="262"/>
      <c r="E198" s="262"/>
      <c r="F198" s="262" t="s">
        <v>971</v>
      </c>
      <c r="G198" s="263"/>
      <c r="H198" s="481" t="s">
        <v>972</v>
      </c>
      <c r="I198" s="481"/>
      <c r="J198" s="481"/>
      <c r="K198" s="198"/>
    </row>
    <row r="199" spans="2:11" ht="5.25" customHeight="1">
      <c r="B199" s="226"/>
      <c r="C199" s="223"/>
      <c r="D199" s="223"/>
      <c r="E199" s="223"/>
      <c r="F199" s="223"/>
      <c r="G199" s="206"/>
      <c r="H199" s="223"/>
      <c r="I199" s="223"/>
      <c r="J199" s="223"/>
      <c r="K199" s="247"/>
    </row>
    <row r="200" spans="2:11" ht="15" customHeight="1">
      <c r="B200" s="226"/>
      <c r="C200" s="206" t="s">
        <v>962</v>
      </c>
      <c r="D200" s="206"/>
      <c r="E200" s="206"/>
      <c r="F200" s="225" t="s">
        <v>39</v>
      </c>
      <c r="G200" s="206"/>
      <c r="H200" s="478" t="s">
        <v>973</v>
      </c>
      <c r="I200" s="478"/>
      <c r="J200" s="478"/>
      <c r="K200" s="247"/>
    </row>
    <row r="201" spans="2:11" ht="15" customHeight="1">
      <c r="B201" s="226"/>
      <c r="C201" s="232"/>
      <c r="D201" s="206"/>
      <c r="E201" s="206"/>
      <c r="F201" s="225" t="s">
        <v>40</v>
      </c>
      <c r="G201" s="206"/>
      <c r="H201" s="478" t="s">
        <v>974</v>
      </c>
      <c r="I201" s="478"/>
      <c r="J201" s="478"/>
      <c r="K201" s="247"/>
    </row>
    <row r="202" spans="2:11" ht="15" customHeight="1">
      <c r="B202" s="226"/>
      <c r="C202" s="232"/>
      <c r="D202" s="206"/>
      <c r="E202" s="206"/>
      <c r="F202" s="225" t="s">
        <v>43</v>
      </c>
      <c r="G202" s="206"/>
      <c r="H202" s="478" t="s">
        <v>975</v>
      </c>
      <c r="I202" s="478"/>
      <c r="J202" s="478"/>
      <c r="K202" s="247"/>
    </row>
    <row r="203" spans="2:11" ht="15" customHeight="1">
      <c r="B203" s="226"/>
      <c r="C203" s="206"/>
      <c r="D203" s="206"/>
      <c r="E203" s="206"/>
      <c r="F203" s="225" t="s">
        <v>41</v>
      </c>
      <c r="G203" s="206"/>
      <c r="H203" s="478" t="s">
        <v>976</v>
      </c>
      <c r="I203" s="478"/>
      <c r="J203" s="478"/>
      <c r="K203" s="247"/>
    </row>
    <row r="204" spans="2:11" ht="15" customHeight="1">
      <c r="B204" s="226"/>
      <c r="C204" s="206"/>
      <c r="D204" s="206"/>
      <c r="E204" s="206"/>
      <c r="F204" s="225" t="s">
        <v>42</v>
      </c>
      <c r="G204" s="206"/>
      <c r="H204" s="478" t="s">
        <v>977</v>
      </c>
      <c r="I204" s="478"/>
      <c r="J204" s="478"/>
      <c r="K204" s="247"/>
    </row>
    <row r="205" spans="2:11" ht="15" customHeight="1">
      <c r="B205" s="226"/>
      <c r="C205" s="206"/>
      <c r="D205" s="206"/>
      <c r="E205" s="206"/>
      <c r="F205" s="225"/>
      <c r="G205" s="206"/>
      <c r="H205" s="206"/>
      <c r="I205" s="206"/>
      <c r="J205" s="206"/>
      <c r="K205" s="247"/>
    </row>
    <row r="206" spans="2:11" ht="15" customHeight="1">
      <c r="B206" s="226"/>
      <c r="C206" s="206" t="s">
        <v>918</v>
      </c>
      <c r="D206" s="206"/>
      <c r="E206" s="206"/>
      <c r="F206" s="225" t="s">
        <v>73</v>
      </c>
      <c r="G206" s="206"/>
      <c r="H206" s="478" t="s">
        <v>978</v>
      </c>
      <c r="I206" s="478"/>
      <c r="J206" s="478"/>
      <c r="K206" s="247"/>
    </row>
    <row r="207" spans="2:11" ht="15" customHeight="1">
      <c r="B207" s="226"/>
      <c r="C207" s="232"/>
      <c r="D207" s="206"/>
      <c r="E207" s="206"/>
      <c r="F207" s="225" t="s">
        <v>815</v>
      </c>
      <c r="G207" s="206"/>
      <c r="H207" s="478" t="s">
        <v>816</v>
      </c>
      <c r="I207" s="478"/>
      <c r="J207" s="478"/>
      <c r="K207" s="247"/>
    </row>
    <row r="208" spans="2:11" ht="15" customHeight="1">
      <c r="B208" s="226"/>
      <c r="C208" s="206"/>
      <c r="D208" s="206"/>
      <c r="E208" s="206"/>
      <c r="F208" s="225" t="s">
        <v>813</v>
      </c>
      <c r="G208" s="206"/>
      <c r="H208" s="478" t="s">
        <v>979</v>
      </c>
      <c r="I208" s="478"/>
      <c r="J208" s="478"/>
      <c r="K208" s="247"/>
    </row>
    <row r="209" spans="2:11" ht="15" customHeight="1">
      <c r="B209" s="264"/>
      <c r="C209" s="232"/>
      <c r="D209" s="232"/>
      <c r="E209" s="232"/>
      <c r="F209" s="225" t="s">
        <v>817</v>
      </c>
      <c r="G209" s="211"/>
      <c r="H209" s="482" t="s">
        <v>818</v>
      </c>
      <c r="I209" s="482"/>
      <c r="J209" s="482"/>
      <c r="K209" s="265"/>
    </row>
    <row r="210" spans="2:11" ht="15" customHeight="1">
      <c r="B210" s="264"/>
      <c r="C210" s="232"/>
      <c r="D210" s="232"/>
      <c r="E210" s="232"/>
      <c r="F210" s="225" t="s">
        <v>819</v>
      </c>
      <c r="G210" s="211"/>
      <c r="H210" s="482" t="s">
        <v>980</v>
      </c>
      <c r="I210" s="482"/>
      <c r="J210" s="482"/>
      <c r="K210" s="265"/>
    </row>
    <row r="211" spans="2:11" ht="15" customHeight="1">
      <c r="B211" s="264"/>
      <c r="C211" s="232"/>
      <c r="D211" s="232"/>
      <c r="E211" s="232"/>
      <c r="F211" s="266"/>
      <c r="G211" s="211"/>
      <c r="H211" s="267"/>
      <c r="I211" s="267"/>
      <c r="J211" s="267"/>
      <c r="K211" s="265"/>
    </row>
    <row r="212" spans="2:11" ht="15" customHeight="1">
      <c r="B212" s="264"/>
      <c r="C212" s="206" t="s">
        <v>942</v>
      </c>
      <c r="D212" s="232"/>
      <c r="E212" s="232"/>
      <c r="F212" s="225">
        <v>1</v>
      </c>
      <c r="G212" s="211"/>
      <c r="H212" s="482" t="s">
        <v>981</v>
      </c>
      <c r="I212" s="482"/>
      <c r="J212" s="482"/>
      <c r="K212" s="265"/>
    </row>
    <row r="213" spans="2:11" ht="15" customHeight="1">
      <c r="B213" s="264"/>
      <c r="C213" s="232"/>
      <c r="D213" s="232"/>
      <c r="E213" s="232"/>
      <c r="F213" s="225">
        <v>2</v>
      </c>
      <c r="G213" s="211"/>
      <c r="H213" s="482" t="s">
        <v>982</v>
      </c>
      <c r="I213" s="482"/>
      <c r="J213" s="482"/>
      <c r="K213" s="265"/>
    </row>
    <row r="214" spans="2:11" ht="15" customHeight="1">
      <c r="B214" s="264"/>
      <c r="C214" s="232"/>
      <c r="D214" s="232"/>
      <c r="E214" s="232"/>
      <c r="F214" s="225">
        <v>3</v>
      </c>
      <c r="G214" s="211"/>
      <c r="H214" s="482" t="s">
        <v>983</v>
      </c>
      <c r="I214" s="482"/>
      <c r="J214" s="482"/>
      <c r="K214" s="265"/>
    </row>
    <row r="215" spans="2:11" ht="15" customHeight="1">
      <c r="B215" s="264"/>
      <c r="C215" s="232"/>
      <c r="D215" s="232"/>
      <c r="E215" s="232"/>
      <c r="F215" s="225">
        <v>4</v>
      </c>
      <c r="G215" s="211"/>
      <c r="H215" s="482" t="s">
        <v>984</v>
      </c>
      <c r="I215" s="482"/>
      <c r="J215" s="482"/>
      <c r="K215" s="265"/>
    </row>
    <row r="216" spans="2:11" ht="12.75" customHeight="1">
      <c r="B216" s="268"/>
      <c r="C216" s="269"/>
      <c r="D216" s="269"/>
      <c r="E216" s="269"/>
      <c r="F216" s="269"/>
      <c r="G216" s="269"/>
      <c r="H216" s="269"/>
      <c r="I216" s="269"/>
      <c r="J216" s="269"/>
      <c r="K216" s="270"/>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Tomsu</dc:creator>
  <cp:keywords/>
  <dc:description/>
  <cp:lastModifiedBy>sabina.kolocova</cp:lastModifiedBy>
  <cp:lastPrinted>2018-07-09T08:42:09Z</cp:lastPrinted>
  <dcterms:created xsi:type="dcterms:W3CDTF">2017-10-03T00:13:30Z</dcterms:created>
  <dcterms:modified xsi:type="dcterms:W3CDTF">2018-07-09T08:42:20Z</dcterms:modified>
  <cp:category/>
  <cp:version/>
  <cp:contentType/>
  <cp:contentStatus/>
</cp:coreProperties>
</file>