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ředitelka\investiční akce, opravy, havárie\opravy, havárie\2024\Rekonstrukce DI - sociálky\Podkldy pro VŘ\"/>
    </mc:Choice>
  </mc:AlternateContent>
  <bookViews>
    <workbookView xWindow="0" yWindow="0" windowWidth="16380" windowHeight="8190" tabRatio="500" activeTab="1"/>
  </bookViews>
  <sheets>
    <sheet name="Rekapitulace stavby" sheetId="1" r:id="rId1"/>
    <sheet name="P11.0 - Umývárna-zahradni..." sheetId="2" r:id="rId2"/>
  </sheets>
  <definedNames>
    <definedName name="_xlnm._FilterDatabase" localSheetId="1" hidden="1">'P11.0 - Umývárna-zahradni...'!$C$152:$K$320</definedName>
    <definedName name="_xlnm.Print_Titles" localSheetId="1">'P11.0 - Umývárna-zahradni...'!$152:$152</definedName>
    <definedName name="_xlnm.Print_Titles" localSheetId="0">'Rekapitulace stavby'!$92:$92</definedName>
    <definedName name="_xlnm.Print_Area" localSheetId="1">'P11.0 - Umývárna-zahradni...'!$C$4:$J$76,'P11.0 - Umývárna-zahradni...'!$C$82:$J$134,'P11.0 - Umývárna-zahradni...'!$C$140:$J$320</definedName>
    <definedName name="_xlnm.Print_Area" localSheetId="0">'Rekapitulace stavby'!$D$4:$AO$76,'Rekapitulace stavby'!$C$82:$AQ$96</definedName>
  </definedName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K320" i="2" l="1"/>
  <c r="BI320" i="2"/>
  <c r="BH320" i="2"/>
  <c r="BG320" i="2"/>
  <c r="BF320" i="2"/>
  <c r="T320" i="2"/>
  <c r="R320" i="2"/>
  <c r="P320" i="2"/>
  <c r="J320" i="2"/>
  <c r="BE320" i="2" s="1"/>
  <c r="BK319" i="2"/>
  <c r="BI319" i="2"/>
  <c r="BH319" i="2"/>
  <c r="BG319" i="2"/>
  <c r="BF319" i="2"/>
  <c r="BE319" i="2"/>
  <c r="T319" i="2"/>
  <c r="R319" i="2"/>
  <c r="P319" i="2"/>
  <c r="J319" i="2"/>
  <c r="BK318" i="2"/>
  <c r="BI318" i="2"/>
  <c r="BH318" i="2"/>
  <c r="BG318" i="2"/>
  <c r="BF318" i="2"/>
  <c r="T318" i="2"/>
  <c r="R318" i="2"/>
  <c r="P318" i="2"/>
  <c r="J318" i="2"/>
  <c r="BE318" i="2" s="1"/>
  <c r="BK317" i="2"/>
  <c r="BI317" i="2"/>
  <c r="BH317" i="2"/>
  <c r="BG317" i="2"/>
  <c r="BF317" i="2"/>
  <c r="BE317" i="2"/>
  <c r="T317" i="2"/>
  <c r="R317" i="2"/>
  <c r="P317" i="2"/>
  <c r="P315" i="2" s="1"/>
  <c r="J317" i="2"/>
  <c r="BK316" i="2"/>
  <c r="BI316" i="2"/>
  <c r="BH316" i="2"/>
  <c r="BG316" i="2"/>
  <c r="BF316" i="2"/>
  <c r="T316" i="2"/>
  <c r="R316" i="2"/>
  <c r="R315" i="2" s="1"/>
  <c r="P316" i="2"/>
  <c r="J316" i="2"/>
  <c r="BE316" i="2" s="1"/>
  <c r="BK315" i="2"/>
  <c r="J315" i="2" s="1"/>
  <c r="J133" i="2" s="1"/>
  <c r="T315" i="2"/>
  <c r="BK314" i="2"/>
  <c r="BI314" i="2"/>
  <c r="BH314" i="2"/>
  <c r="BG314" i="2"/>
  <c r="BF314" i="2"/>
  <c r="T314" i="2"/>
  <c r="R314" i="2"/>
  <c r="P314" i="2"/>
  <c r="J314" i="2"/>
  <c r="BE314" i="2" s="1"/>
  <c r="BK313" i="2"/>
  <c r="BI313" i="2"/>
  <c r="BH313" i="2"/>
  <c r="BG313" i="2"/>
  <c r="BF313" i="2"/>
  <c r="T313" i="2"/>
  <c r="R313" i="2"/>
  <c r="P313" i="2"/>
  <c r="J313" i="2"/>
  <c r="BE313" i="2" s="1"/>
  <c r="BK312" i="2"/>
  <c r="BI312" i="2"/>
  <c r="BH312" i="2"/>
  <c r="BG312" i="2"/>
  <c r="BF312" i="2"/>
  <c r="T312" i="2"/>
  <c r="R312" i="2"/>
  <c r="P312" i="2"/>
  <c r="J312" i="2"/>
  <c r="BE312" i="2" s="1"/>
  <c r="BK311" i="2"/>
  <c r="BI311" i="2"/>
  <c r="BH311" i="2"/>
  <c r="BG311" i="2"/>
  <c r="BF311" i="2"/>
  <c r="BE311" i="2"/>
  <c r="T311" i="2"/>
  <c r="R311" i="2"/>
  <c r="P311" i="2"/>
  <c r="J311" i="2"/>
  <c r="BK310" i="2"/>
  <c r="BI310" i="2"/>
  <c r="BH310" i="2"/>
  <c r="BG310" i="2"/>
  <c r="BF310" i="2"/>
  <c r="T310" i="2"/>
  <c r="R310" i="2"/>
  <c r="P310" i="2"/>
  <c r="J310" i="2"/>
  <c r="BE310" i="2" s="1"/>
  <c r="BK309" i="2"/>
  <c r="BI309" i="2"/>
  <c r="BH309" i="2"/>
  <c r="BG309" i="2"/>
  <c r="BF309" i="2"/>
  <c r="BE309" i="2"/>
  <c r="T309" i="2"/>
  <c r="R309" i="2"/>
  <c r="P309" i="2"/>
  <c r="J309" i="2"/>
  <c r="BK308" i="2"/>
  <c r="BI308" i="2"/>
  <c r="BH308" i="2"/>
  <c r="BG308" i="2"/>
  <c r="BF308" i="2"/>
  <c r="T308" i="2"/>
  <c r="R308" i="2"/>
  <c r="P308" i="2"/>
  <c r="J308" i="2"/>
  <c r="BE308" i="2" s="1"/>
  <c r="BK307" i="2"/>
  <c r="BI307" i="2"/>
  <c r="BH307" i="2"/>
  <c r="BG307" i="2"/>
  <c r="BF307" i="2"/>
  <c r="T307" i="2"/>
  <c r="R307" i="2"/>
  <c r="P307" i="2"/>
  <c r="J307" i="2"/>
  <c r="BE307" i="2" s="1"/>
  <c r="BK306" i="2"/>
  <c r="BI306" i="2"/>
  <c r="BH306" i="2"/>
  <c r="BG306" i="2"/>
  <c r="BF306" i="2"/>
  <c r="T306" i="2"/>
  <c r="R306" i="2"/>
  <c r="P306" i="2"/>
  <c r="J306" i="2"/>
  <c r="BE306" i="2" s="1"/>
  <c r="BK305" i="2"/>
  <c r="BK303" i="2" s="1"/>
  <c r="J303" i="2" s="1"/>
  <c r="J132" i="2" s="1"/>
  <c r="BI305" i="2"/>
  <c r="BH305" i="2"/>
  <c r="BG305" i="2"/>
  <c r="BF305" i="2"/>
  <c r="T305" i="2"/>
  <c r="R305" i="2"/>
  <c r="P305" i="2"/>
  <c r="J305" i="2"/>
  <c r="BE305" i="2" s="1"/>
  <c r="BK304" i="2"/>
  <c r="BI304" i="2"/>
  <c r="BH304" i="2"/>
  <c r="BG304" i="2"/>
  <c r="BF304" i="2"/>
  <c r="T304" i="2"/>
  <c r="R304" i="2"/>
  <c r="R303" i="2" s="1"/>
  <c r="P304" i="2"/>
  <c r="J304" i="2"/>
  <c r="BE304" i="2" s="1"/>
  <c r="T303" i="2"/>
  <c r="BK302" i="2"/>
  <c r="BI302" i="2"/>
  <c r="BH302" i="2"/>
  <c r="BG302" i="2"/>
  <c r="BF302" i="2"/>
  <c r="BE302" i="2"/>
  <c r="T302" i="2"/>
  <c r="R302" i="2"/>
  <c r="P302" i="2"/>
  <c r="P300" i="2" s="1"/>
  <c r="J302" i="2"/>
  <c r="BK301" i="2"/>
  <c r="BI301" i="2"/>
  <c r="BH301" i="2"/>
  <c r="BG301" i="2"/>
  <c r="BF301" i="2"/>
  <c r="T301" i="2"/>
  <c r="R301" i="2"/>
  <c r="R300" i="2" s="1"/>
  <c r="P301" i="2"/>
  <c r="J301" i="2"/>
  <c r="BE301" i="2" s="1"/>
  <c r="BK300" i="2"/>
  <c r="J300" i="2" s="1"/>
  <c r="J131" i="2" s="1"/>
  <c r="T300" i="2"/>
  <c r="BK299" i="2"/>
  <c r="BI299" i="2"/>
  <c r="BH299" i="2"/>
  <c r="BG299" i="2"/>
  <c r="BF299" i="2"/>
  <c r="T299" i="2"/>
  <c r="R299" i="2"/>
  <c r="P299" i="2"/>
  <c r="J299" i="2"/>
  <c r="BE299" i="2" s="1"/>
  <c r="BK298" i="2"/>
  <c r="BI298" i="2"/>
  <c r="BH298" i="2"/>
  <c r="BG298" i="2"/>
  <c r="BF298" i="2"/>
  <c r="T298" i="2"/>
  <c r="R298" i="2"/>
  <c r="P298" i="2"/>
  <c r="J298" i="2"/>
  <c r="BE298" i="2" s="1"/>
  <c r="BK297" i="2"/>
  <c r="BI297" i="2"/>
  <c r="BH297" i="2"/>
  <c r="BG297" i="2"/>
  <c r="BF297" i="2"/>
  <c r="T297" i="2"/>
  <c r="R297" i="2"/>
  <c r="R292" i="2" s="1"/>
  <c r="P297" i="2"/>
  <c r="J297" i="2"/>
  <c r="BE297" i="2" s="1"/>
  <c r="BK296" i="2"/>
  <c r="BI296" i="2"/>
  <c r="BH296" i="2"/>
  <c r="BG296" i="2"/>
  <c r="BF296" i="2"/>
  <c r="BE296" i="2"/>
  <c r="T296" i="2"/>
  <c r="R296" i="2"/>
  <c r="P296" i="2"/>
  <c r="J296" i="2"/>
  <c r="BK295" i="2"/>
  <c r="BI295" i="2"/>
  <c r="BH295" i="2"/>
  <c r="BG295" i="2"/>
  <c r="BF295" i="2"/>
  <c r="T295" i="2"/>
  <c r="R295" i="2"/>
  <c r="P295" i="2"/>
  <c r="J295" i="2"/>
  <c r="BE295" i="2" s="1"/>
  <c r="BK294" i="2"/>
  <c r="BI294" i="2"/>
  <c r="BH294" i="2"/>
  <c r="BG294" i="2"/>
  <c r="BF294" i="2"/>
  <c r="T294" i="2"/>
  <c r="T292" i="2" s="1"/>
  <c r="R294" i="2"/>
  <c r="P294" i="2"/>
  <c r="J294" i="2"/>
  <c r="BE294" i="2" s="1"/>
  <c r="BK293" i="2"/>
  <c r="BK292" i="2" s="1"/>
  <c r="J292" i="2" s="1"/>
  <c r="J130" i="2" s="1"/>
  <c r="BI293" i="2"/>
  <c r="BH293" i="2"/>
  <c r="BG293" i="2"/>
  <c r="BF293" i="2"/>
  <c r="T293" i="2"/>
  <c r="R293" i="2"/>
  <c r="P293" i="2"/>
  <c r="J293" i="2"/>
  <c r="BE293" i="2" s="1"/>
  <c r="BK291" i="2"/>
  <c r="BI291" i="2"/>
  <c r="BH291" i="2"/>
  <c r="BG291" i="2"/>
  <c r="BF291" i="2"/>
  <c r="T291" i="2"/>
  <c r="R291" i="2"/>
  <c r="P291" i="2"/>
  <c r="J291" i="2"/>
  <c r="BE291" i="2" s="1"/>
  <c r="BK290" i="2"/>
  <c r="BI290" i="2"/>
  <c r="BH290" i="2"/>
  <c r="BG290" i="2"/>
  <c r="BF290" i="2"/>
  <c r="BE290" i="2"/>
  <c r="T290" i="2"/>
  <c r="R290" i="2"/>
  <c r="P290" i="2"/>
  <c r="J290" i="2"/>
  <c r="BK289" i="2"/>
  <c r="T289" i="2"/>
  <c r="P289" i="2"/>
  <c r="J289" i="2"/>
  <c r="J129" i="2" s="1"/>
  <c r="BK288" i="2"/>
  <c r="BI288" i="2"/>
  <c r="BH288" i="2"/>
  <c r="BG288" i="2"/>
  <c r="BF288" i="2"/>
  <c r="T288" i="2"/>
  <c r="R288" i="2"/>
  <c r="P288" i="2"/>
  <c r="P287" i="2" s="1"/>
  <c r="J288" i="2"/>
  <c r="BE288" i="2" s="1"/>
  <c r="BK287" i="2"/>
  <c r="J287" i="2" s="1"/>
  <c r="J128" i="2" s="1"/>
  <c r="T287" i="2"/>
  <c r="R287" i="2"/>
  <c r="BK286" i="2"/>
  <c r="BK285" i="2" s="1"/>
  <c r="J285" i="2" s="1"/>
  <c r="BI286" i="2"/>
  <c r="BH286" i="2"/>
  <c r="BG286" i="2"/>
  <c r="BF286" i="2"/>
  <c r="BE286" i="2"/>
  <c r="T286" i="2"/>
  <c r="R286" i="2"/>
  <c r="P286" i="2"/>
  <c r="J286" i="2"/>
  <c r="T285" i="2"/>
  <c r="R285" i="2"/>
  <c r="P285" i="2"/>
  <c r="BK284" i="2"/>
  <c r="BK282" i="2" s="1"/>
  <c r="J282" i="2" s="1"/>
  <c r="J126" i="2" s="1"/>
  <c r="BI284" i="2"/>
  <c r="BH284" i="2"/>
  <c r="BG284" i="2"/>
  <c r="BF284" i="2"/>
  <c r="BE284" i="2"/>
  <c r="T284" i="2"/>
  <c r="R284" i="2"/>
  <c r="P284" i="2"/>
  <c r="J284" i="2"/>
  <c r="BK283" i="2"/>
  <c r="BI283" i="2"/>
  <c r="BH283" i="2"/>
  <c r="BG283" i="2"/>
  <c r="BF283" i="2"/>
  <c r="T283" i="2"/>
  <c r="R283" i="2"/>
  <c r="P283" i="2"/>
  <c r="P282" i="2" s="1"/>
  <c r="J283" i="2"/>
  <c r="BE283" i="2" s="1"/>
  <c r="T282" i="2"/>
  <c r="R282" i="2"/>
  <c r="BK281" i="2"/>
  <c r="BI281" i="2"/>
  <c r="BH281" i="2"/>
  <c r="BG281" i="2"/>
  <c r="BF281" i="2"/>
  <c r="BE281" i="2"/>
  <c r="T281" i="2"/>
  <c r="R281" i="2"/>
  <c r="P281" i="2"/>
  <c r="J281" i="2"/>
  <c r="BK280" i="2"/>
  <c r="BI280" i="2"/>
  <c r="BH280" i="2"/>
  <c r="BG280" i="2"/>
  <c r="BF280" i="2"/>
  <c r="T280" i="2"/>
  <c r="R280" i="2"/>
  <c r="P280" i="2"/>
  <c r="J280" i="2"/>
  <c r="BE280" i="2" s="1"/>
  <c r="BK279" i="2"/>
  <c r="BI279" i="2"/>
  <c r="BH279" i="2"/>
  <c r="BG279" i="2"/>
  <c r="BF279" i="2"/>
  <c r="BE279" i="2"/>
  <c r="T279" i="2"/>
  <c r="R279" i="2"/>
  <c r="P279" i="2"/>
  <c r="J279" i="2"/>
  <c r="BK278" i="2"/>
  <c r="BI278" i="2"/>
  <c r="BH278" i="2"/>
  <c r="BG278" i="2"/>
  <c r="BF278" i="2"/>
  <c r="T278" i="2"/>
  <c r="R278" i="2"/>
  <c r="P278" i="2"/>
  <c r="J278" i="2"/>
  <c r="BE278" i="2" s="1"/>
  <c r="BK277" i="2"/>
  <c r="BI277" i="2"/>
  <c r="BH277" i="2"/>
  <c r="BG277" i="2"/>
  <c r="BF277" i="2"/>
  <c r="BE277" i="2"/>
  <c r="T277" i="2"/>
  <c r="R277" i="2"/>
  <c r="P277" i="2"/>
  <c r="J277" i="2"/>
  <c r="BK276" i="2"/>
  <c r="BI276" i="2"/>
  <c r="BH276" i="2"/>
  <c r="BG276" i="2"/>
  <c r="BF276" i="2"/>
  <c r="T276" i="2"/>
  <c r="R276" i="2"/>
  <c r="P276" i="2"/>
  <c r="J276" i="2"/>
  <c r="BE276" i="2" s="1"/>
  <c r="BK275" i="2"/>
  <c r="BI275" i="2"/>
  <c r="BH275" i="2"/>
  <c r="BG275" i="2"/>
  <c r="BF275" i="2"/>
  <c r="BE275" i="2"/>
  <c r="T275" i="2"/>
  <c r="R275" i="2"/>
  <c r="P275" i="2"/>
  <c r="J275" i="2"/>
  <c r="BK274" i="2"/>
  <c r="BI274" i="2"/>
  <c r="BH274" i="2"/>
  <c r="BG274" i="2"/>
  <c r="BF274" i="2"/>
  <c r="T274" i="2"/>
  <c r="R274" i="2"/>
  <c r="R272" i="2" s="1"/>
  <c r="P274" i="2"/>
  <c r="J274" i="2"/>
  <c r="BE274" i="2" s="1"/>
  <c r="BK273" i="2"/>
  <c r="BK272" i="2" s="1"/>
  <c r="J272" i="2" s="1"/>
  <c r="BI273" i="2"/>
  <c r="BH273" i="2"/>
  <c r="BG273" i="2"/>
  <c r="BF273" i="2"/>
  <c r="BE273" i="2"/>
  <c r="T273" i="2"/>
  <c r="R273" i="2"/>
  <c r="P273" i="2"/>
  <c r="J273" i="2"/>
  <c r="T272" i="2"/>
  <c r="P272" i="2"/>
  <c r="BK271" i="2"/>
  <c r="BK270" i="2" s="1"/>
  <c r="J270" i="2" s="1"/>
  <c r="J124" i="2" s="1"/>
  <c r="BI271" i="2"/>
  <c r="BH271" i="2"/>
  <c r="BG271" i="2"/>
  <c r="BF271" i="2"/>
  <c r="BE271" i="2"/>
  <c r="T271" i="2"/>
  <c r="T270" i="2" s="1"/>
  <c r="R271" i="2"/>
  <c r="P271" i="2"/>
  <c r="J271" i="2"/>
  <c r="R270" i="2"/>
  <c r="P270" i="2"/>
  <c r="BK269" i="2"/>
  <c r="BI269" i="2"/>
  <c r="BH269" i="2"/>
  <c r="BG269" i="2"/>
  <c r="BF269" i="2"/>
  <c r="T269" i="2"/>
  <c r="R269" i="2"/>
  <c r="R268" i="2" s="1"/>
  <c r="P269" i="2"/>
  <c r="J269" i="2"/>
  <c r="BE269" i="2" s="1"/>
  <c r="BK268" i="2"/>
  <c r="J268" i="2" s="1"/>
  <c r="J123" i="2" s="1"/>
  <c r="T268" i="2"/>
  <c r="P268" i="2"/>
  <c r="BK267" i="2"/>
  <c r="BI267" i="2"/>
  <c r="BH267" i="2"/>
  <c r="BG267" i="2"/>
  <c r="BF267" i="2"/>
  <c r="T267" i="2"/>
  <c r="T262" i="2" s="1"/>
  <c r="R267" i="2"/>
  <c r="P267" i="2"/>
  <c r="J267" i="2"/>
  <c r="BE267" i="2" s="1"/>
  <c r="BK266" i="2"/>
  <c r="BI266" i="2"/>
  <c r="BH266" i="2"/>
  <c r="BG266" i="2"/>
  <c r="BF266" i="2"/>
  <c r="T266" i="2"/>
  <c r="R266" i="2"/>
  <c r="P266" i="2"/>
  <c r="J266" i="2"/>
  <c r="BE266" i="2" s="1"/>
  <c r="BK265" i="2"/>
  <c r="BI265" i="2"/>
  <c r="BH265" i="2"/>
  <c r="BG265" i="2"/>
  <c r="BF265" i="2"/>
  <c r="T265" i="2"/>
  <c r="R265" i="2"/>
  <c r="P265" i="2"/>
  <c r="J265" i="2"/>
  <c r="BE265" i="2" s="1"/>
  <c r="BK264" i="2"/>
  <c r="BK262" i="2" s="1"/>
  <c r="J262" i="2" s="1"/>
  <c r="J122" i="2" s="1"/>
  <c r="BI264" i="2"/>
  <c r="BH264" i="2"/>
  <c r="BG264" i="2"/>
  <c r="BF264" i="2"/>
  <c r="T264" i="2"/>
  <c r="R264" i="2"/>
  <c r="P264" i="2"/>
  <c r="J264" i="2"/>
  <c r="BE264" i="2" s="1"/>
  <c r="BK263" i="2"/>
  <c r="BI263" i="2"/>
  <c r="BH263" i="2"/>
  <c r="BG263" i="2"/>
  <c r="BF263" i="2"/>
  <c r="T263" i="2"/>
  <c r="R263" i="2"/>
  <c r="P263" i="2"/>
  <c r="P262" i="2" s="1"/>
  <c r="J263" i="2"/>
  <c r="BE263" i="2" s="1"/>
  <c r="R262" i="2"/>
  <c r="BK261" i="2"/>
  <c r="BK260" i="2" s="1"/>
  <c r="J260" i="2" s="1"/>
  <c r="BI261" i="2"/>
  <c r="BH261" i="2"/>
  <c r="BG261" i="2"/>
  <c r="BF261" i="2"/>
  <c r="BE261" i="2"/>
  <c r="T261" i="2"/>
  <c r="R261" i="2"/>
  <c r="P261" i="2"/>
  <c r="J261" i="2"/>
  <c r="T260" i="2"/>
  <c r="R260" i="2"/>
  <c r="P260" i="2"/>
  <c r="BK259" i="2"/>
  <c r="BI259" i="2"/>
  <c r="BH259" i="2"/>
  <c r="BG259" i="2"/>
  <c r="BF259" i="2"/>
  <c r="BE259" i="2"/>
  <c r="T259" i="2"/>
  <c r="R259" i="2"/>
  <c r="P259" i="2"/>
  <c r="J259" i="2"/>
  <c r="BK258" i="2"/>
  <c r="BI258" i="2"/>
  <c r="BH258" i="2"/>
  <c r="BG258" i="2"/>
  <c r="BF258" i="2"/>
  <c r="T258" i="2"/>
  <c r="R258" i="2"/>
  <c r="P258" i="2"/>
  <c r="J258" i="2"/>
  <c r="BE258" i="2" s="1"/>
  <c r="BK257" i="2"/>
  <c r="BI257" i="2"/>
  <c r="BH257" i="2"/>
  <c r="BG257" i="2"/>
  <c r="BF257" i="2"/>
  <c r="BE257" i="2"/>
  <c r="T257" i="2"/>
  <c r="T255" i="2" s="1"/>
  <c r="R257" i="2"/>
  <c r="P257" i="2"/>
  <c r="J257" i="2"/>
  <c r="BK256" i="2"/>
  <c r="BK255" i="2" s="1"/>
  <c r="BI256" i="2"/>
  <c r="BH256" i="2"/>
  <c r="BG256" i="2"/>
  <c r="BF256" i="2"/>
  <c r="T256" i="2"/>
  <c r="R256" i="2"/>
  <c r="P256" i="2"/>
  <c r="J256" i="2"/>
  <c r="BE256" i="2" s="1"/>
  <c r="R255" i="2"/>
  <c r="BK254" i="2"/>
  <c r="BK253" i="2" s="1"/>
  <c r="J253" i="2" s="1"/>
  <c r="BI254" i="2"/>
  <c r="BH254" i="2"/>
  <c r="BG254" i="2"/>
  <c r="BF254" i="2"/>
  <c r="T254" i="2"/>
  <c r="R254" i="2"/>
  <c r="P254" i="2"/>
  <c r="J254" i="2"/>
  <c r="BE254" i="2" s="1"/>
  <c r="T253" i="2"/>
  <c r="R253" i="2"/>
  <c r="P253" i="2"/>
  <c r="BK252" i="2"/>
  <c r="BI252" i="2"/>
  <c r="BH252" i="2"/>
  <c r="BG252" i="2"/>
  <c r="BF252" i="2"/>
  <c r="BE252" i="2"/>
  <c r="T252" i="2"/>
  <c r="R252" i="2"/>
  <c r="P252" i="2"/>
  <c r="J252" i="2"/>
  <c r="BK251" i="2"/>
  <c r="BI251" i="2"/>
  <c r="BH251" i="2"/>
  <c r="BG251" i="2"/>
  <c r="BF251" i="2"/>
  <c r="T251" i="2"/>
  <c r="R251" i="2"/>
  <c r="P251" i="2"/>
  <c r="J251" i="2"/>
  <c r="BE251" i="2" s="1"/>
  <c r="BK250" i="2"/>
  <c r="BI250" i="2"/>
  <c r="BH250" i="2"/>
  <c r="BG250" i="2"/>
  <c r="BF250" i="2"/>
  <c r="T250" i="2"/>
  <c r="R250" i="2"/>
  <c r="P250" i="2"/>
  <c r="J250" i="2"/>
  <c r="BE250" i="2" s="1"/>
  <c r="R249" i="2"/>
  <c r="BK248" i="2"/>
  <c r="BI248" i="2"/>
  <c r="BH248" i="2"/>
  <c r="BG248" i="2"/>
  <c r="BF248" i="2"/>
  <c r="BE248" i="2"/>
  <c r="T248" i="2"/>
  <c r="R248" i="2"/>
  <c r="P248" i="2"/>
  <c r="J248" i="2"/>
  <c r="BK247" i="2"/>
  <c r="BI247" i="2"/>
  <c r="BH247" i="2"/>
  <c r="BG247" i="2"/>
  <c r="BF247" i="2"/>
  <c r="T247" i="2"/>
  <c r="R247" i="2"/>
  <c r="P247" i="2"/>
  <c r="J247" i="2"/>
  <c r="BE247" i="2" s="1"/>
  <c r="BK246" i="2"/>
  <c r="BI246" i="2"/>
  <c r="BH246" i="2"/>
  <c r="BG246" i="2"/>
  <c r="BF246" i="2"/>
  <c r="BE246" i="2"/>
  <c r="T246" i="2"/>
  <c r="R246" i="2"/>
  <c r="P246" i="2"/>
  <c r="J246" i="2"/>
  <c r="BK245" i="2"/>
  <c r="BK244" i="2" s="1"/>
  <c r="J244" i="2" s="1"/>
  <c r="BI245" i="2"/>
  <c r="BH245" i="2"/>
  <c r="BG245" i="2"/>
  <c r="BF245" i="2"/>
  <c r="T245" i="2"/>
  <c r="R245" i="2"/>
  <c r="P245" i="2"/>
  <c r="J245" i="2"/>
  <c r="BE245" i="2" s="1"/>
  <c r="T244" i="2"/>
  <c r="R244" i="2"/>
  <c r="P244" i="2"/>
  <c r="BK243" i="2"/>
  <c r="BI243" i="2"/>
  <c r="BH243" i="2"/>
  <c r="BG243" i="2"/>
  <c r="BF243" i="2"/>
  <c r="BE243" i="2"/>
  <c r="T243" i="2"/>
  <c r="R243" i="2"/>
  <c r="P243" i="2"/>
  <c r="J243" i="2"/>
  <c r="BK242" i="2"/>
  <c r="BI242" i="2"/>
  <c r="BH242" i="2"/>
  <c r="BG242" i="2"/>
  <c r="BF242" i="2"/>
  <c r="T242" i="2"/>
  <c r="R242" i="2"/>
  <c r="P242" i="2"/>
  <c r="J242" i="2"/>
  <c r="BE242" i="2" s="1"/>
  <c r="BK241" i="2"/>
  <c r="BI241" i="2"/>
  <c r="BH241" i="2"/>
  <c r="BG241" i="2"/>
  <c r="BF241" i="2"/>
  <c r="T241" i="2"/>
  <c r="R241" i="2"/>
  <c r="P241" i="2"/>
  <c r="J241" i="2"/>
  <c r="BE241" i="2" s="1"/>
  <c r="BK240" i="2"/>
  <c r="BI240" i="2"/>
  <c r="BH240" i="2"/>
  <c r="BG240" i="2"/>
  <c r="BF240" i="2"/>
  <c r="T240" i="2"/>
  <c r="T239" i="2" s="1"/>
  <c r="R240" i="2"/>
  <c r="P240" i="2"/>
  <c r="J240" i="2"/>
  <c r="BE240" i="2" s="1"/>
  <c r="BK239" i="2"/>
  <c r="J239" i="2" s="1"/>
  <c r="J116" i="2" s="1"/>
  <c r="R239" i="2"/>
  <c r="BK238" i="2"/>
  <c r="BK237" i="2" s="1"/>
  <c r="J237" i="2" s="1"/>
  <c r="BI238" i="2"/>
  <c r="BH238" i="2"/>
  <c r="BG238" i="2"/>
  <c r="BF238" i="2"/>
  <c r="T238" i="2"/>
  <c r="R238" i="2"/>
  <c r="P238" i="2"/>
  <c r="P237" i="2" s="1"/>
  <c r="J238" i="2"/>
  <c r="BE238" i="2" s="1"/>
  <c r="T237" i="2"/>
  <c r="R237" i="2"/>
  <c r="BK236" i="2"/>
  <c r="BI236" i="2"/>
  <c r="BH236" i="2"/>
  <c r="BG236" i="2"/>
  <c r="BF236" i="2"/>
  <c r="T236" i="2"/>
  <c r="R236" i="2"/>
  <c r="P236" i="2"/>
  <c r="J236" i="2"/>
  <c r="BE236" i="2" s="1"/>
  <c r="BK235" i="2"/>
  <c r="BI235" i="2"/>
  <c r="BH235" i="2"/>
  <c r="BG235" i="2"/>
  <c r="BF235" i="2"/>
  <c r="T235" i="2"/>
  <c r="T234" i="2" s="1"/>
  <c r="R235" i="2"/>
  <c r="P235" i="2"/>
  <c r="P234" i="2" s="1"/>
  <c r="J235" i="2"/>
  <c r="BE235" i="2" s="1"/>
  <c r="BK234" i="2"/>
  <c r="J234" i="2" s="1"/>
  <c r="J114" i="2" s="1"/>
  <c r="R234" i="2"/>
  <c r="BK233" i="2"/>
  <c r="BI233" i="2"/>
  <c r="BH233" i="2"/>
  <c r="BG233" i="2"/>
  <c r="BF233" i="2"/>
  <c r="T233" i="2"/>
  <c r="R233" i="2"/>
  <c r="P233" i="2"/>
  <c r="P231" i="2" s="1"/>
  <c r="J233" i="2"/>
  <c r="BE233" i="2" s="1"/>
  <c r="BK232" i="2"/>
  <c r="BI232" i="2"/>
  <c r="BH232" i="2"/>
  <c r="BG232" i="2"/>
  <c r="BF232" i="2"/>
  <c r="BE232" i="2"/>
  <c r="T232" i="2"/>
  <c r="T231" i="2" s="1"/>
  <c r="R232" i="2"/>
  <c r="P232" i="2"/>
  <c r="J232" i="2"/>
  <c r="BK231" i="2"/>
  <c r="J231" i="2" s="1"/>
  <c r="J113" i="2" s="1"/>
  <c r="BK230" i="2"/>
  <c r="BI230" i="2"/>
  <c r="BH230" i="2"/>
  <c r="BG230" i="2"/>
  <c r="BF230" i="2"/>
  <c r="T230" i="2"/>
  <c r="R230" i="2"/>
  <c r="P230" i="2"/>
  <c r="J230" i="2"/>
  <c r="BE230" i="2" s="1"/>
  <c r="BK229" i="2"/>
  <c r="BI229" i="2"/>
  <c r="BH229" i="2"/>
  <c r="BG229" i="2"/>
  <c r="BF229" i="2"/>
  <c r="T229" i="2"/>
  <c r="R229" i="2"/>
  <c r="P229" i="2"/>
  <c r="J229" i="2"/>
  <c r="BE229" i="2" s="1"/>
  <c r="BK228" i="2"/>
  <c r="BI228" i="2"/>
  <c r="BH228" i="2"/>
  <c r="BG228" i="2"/>
  <c r="BF228" i="2"/>
  <c r="T228" i="2"/>
  <c r="R228" i="2"/>
  <c r="P228" i="2"/>
  <c r="J228" i="2"/>
  <c r="BE228" i="2" s="1"/>
  <c r="BK227" i="2"/>
  <c r="BI227" i="2"/>
  <c r="BH227" i="2"/>
  <c r="BG227" i="2"/>
  <c r="BF227" i="2"/>
  <c r="T227" i="2"/>
  <c r="R227" i="2"/>
  <c r="P227" i="2"/>
  <c r="J227" i="2"/>
  <c r="BE227" i="2" s="1"/>
  <c r="BK226" i="2"/>
  <c r="BI226" i="2"/>
  <c r="BH226" i="2"/>
  <c r="BG226" i="2"/>
  <c r="BF226" i="2"/>
  <c r="T226" i="2"/>
  <c r="R226" i="2"/>
  <c r="R221" i="2" s="1"/>
  <c r="P226" i="2"/>
  <c r="J226" i="2"/>
  <c r="BE226" i="2" s="1"/>
  <c r="BK225" i="2"/>
  <c r="BI225" i="2"/>
  <c r="BH225" i="2"/>
  <c r="BG225" i="2"/>
  <c r="BF225" i="2"/>
  <c r="BE225" i="2"/>
  <c r="T225" i="2"/>
  <c r="R225" i="2"/>
  <c r="P225" i="2"/>
  <c r="J225" i="2"/>
  <c r="BK224" i="2"/>
  <c r="BI224" i="2"/>
  <c r="BH224" i="2"/>
  <c r="BG224" i="2"/>
  <c r="BF224" i="2"/>
  <c r="T224" i="2"/>
  <c r="R224" i="2"/>
  <c r="P224" i="2"/>
  <c r="J224" i="2"/>
  <c r="BE224" i="2" s="1"/>
  <c r="BK223" i="2"/>
  <c r="BI223" i="2"/>
  <c r="BH223" i="2"/>
  <c r="BG223" i="2"/>
  <c r="BF223" i="2"/>
  <c r="BE223" i="2"/>
  <c r="T223" i="2"/>
  <c r="T221" i="2" s="1"/>
  <c r="R223" i="2"/>
  <c r="P223" i="2"/>
  <c r="J223" i="2"/>
  <c r="BK222" i="2"/>
  <c r="BK221" i="2" s="1"/>
  <c r="BI222" i="2"/>
  <c r="BH222" i="2"/>
  <c r="BG222" i="2"/>
  <c r="BF222" i="2"/>
  <c r="T222" i="2"/>
  <c r="R222" i="2"/>
  <c r="P222" i="2"/>
  <c r="J222" i="2"/>
  <c r="BE222" i="2" s="1"/>
  <c r="BK219" i="2"/>
  <c r="BI219" i="2"/>
  <c r="BH219" i="2"/>
  <c r="BG219" i="2"/>
  <c r="BF219" i="2"/>
  <c r="T219" i="2"/>
  <c r="R219" i="2"/>
  <c r="P219" i="2"/>
  <c r="P218" i="2" s="1"/>
  <c r="J219" i="2"/>
  <c r="BE219" i="2" s="1"/>
  <c r="BK218" i="2"/>
  <c r="J218" i="2" s="1"/>
  <c r="J110" i="2" s="1"/>
  <c r="T218" i="2"/>
  <c r="R218" i="2"/>
  <c r="BK217" i="2"/>
  <c r="BI217" i="2"/>
  <c r="BH217" i="2"/>
  <c r="BG217" i="2"/>
  <c r="BF217" i="2"/>
  <c r="BE217" i="2"/>
  <c r="T217" i="2"/>
  <c r="R217" i="2"/>
  <c r="P217" i="2"/>
  <c r="J217" i="2"/>
  <c r="BK216" i="2"/>
  <c r="BI216" i="2"/>
  <c r="BH216" i="2"/>
  <c r="BG216" i="2"/>
  <c r="BF216" i="2"/>
  <c r="T216" i="2"/>
  <c r="R216" i="2"/>
  <c r="P216" i="2"/>
  <c r="J216" i="2"/>
  <c r="BE216" i="2" s="1"/>
  <c r="BK215" i="2"/>
  <c r="BI215" i="2"/>
  <c r="BH215" i="2"/>
  <c r="BG215" i="2"/>
  <c r="BF215" i="2"/>
  <c r="BE215" i="2"/>
  <c r="T215" i="2"/>
  <c r="R215" i="2"/>
  <c r="P215" i="2"/>
  <c r="J215" i="2"/>
  <c r="BK214" i="2"/>
  <c r="BI214" i="2"/>
  <c r="BH214" i="2"/>
  <c r="BG214" i="2"/>
  <c r="BF214" i="2"/>
  <c r="T214" i="2"/>
  <c r="R214" i="2"/>
  <c r="R213" i="2" s="1"/>
  <c r="P214" i="2"/>
  <c r="J214" i="2"/>
  <c r="BE214" i="2" s="1"/>
  <c r="BK213" i="2"/>
  <c r="J213" i="2" s="1"/>
  <c r="J109" i="2" s="1"/>
  <c r="T213" i="2"/>
  <c r="P213" i="2"/>
  <c r="BK212" i="2"/>
  <c r="BI212" i="2"/>
  <c r="BH212" i="2"/>
  <c r="BG212" i="2"/>
  <c r="BF212" i="2"/>
  <c r="T212" i="2"/>
  <c r="R212" i="2"/>
  <c r="P212" i="2"/>
  <c r="J212" i="2"/>
  <c r="BE212" i="2" s="1"/>
  <c r="BK211" i="2"/>
  <c r="BI211" i="2"/>
  <c r="BH211" i="2"/>
  <c r="BG211" i="2"/>
  <c r="BF211" i="2"/>
  <c r="BE211" i="2"/>
  <c r="T211" i="2"/>
  <c r="R211" i="2"/>
  <c r="P211" i="2"/>
  <c r="J211" i="2"/>
  <c r="BK210" i="2"/>
  <c r="BI210" i="2"/>
  <c r="BH210" i="2"/>
  <c r="BG210" i="2"/>
  <c r="BF210" i="2"/>
  <c r="T210" i="2"/>
  <c r="R210" i="2"/>
  <c r="P210" i="2"/>
  <c r="J210" i="2"/>
  <c r="BE210" i="2" s="1"/>
  <c r="BK209" i="2"/>
  <c r="BI209" i="2"/>
  <c r="BH209" i="2"/>
  <c r="BG209" i="2"/>
  <c r="BF209" i="2"/>
  <c r="BE209" i="2"/>
  <c r="T209" i="2"/>
  <c r="R209" i="2"/>
  <c r="P209" i="2"/>
  <c r="J209" i="2"/>
  <c r="BK208" i="2"/>
  <c r="BI208" i="2"/>
  <c r="BH208" i="2"/>
  <c r="BG208" i="2"/>
  <c r="BF208" i="2"/>
  <c r="T208" i="2"/>
  <c r="R208" i="2"/>
  <c r="P208" i="2"/>
  <c r="J208" i="2"/>
  <c r="BE208" i="2" s="1"/>
  <c r="BK207" i="2"/>
  <c r="BI207" i="2"/>
  <c r="BH207" i="2"/>
  <c r="BG207" i="2"/>
  <c r="BF207" i="2"/>
  <c r="T207" i="2"/>
  <c r="R207" i="2"/>
  <c r="P207" i="2"/>
  <c r="J207" i="2"/>
  <c r="BE207" i="2" s="1"/>
  <c r="BK206" i="2"/>
  <c r="BI206" i="2"/>
  <c r="BH206" i="2"/>
  <c r="BG206" i="2"/>
  <c r="BF206" i="2"/>
  <c r="T206" i="2"/>
  <c r="R206" i="2"/>
  <c r="P206" i="2"/>
  <c r="J206" i="2"/>
  <c r="BE206" i="2" s="1"/>
  <c r="BK205" i="2"/>
  <c r="BI205" i="2"/>
  <c r="BH205" i="2"/>
  <c r="BG205" i="2"/>
  <c r="BF205" i="2"/>
  <c r="T205" i="2"/>
  <c r="R205" i="2"/>
  <c r="P205" i="2"/>
  <c r="J205" i="2"/>
  <c r="BE205" i="2" s="1"/>
  <c r="BK204" i="2"/>
  <c r="BI204" i="2"/>
  <c r="BH204" i="2"/>
  <c r="BG204" i="2"/>
  <c r="BF204" i="2"/>
  <c r="T204" i="2"/>
  <c r="R204" i="2"/>
  <c r="R199" i="2" s="1"/>
  <c r="P204" i="2"/>
  <c r="J204" i="2"/>
  <c r="BE204" i="2" s="1"/>
  <c r="BK203" i="2"/>
  <c r="BI203" i="2"/>
  <c r="BH203" i="2"/>
  <c r="BG203" i="2"/>
  <c r="BF203" i="2"/>
  <c r="BE203" i="2"/>
  <c r="T203" i="2"/>
  <c r="R203" i="2"/>
  <c r="P203" i="2"/>
  <c r="J203" i="2"/>
  <c r="BK202" i="2"/>
  <c r="BI202" i="2"/>
  <c r="BH202" i="2"/>
  <c r="BG202" i="2"/>
  <c r="BF202" i="2"/>
  <c r="T202" i="2"/>
  <c r="R202" i="2"/>
  <c r="P202" i="2"/>
  <c r="J202" i="2"/>
  <c r="BE202" i="2" s="1"/>
  <c r="BK201" i="2"/>
  <c r="BI201" i="2"/>
  <c r="BH201" i="2"/>
  <c r="BG201" i="2"/>
  <c r="BF201" i="2"/>
  <c r="BE201" i="2"/>
  <c r="T201" i="2"/>
  <c r="T199" i="2" s="1"/>
  <c r="R201" i="2"/>
  <c r="P201" i="2"/>
  <c r="J201" i="2"/>
  <c r="BK200" i="2"/>
  <c r="BK199" i="2" s="1"/>
  <c r="J199" i="2" s="1"/>
  <c r="J108" i="2" s="1"/>
  <c r="BI200" i="2"/>
  <c r="BH200" i="2"/>
  <c r="BG200" i="2"/>
  <c r="BF200" i="2"/>
  <c r="T200" i="2"/>
  <c r="R200" i="2"/>
  <c r="P200" i="2"/>
  <c r="J200" i="2"/>
  <c r="BE200" i="2" s="1"/>
  <c r="BK198" i="2"/>
  <c r="BK197" i="2" s="1"/>
  <c r="J197" i="2" s="1"/>
  <c r="BI198" i="2"/>
  <c r="BH198" i="2"/>
  <c r="BG198" i="2"/>
  <c r="BF198" i="2"/>
  <c r="T198" i="2"/>
  <c r="R198" i="2"/>
  <c r="P198" i="2"/>
  <c r="J198" i="2"/>
  <c r="BE198" i="2" s="1"/>
  <c r="T197" i="2"/>
  <c r="R197" i="2"/>
  <c r="P197" i="2"/>
  <c r="BK196" i="2"/>
  <c r="BI196" i="2"/>
  <c r="BH196" i="2"/>
  <c r="BG196" i="2"/>
  <c r="BF196" i="2"/>
  <c r="BE196" i="2"/>
  <c r="T196" i="2"/>
  <c r="R196" i="2"/>
  <c r="P196" i="2"/>
  <c r="J196" i="2"/>
  <c r="BK195" i="2"/>
  <c r="BI195" i="2"/>
  <c r="BH195" i="2"/>
  <c r="BG195" i="2"/>
  <c r="BF195" i="2"/>
  <c r="T195" i="2"/>
  <c r="R195" i="2"/>
  <c r="P195" i="2"/>
  <c r="J195" i="2"/>
  <c r="BE195" i="2" s="1"/>
  <c r="BK194" i="2"/>
  <c r="BI194" i="2"/>
  <c r="BH194" i="2"/>
  <c r="BG194" i="2"/>
  <c r="BF194" i="2"/>
  <c r="T194" i="2"/>
  <c r="R194" i="2"/>
  <c r="P194" i="2"/>
  <c r="J194" i="2"/>
  <c r="BE194" i="2" s="1"/>
  <c r="BK193" i="2"/>
  <c r="BI193" i="2"/>
  <c r="BH193" i="2"/>
  <c r="BG193" i="2"/>
  <c r="BF193" i="2"/>
  <c r="T193" i="2"/>
  <c r="T192" i="2" s="1"/>
  <c r="R193" i="2"/>
  <c r="P193" i="2"/>
  <c r="J193" i="2"/>
  <c r="BE193" i="2" s="1"/>
  <c r="BK192" i="2"/>
  <c r="J192" i="2" s="1"/>
  <c r="J106" i="2" s="1"/>
  <c r="R192" i="2"/>
  <c r="BK191" i="2"/>
  <c r="BI191" i="2"/>
  <c r="BH191" i="2"/>
  <c r="BG191" i="2"/>
  <c r="BF191" i="2"/>
  <c r="T191" i="2"/>
  <c r="R191" i="2"/>
  <c r="P191" i="2"/>
  <c r="J191" i="2"/>
  <c r="BE191" i="2" s="1"/>
  <c r="BK190" i="2"/>
  <c r="BI190" i="2"/>
  <c r="BH190" i="2"/>
  <c r="BG190" i="2"/>
  <c r="BF190" i="2"/>
  <c r="BE190" i="2"/>
  <c r="T190" i="2"/>
  <c r="R190" i="2"/>
  <c r="P190" i="2"/>
  <c r="J190" i="2"/>
  <c r="BK189" i="2"/>
  <c r="BI189" i="2"/>
  <c r="BH189" i="2"/>
  <c r="BG189" i="2"/>
  <c r="BF189" i="2"/>
  <c r="T189" i="2"/>
  <c r="R189" i="2"/>
  <c r="P189" i="2"/>
  <c r="P187" i="2" s="1"/>
  <c r="J189" i="2"/>
  <c r="BE189" i="2" s="1"/>
  <c r="BK188" i="2"/>
  <c r="BI188" i="2"/>
  <c r="BH188" i="2"/>
  <c r="BG188" i="2"/>
  <c r="BF188" i="2"/>
  <c r="BE188" i="2"/>
  <c r="T188" i="2"/>
  <c r="T187" i="2" s="1"/>
  <c r="R188" i="2"/>
  <c r="P188" i="2"/>
  <c r="J188" i="2"/>
  <c r="BK187" i="2"/>
  <c r="J187" i="2" s="1"/>
  <c r="J105" i="2" s="1"/>
  <c r="BK186" i="2"/>
  <c r="BI186" i="2"/>
  <c r="BH186" i="2"/>
  <c r="BG186" i="2"/>
  <c r="BF186" i="2"/>
  <c r="T186" i="2"/>
  <c r="R186" i="2"/>
  <c r="P186" i="2"/>
  <c r="J186" i="2"/>
  <c r="BE186" i="2" s="1"/>
  <c r="BK185" i="2"/>
  <c r="BI185" i="2"/>
  <c r="BH185" i="2"/>
  <c r="BG185" i="2"/>
  <c r="BF185" i="2"/>
  <c r="T185" i="2"/>
  <c r="R185" i="2"/>
  <c r="P185" i="2"/>
  <c r="J185" i="2"/>
  <c r="BE185" i="2" s="1"/>
  <c r="BK184" i="2"/>
  <c r="BI184" i="2"/>
  <c r="BH184" i="2"/>
  <c r="BG184" i="2"/>
  <c r="BF184" i="2"/>
  <c r="T184" i="2"/>
  <c r="R184" i="2"/>
  <c r="P184" i="2"/>
  <c r="J184" i="2"/>
  <c r="BE184" i="2" s="1"/>
  <c r="BK183" i="2"/>
  <c r="BI183" i="2"/>
  <c r="BH183" i="2"/>
  <c r="BG183" i="2"/>
  <c r="BF183" i="2"/>
  <c r="T183" i="2"/>
  <c r="R183" i="2"/>
  <c r="P183" i="2"/>
  <c r="P180" i="2" s="1"/>
  <c r="J183" i="2"/>
  <c r="BE183" i="2" s="1"/>
  <c r="BK182" i="2"/>
  <c r="BI182" i="2"/>
  <c r="BH182" i="2"/>
  <c r="BG182" i="2"/>
  <c r="BF182" i="2"/>
  <c r="T182" i="2"/>
  <c r="R182" i="2"/>
  <c r="R180" i="2" s="1"/>
  <c r="P182" i="2"/>
  <c r="J182" i="2"/>
  <c r="BE182" i="2" s="1"/>
  <c r="BK181" i="2"/>
  <c r="BK180" i="2" s="1"/>
  <c r="J180" i="2" s="1"/>
  <c r="J104" i="2" s="1"/>
  <c r="BI181" i="2"/>
  <c r="BH181" i="2"/>
  <c r="BG181" i="2"/>
  <c r="BF181" i="2"/>
  <c r="BE181" i="2"/>
  <c r="T181" i="2"/>
  <c r="R181" i="2"/>
  <c r="P181" i="2"/>
  <c r="J181" i="2"/>
  <c r="BK179" i="2"/>
  <c r="BI179" i="2"/>
  <c r="BH179" i="2"/>
  <c r="BG179" i="2"/>
  <c r="BF179" i="2"/>
  <c r="T179" i="2"/>
  <c r="R179" i="2"/>
  <c r="R178" i="2" s="1"/>
  <c r="P179" i="2"/>
  <c r="J179" i="2"/>
  <c r="BE179" i="2" s="1"/>
  <c r="BK178" i="2"/>
  <c r="J178" i="2" s="1"/>
  <c r="J103" i="2" s="1"/>
  <c r="T178" i="2"/>
  <c r="P178" i="2"/>
  <c r="BK177" i="2"/>
  <c r="BI177" i="2"/>
  <c r="BH177" i="2"/>
  <c r="BG177" i="2"/>
  <c r="BF177" i="2"/>
  <c r="T177" i="2"/>
  <c r="T176" i="2" s="1"/>
  <c r="R177" i="2"/>
  <c r="P177" i="2"/>
  <c r="P176" i="2" s="1"/>
  <c r="J177" i="2"/>
  <c r="BE177" i="2" s="1"/>
  <c r="BK176" i="2"/>
  <c r="J176" i="2" s="1"/>
  <c r="J102" i="2" s="1"/>
  <c r="R176" i="2"/>
  <c r="BK175" i="2"/>
  <c r="BI175" i="2"/>
  <c r="BH175" i="2"/>
  <c r="BG175" i="2"/>
  <c r="BF175" i="2"/>
  <c r="T175" i="2"/>
  <c r="R175" i="2"/>
  <c r="P175" i="2"/>
  <c r="J175" i="2"/>
  <c r="BE175" i="2" s="1"/>
  <c r="BK174" i="2"/>
  <c r="BI174" i="2"/>
  <c r="BH174" i="2"/>
  <c r="BG174" i="2"/>
  <c r="BF174" i="2"/>
  <c r="BE174" i="2"/>
  <c r="T174" i="2"/>
  <c r="R174" i="2"/>
  <c r="P174" i="2"/>
  <c r="J174" i="2"/>
  <c r="BK173" i="2"/>
  <c r="BI173" i="2"/>
  <c r="BH173" i="2"/>
  <c r="BG173" i="2"/>
  <c r="BF173" i="2"/>
  <c r="T173" i="2"/>
  <c r="R173" i="2"/>
  <c r="P173" i="2"/>
  <c r="J173" i="2"/>
  <c r="BE173" i="2" s="1"/>
  <c r="BK172" i="2"/>
  <c r="BI172" i="2"/>
  <c r="BH172" i="2"/>
  <c r="BG172" i="2"/>
  <c r="BF172" i="2"/>
  <c r="BE172" i="2"/>
  <c r="T172" i="2"/>
  <c r="T170" i="2" s="1"/>
  <c r="R172" i="2"/>
  <c r="P172" i="2"/>
  <c r="J172" i="2"/>
  <c r="BK171" i="2"/>
  <c r="BK170" i="2" s="1"/>
  <c r="J170" i="2" s="1"/>
  <c r="J101" i="2" s="1"/>
  <c r="BI171" i="2"/>
  <c r="BH171" i="2"/>
  <c r="BG171" i="2"/>
  <c r="BF171" i="2"/>
  <c r="T171" i="2"/>
  <c r="R171" i="2"/>
  <c r="P171" i="2"/>
  <c r="J171" i="2"/>
  <c r="BE171" i="2" s="1"/>
  <c r="R170" i="2"/>
  <c r="P170" i="2"/>
  <c r="BK169" i="2"/>
  <c r="BI169" i="2"/>
  <c r="BH169" i="2"/>
  <c r="BG169" i="2"/>
  <c r="BF169" i="2"/>
  <c r="T169" i="2"/>
  <c r="R169" i="2"/>
  <c r="P169" i="2"/>
  <c r="J169" i="2"/>
  <c r="BE169" i="2" s="1"/>
  <c r="BK168" i="2"/>
  <c r="BI168" i="2"/>
  <c r="BH168" i="2"/>
  <c r="BG168" i="2"/>
  <c r="BF168" i="2"/>
  <c r="T168" i="2"/>
  <c r="T163" i="2" s="1"/>
  <c r="R168" i="2"/>
  <c r="P168" i="2"/>
  <c r="J168" i="2"/>
  <c r="BE168" i="2" s="1"/>
  <c r="BK167" i="2"/>
  <c r="BI167" i="2"/>
  <c r="BH167" i="2"/>
  <c r="BG167" i="2"/>
  <c r="BF167" i="2"/>
  <c r="J34" i="2" s="1"/>
  <c r="AW95" i="1" s="1"/>
  <c r="T167" i="2"/>
  <c r="R167" i="2"/>
  <c r="P167" i="2"/>
  <c r="J167" i="2"/>
  <c r="BE167" i="2" s="1"/>
  <c r="BK166" i="2"/>
  <c r="BI166" i="2"/>
  <c r="BH166" i="2"/>
  <c r="BG166" i="2"/>
  <c r="BF166" i="2"/>
  <c r="T166" i="2"/>
  <c r="R166" i="2"/>
  <c r="P166" i="2"/>
  <c r="J166" i="2"/>
  <c r="BE166" i="2" s="1"/>
  <c r="BK165" i="2"/>
  <c r="BK163" i="2" s="1"/>
  <c r="BI165" i="2"/>
  <c r="BH165" i="2"/>
  <c r="BG165" i="2"/>
  <c r="BF165" i="2"/>
  <c r="BE165" i="2"/>
  <c r="T165" i="2"/>
  <c r="R165" i="2"/>
  <c r="P165" i="2"/>
  <c r="J165" i="2"/>
  <c r="BK164" i="2"/>
  <c r="BI164" i="2"/>
  <c r="BH164" i="2"/>
  <c r="BG164" i="2"/>
  <c r="BF164" i="2"/>
  <c r="T164" i="2"/>
  <c r="R164" i="2"/>
  <c r="P164" i="2"/>
  <c r="P163" i="2" s="1"/>
  <c r="J164" i="2"/>
  <c r="BE164" i="2" s="1"/>
  <c r="R163" i="2"/>
  <c r="BK162" i="2"/>
  <c r="BI162" i="2"/>
  <c r="BH162" i="2"/>
  <c r="BG162" i="2"/>
  <c r="BF162" i="2"/>
  <c r="BE162" i="2"/>
  <c r="T162" i="2"/>
  <c r="T161" i="2" s="1"/>
  <c r="R162" i="2"/>
  <c r="P162" i="2"/>
  <c r="J162" i="2"/>
  <c r="BK161" i="2"/>
  <c r="R161" i="2"/>
  <c r="P161" i="2"/>
  <c r="J161" i="2"/>
  <c r="BK160" i="2"/>
  <c r="BI160" i="2"/>
  <c r="BH160" i="2"/>
  <c r="BG160" i="2"/>
  <c r="BF160" i="2"/>
  <c r="T160" i="2"/>
  <c r="R160" i="2"/>
  <c r="P160" i="2"/>
  <c r="J160" i="2"/>
  <c r="BE160" i="2" s="1"/>
  <c r="BK159" i="2"/>
  <c r="BI159" i="2"/>
  <c r="BH159" i="2"/>
  <c r="BG159" i="2"/>
  <c r="BF159" i="2"/>
  <c r="BE159" i="2"/>
  <c r="T159" i="2"/>
  <c r="R159" i="2"/>
  <c r="P159" i="2"/>
  <c r="J159" i="2"/>
  <c r="BK158" i="2"/>
  <c r="BI158" i="2"/>
  <c r="BH158" i="2"/>
  <c r="BG158" i="2"/>
  <c r="BF158" i="2"/>
  <c r="BE158" i="2"/>
  <c r="T158" i="2"/>
  <c r="R158" i="2"/>
  <c r="P158" i="2"/>
  <c r="J158" i="2"/>
  <c r="BK157" i="2"/>
  <c r="BI157" i="2"/>
  <c r="F37" i="2" s="1"/>
  <c r="BD95" i="1" s="1"/>
  <c r="BD94" i="1" s="1"/>
  <c r="W33" i="1" s="1"/>
  <c r="BH157" i="2"/>
  <c r="BG157" i="2"/>
  <c r="BF157" i="2"/>
  <c r="BE157" i="2"/>
  <c r="T157" i="2"/>
  <c r="R157" i="2"/>
  <c r="P157" i="2"/>
  <c r="P155" i="2" s="1"/>
  <c r="J157" i="2"/>
  <c r="BK156" i="2"/>
  <c r="BI156" i="2"/>
  <c r="BH156" i="2"/>
  <c r="BG156" i="2"/>
  <c r="F35" i="2" s="1"/>
  <c r="BB95" i="1" s="1"/>
  <c r="BB94" i="1" s="1"/>
  <c r="BF156" i="2"/>
  <c r="BE156" i="2"/>
  <c r="J33" i="2" s="1"/>
  <c r="AV95" i="1" s="1"/>
  <c r="AT95" i="1" s="1"/>
  <c r="T156" i="2"/>
  <c r="R156" i="2"/>
  <c r="R155" i="2" s="1"/>
  <c r="P156" i="2"/>
  <c r="J156" i="2"/>
  <c r="BK155" i="2"/>
  <c r="J155" i="2" s="1"/>
  <c r="J98" i="2" s="1"/>
  <c r="T155" i="2"/>
  <c r="J150" i="2"/>
  <c r="F150" i="2"/>
  <c r="J147" i="2"/>
  <c r="F147" i="2"/>
  <c r="E145" i="2"/>
  <c r="J127" i="2"/>
  <c r="J125" i="2"/>
  <c r="J121" i="2"/>
  <c r="J119" i="2"/>
  <c r="J117" i="2"/>
  <c r="J115" i="2"/>
  <c r="J107" i="2"/>
  <c r="J99" i="2"/>
  <c r="J92" i="2"/>
  <c r="J89" i="2"/>
  <c r="F89" i="2"/>
  <c r="E87" i="2"/>
  <c r="J37" i="2"/>
  <c r="J36" i="2"/>
  <c r="F36" i="2"/>
  <c r="J35" i="2"/>
  <c r="F34" i="2"/>
  <c r="BA95" i="1" s="1"/>
  <c r="BA94" i="1" s="1"/>
  <c r="J24" i="2"/>
  <c r="E24" i="2"/>
  <c r="J23" i="2"/>
  <c r="J21" i="2"/>
  <c r="E21" i="2"/>
  <c r="J91" i="2" s="1"/>
  <c r="J20" i="2"/>
  <c r="E18" i="2"/>
  <c r="F92" i="2" s="1"/>
  <c r="J15" i="2"/>
  <c r="E15" i="2"/>
  <c r="F149" i="2" s="1"/>
  <c r="J14" i="2"/>
  <c r="E7" i="2"/>
  <c r="E143" i="2" s="1"/>
  <c r="BC95" i="1"/>
  <c r="BC94" i="1" s="1"/>
  <c r="AY95" i="1"/>
  <c r="AX95" i="1"/>
  <c r="AS94" i="1"/>
  <c r="AM90" i="1"/>
  <c r="L90" i="1"/>
  <c r="AM89" i="1"/>
  <c r="L89" i="1"/>
  <c r="AM87" i="1"/>
  <c r="L87" i="1"/>
  <c r="L85" i="1"/>
  <c r="E85" i="2" l="1"/>
  <c r="W31" i="1"/>
  <c r="AX94" i="1"/>
  <c r="F33" i="2"/>
  <c r="AZ95" i="1" s="1"/>
  <c r="AZ94" i="1" s="1"/>
  <c r="J163" i="2"/>
  <c r="J100" i="2" s="1"/>
  <c r="BK154" i="2"/>
  <c r="J221" i="2"/>
  <c r="J112" i="2" s="1"/>
  <c r="T220" i="2"/>
  <c r="J255" i="2"/>
  <c r="J120" i="2" s="1"/>
  <c r="BK249" i="2"/>
  <c r="J249" i="2" s="1"/>
  <c r="J118" i="2" s="1"/>
  <c r="T154" i="2"/>
  <c r="AY94" i="1"/>
  <c r="W32" i="1"/>
  <c r="AW94" i="1"/>
  <c r="AK30" i="1" s="1"/>
  <c r="W30" i="1"/>
  <c r="F91" i="2"/>
  <c r="P199" i="2"/>
  <c r="P192" i="2"/>
  <c r="P154" i="2" s="1"/>
  <c r="P239" i="2"/>
  <c r="R289" i="2"/>
  <c r="J149" i="2"/>
  <c r="P221" i="2"/>
  <c r="T249" i="2"/>
  <c r="P255" i="2"/>
  <c r="P249" i="2" s="1"/>
  <c r="P292" i="2"/>
  <c r="T180" i="2"/>
  <c r="R187" i="2"/>
  <c r="R154" i="2" s="1"/>
  <c r="R231" i="2"/>
  <c r="R220" i="2" s="1"/>
  <c r="P303" i="2"/>
  <c r="R153" i="2" l="1"/>
  <c r="W29" i="1"/>
  <c r="AV94" i="1"/>
  <c r="BK220" i="2"/>
  <c r="J220" i="2" s="1"/>
  <c r="J111" i="2" s="1"/>
  <c r="T153" i="2"/>
  <c r="P220" i="2"/>
  <c r="P153" i="2" s="1"/>
  <c r="AU95" i="1" s="1"/>
  <c r="AU94" i="1" s="1"/>
  <c r="BK153" i="2"/>
  <c r="J153" i="2" s="1"/>
  <c r="J154" i="2"/>
  <c r="J97" i="2" s="1"/>
  <c r="J96" i="2" l="1"/>
  <c r="J30" i="2"/>
  <c r="AK29" i="1"/>
  <c r="AT94" i="1"/>
  <c r="AG95" i="1" l="1"/>
  <c r="J39" i="2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<sst xmlns="http://schemas.openxmlformats.org/spreadsheetml/2006/main" count="2201" uniqueCount="724">
  <si>
    <t>Export Komplet</t>
  </si>
  <si>
    <t>2.0</t>
  </si>
  <si>
    <t>False</t>
  </si>
  <si>
    <t>{2b82d25f-da87-4997-ad6f-2f190e4ae276}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</si>
  <si>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</si>
  <si>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</si>
  <si>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</si>
  <si>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</si>
  <si>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</si>
  <si>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</si>
  <si>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</si>
  <si>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</si>
  <si>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</si>
  <si>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</si>
  <si>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</si>
  <si>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</si>
  <si>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>Datum:</t>
  </si>
  <si>
    <t>Zadavatel:</t>
  </si>
  <si>
    <t>IČ: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</si>
  <si>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</si>
  <si>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</si>
  <si>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</si>
  <si>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</si>
  <si>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</si>
  <si>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</si>
  <si>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</si>
  <si>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</si>
  <si>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</si>
  <si>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</si>
  <si>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</si>
  <si>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</si>
  <si>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</si>
  <si>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</si>
  <si>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</si>
  <si>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</si>
  <si>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</si>
  <si>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</si>
  <si>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</si>
  <si>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</si>
  <si>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</si>
  <si>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</si>
  <si>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</si>
  <si>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</si>
  <si>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</si>
  <si>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</si>
  <si>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</si>
  <si>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</si>
  <si>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</si>
  <si>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</si>
  <si>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</si>
  <si>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</si>
  <si>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</si>
  <si>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</si>
  <si>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</si>
  <si>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</si>
  <si>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</si>
  <si>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</si>
  <si>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</si>
  <si>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</si>
  <si>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</si>
  <si>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</si>
  <si>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</si>
  <si>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</si>
  <si>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</si>
  <si>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</si>
  <si>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</si>
  <si>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</si>
  <si>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</si>
  <si>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</si>
  <si>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</si>
  <si>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</si>
  <si>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P11.0</t>
  </si>
  <si>
    <t>STA</t>
  </si>
  <si>
    <t>1</t>
  </si>
  <si>
    <t>{1344d479-c609-42f3-b5e3-1a333f017b15}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</si>
  <si>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</si>
  <si>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</si>
  <si>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</si>
  <si>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</si>
  <si>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</si>
  <si>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</si>
  <si>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</si>
  <si>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</si>
  <si>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</si>
  <si>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</si>
  <si>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21.1 - Podkladní vrstvy</t>
  </si>
  <si>
    <t xml:space="preserve">    24 - Podkladní beton</t>
  </si>
  <si>
    <t xml:space="preserve">    33 - Příčky</t>
  </si>
  <si>
    <t xml:space="preserve">    6 - Úpravy povrchů, podlahy a osazování výplní</t>
  </si>
  <si>
    <t xml:space="preserve">    61 - Úprava povrchů vnitřních</t>
  </si>
  <si>
    <t xml:space="preserve">    63 - Podlahy a podlahové konstrukce</t>
  </si>
  <si>
    <t xml:space="preserve">    8 - Trubní vedení</t>
  </si>
  <si>
    <t xml:space="preserve">    9 - Ostatní konstrukce a práce, bourání</t>
  </si>
  <si>
    <t xml:space="preserve">    94 - Lešení a stavební výtahy</t>
  </si>
  <si>
    <t xml:space="preserve">    964 - Otvorové výplně, ostatní</t>
  </si>
  <si>
    <t xml:space="preserve">    997 - Přesun sutě</t>
  </si>
  <si>
    <t xml:space="preserve">    998 - Přesun hmot</t>
  </si>
  <si>
    <t>PSV - Práce a dodávky PSV</t>
  </si>
  <si>
    <t xml:space="preserve">    711-1 - Asfaltový pas</t>
  </si>
  <si>
    <t xml:space="preserve">    713-1 - Podlahy</t>
  </si>
  <si>
    <t xml:space="preserve">    7655 - Vybavení</t>
  </si>
  <si>
    <t xml:space="preserve">    766-1 - Výplně otvorů vnitřních</t>
  </si>
  <si>
    <t xml:space="preserve">    771-1 - Hydroizolace pod dlažbu</t>
  </si>
  <si>
    <t xml:space="preserve">    781-1 - Hydroizolace pod obklad</t>
  </si>
  <si>
    <t xml:space="preserve">    711 - Izolace proti vodě, vlhkosti a plynům</t>
  </si>
  <si>
    <t xml:space="preserve">      61-1 - Štuková omítka</t>
  </si>
  <si>
    <t xml:space="preserve">      63-1 - Betonové podlahy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</si>
  <si>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</si>
  <si>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</si>
  <si>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</si>
  <si>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</si>
  <si>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</si>
  <si>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</si>
  <si>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</si>
  <si>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</si>
  <si>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</si>
  <si>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771 - Podlahy z dlaždic</t>
  </si>
  <si>
    <t xml:space="preserve">      63-4 - Samonivelační stěrka</t>
  </si>
  <si>
    <t xml:space="preserve">    781 - Dokončovací práce - obklady</t>
  </si>
  <si>
    <t>OST - Další nezbytné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</si>
  <si>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</si>
  <si>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</si>
  <si>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</si>
  <si>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</si>
  <si>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</si>
  <si>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</si>
  <si>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</si>
  <si>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</si>
  <si>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</si>
  <si>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</si>
  <si>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</si>
  <si>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</si>
  <si>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</si>
  <si>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</si>
  <si>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</si>
  <si>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</si>
  <si>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</si>
  <si>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</si>
  <si>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132251101</t>
  </si>
  <si>
    <t>Hloubení rýh nezapažených š do 800 mm v hornině třídy těžitelnosti I skupiny 3 objem do 20 m3 strojně</t>
  </si>
  <si>
    <t>m3</t>
  </si>
  <si>
    <t>4</t>
  </si>
  <si>
    <t>1666366792</t>
  </si>
  <si>
    <t>174151101</t>
  </si>
  <si>
    <t>Zásyp jam, šachet rýh nebo kolem objektů sypaninou se zhutněním</t>
  </si>
  <si>
    <t>1463494883</t>
  </si>
  <si>
    <t>3</t>
  </si>
  <si>
    <t>175111101</t>
  </si>
  <si>
    <t>Obsypání potrubí ručně sypaninou bez prohození, uloženou do 3 m</t>
  </si>
  <si>
    <t>745155559</t>
  </si>
  <si>
    <t>M</t>
  </si>
  <si>
    <t>58337308</t>
  </si>
  <si>
    <t>štěrkopísek frakce 0/2</t>
  </si>
  <si>
    <t>t</t>
  </si>
  <si>
    <t>8</t>
  </si>
  <si>
    <t>701949022</t>
  </si>
  <si>
    <t>5</t>
  </si>
  <si>
    <t>181311103</t>
  </si>
  <si>
    <t>Rozprostření ornice tl vrstvy do 200 mm v rovině nebo ve svahu do 1:5 ručně</t>
  </si>
  <si>
    <t>-1701893662</t>
  </si>
  <si>
    <t>21.1</t>
  </si>
  <si>
    <t>Podkladní vrstvy</t>
  </si>
  <si>
    <t>6</t>
  </si>
  <si>
    <t>271532212</t>
  </si>
  <si>
    <t>Podsyp pod základové konstrukce se zhutněním z hrubého kameniva frakce 16 až 32 mm</t>
  </si>
  <si>
    <t>509792491</t>
  </si>
  <si>
    <t>24</t>
  </si>
  <si>
    <t>Podkladní beton</t>
  </si>
  <si>
    <t>7</t>
  </si>
  <si>
    <t>631311135</t>
  </si>
  <si>
    <t>Mazanina tl přes 120 do 240 mm z betonu prostého bez zvýšených nároků na prostředí tř. C 20/25</t>
  </si>
  <si>
    <t>-1887600093</t>
  </si>
  <si>
    <t>631319013</t>
  </si>
  <si>
    <t>Příplatek k mazanině tl přes 120 do 240 mm za přehlazení povrchu</t>
  </si>
  <si>
    <t>-449981076</t>
  </si>
  <si>
    <t>9</t>
  </si>
  <si>
    <t>631319175</t>
  </si>
  <si>
    <t>Příplatek k mazanině tl přes 120 do 240 mm za stržení povrchu spodní vrstvy před vložením výztuže</t>
  </si>
  <si>
    <t>-797254358</t>
  </si>
  <si>
    <t>10</t>
  </si>
  <si>
    <t>631351101</t>
  </si>
  <si>
    <t>Zřízení bednění rýh a hran v podlahách</t>
  </si>
  <si>
    <t>m2</t>
  </si>
  <si>
    <t>95704665</t>
  </si>
  <si>
    <t>11</t>
  </si>
  <si>
    <t>631351102</t>
  </si>
  <si>
    <t>Odstranění bednění rýh a hran v podlahách</t>
  </si>
  <si>
    <t>1060141451</t>
  </si>
  <si>
    <t>631362021.2</t>
  </si>
  <si>
    <t>Výztuž mazanin svařovanými sítěmi Kari</t>
  </si>
  <si>
    <t>1958892313</t>
  </si>
  <si>
    <t>33</t>
  </si>
  <si>
    <t>Příčky</t>
  </si>
  <si>
    <t>13</t>
  </si>
  <si>
    <t>317168011.WNR</t>
  </si>
  <si>
    <t>Překlad plochý Porotherm KP 11,5 dl 1000 mm</t>
  </si>
  <si>
    <t>kus</t>
  </si>
  <si>
    <t>-282868755</t>
  </si>
  <si>
    <t>14</t>
  </si>
  <si>
    <t>342244211.WNR</t>
  </si>
  <si>
    <t>Příčka z cihel Porotherm 11,5 Profi P10 na tenkovrstvou maltu tloušťky 115 mm</t>
  </si>
  <si>
    <t>1997055724</t>
  </si>
  <si>
    <t>15</t>
  </si>
  <si>
    <t>342291112</t>
  </si>
  <si>
    <t>Ukotvení příček montážní polyuretanovou pěnou tl příčky přes 100 mm</t>
  </si>
  <si>
    <t>m</t>
  </si>
  <si>
    <t>749999943</t>
  </si>
  <si>
    <t>16</t>
  </si>
  <si>
    <t>342291121</t>
  </si>
  <si>
    <t>Ukotvení příček k cihelným konstrukcím plochými kotvami</t>
  </si>
  <si>
    <t>1688737328</t>
  </si>
  <si>
    <t>17</t>
  </si>
  <si>
    <t>346272266.XLA</t>
  </si>
  <si>
    <t>Přizdívka z tvárnic Ytong P4-500 tl 200 mm</t>
  </si>
  <si>
    <t>380893045</t>
  </si>
  <si>
    <t>Úpravy povrchů, podlahy a osazování výplní</t>
  </si>
  <si>
    <t>18</t>
  </si>
  <si>
    <t>622335101</t>
  </si>
  <si>
    <t>Oprava stěny šachty po proražení otvoru a instalaci roury</t>
  </si>
  <si>
    <t>-2042798697</t>
  </si>
  <si>
    <t>61</t>
  </si>
  <si>
    <t>Úprava povrchů vnitřních</t>
  </si>
  <si>
    <t>19</t>
  </si>
  <si>
    <t>629991012</t>
  </si>
  <si>
    <t>Zakrytí výplní otvorů fólií přilepenou na začišťovací lišty</t>
  </si>
  <si>
    <t>-1702890778</t>
  </si>
  <si>
    <t>63</t>
  </si>
  <si>
    <t>Podlahy a podlahové konstrukce</t>
  </si>
  <si>
    <t>632481213</t>
  </si>
  <si>
    <t>Separační vrstva z PE fólie</t>
  </si>
  <si>
    <t>-1777661981</t>
  </si>
  <si>
    <t>22</t>
  </si>
  <si>
    <t>634112113</t>
  </si>
  <si>
    <t>Obvodová dilatace podlahovým páskem z pěnového PE mezi stěnou a mazaninou nebo potěrem v 80 mm</t>
  </si>
  <si>
    <t>1776277690</t>
  </si>
  <si>
    <t>23</t>
  </si>
  <si>
    <t>634112R</t>
  </si>
  <si>
    <t>Obvodová dilatace podlahovým páskem, bez dodání pásku</t>
  </si>
  <si>
    <t>1141797138</t>
  </si>
  <si>
    <t>ISV.8592248041577</t>
  </si>
  <si>
    <t>Isover N/PP 100mm,  λD = 0,036 (W·m-1·K-1), 15x1000x100mm, podlahové pásky sloužící jako předěl akustického mostu ve spojení stěny s podlahou.  (balení/20ks)</t>
  </si>
  <si>
    <t>309960370</t>
  </si>
  <si>
    <t>25</t>
  </si>
  <si>
    <t>634113113</t>
  </si>
  <si>
    <t>Výplň dilatačních spár mazanin plastovým profilem v 40 mm</t>
  </si>
  <si>
    <t>-1908771337</t>
  </si>
  <si>
    <t>26</t>
  </si>
  <si>
    <t>635111311</t>
  </si>
  <si>
    <t>Násyp tl do 20 mm pod plovoucí nebo tepelně izolační vrstvy podlah z písku prosátého</t>
  </si>
  <si>
    <t>-1072918845</t>
  </si>
  <si>
    <t>Trubní vedení</t>
  </si>
  <si>
    <t>871353121</t>
  </si>
  <si>
    <t>Montáž kanalizačního potrubí hladkého plnostěnného SN 8 z PVC-U DN 200</t>
  </si>
  <si>
    <t>-2085443666</t>
  </si>
  <si>
    <t>34</t>
  </si>
  <si>
    <t>28611167</t>
  </si>
  <si>
    <t>trubka kanalizační PVC-U plnostěnná jednovrstvá DN 200x1000mm SN8</t>
  </si>
  <si>
    <t>-1455708194</t>
  </si>
  <si>
    <t>35</t>
  </si>
  <si>
    <t>877350330</t>
  </si>
  <si>
    <t>Montáž spojek na kanalizačním potrubí z PP nebo tvrdého PVC trub hladkých plnostěnných DN 200</t>
  </si>
  <si>
    <t>1530218989</t>
  </si>
  <si>
    <t>36</t>
  </si>
  <si>
    <t>28614778</t>
  </si>
  <si>
    <t>redukce kanalizační PP DN 200/160</t>
  </si>
  <si>
    <t>-1976537978</t>
  </si>
  <si>
    <t>Ostatní konstrukce a práce, bourání</t>
  </si>
  <si>
    <t>37</t>
  </si>
  <si>
    <t>952901111</t>
  </si>
  <si>
    <t>Vyčištění budov bytové a občanské výstavby při výšce podlaží do 4 m</t>
  </si>
  <si>
    <t>285713315</t>
  </si>
  <si>
    <t>38</t>
  </si>
  <si>
    <t>971024481</t>
  </si>
  <si>
    <t>Proražení otvoru do budovy pro kanalizační rouru</t>
  </si>
  <si>
    <t>-1909976126</t>
  </si>
  <si>
    <t>39</t>
  </si>
  <si>
    <t>971052341</t>
  </si>
  <si>
    <t>Proražení otvoru do kanalizační šachty pro kanalizační rouru</t>
  </si>
  <si>
    <t>620600005</t>
  </si>
  <si>
    <t>40</t>
  </si>
  <si>
    <t>977131110</t>
  </si>
  <si>
    <t>Dodatečná hydroizolace WEBER 915 vrtaná a injektovaná</t>
  </si>
  <si>
    <t>-917268068</t>
  </si>
  <si>
    <t>94</t>
  </si>
  <si>
    <t>Lešení a stavební výtahy</t>
  </si>
  <si>
    <t>41</t>
  </si>
  <si>
    <t>949101111</t>
  </si>
  <si>
    <t>Lešení pomocné pro objekty pozemních staveb s lešeňovou podlahou v do 1,9 m zatížení do 150 kg/m2</t>
  </si>
  <si>
    <t>1526899554</t>
  </si>
  <si>
    <t>964</t>
  </si>
  <si>
    <t>Otvorové výplně, ostatní</t>
  </si>
  <si>
    <t>50</t>
  </si>
  <si>
    <t>131213701</t>
  </si>
  <si>
    <t>Hloubení nezapažených jam v soudržných horninách třídy těžitelnosti I skupiny 3 ručně</t>
  </si>
  <si>
    <t>-1719295533</t>
  </si>
  <si>
    <t>42</t>
  </si>
  <si>
    <t>725210821</t>
  </si>
  <si>
    <t>Demontáž umyvadel bez výtokových armatur umyvadel</t>
  </si>
  <si>
    <t>soubor</t>
  </si>
  <si>
    <t>-1529814834</t>
  </si>
  <si>
    <t>53</t>
  </si>
  <si>
    <t>962031132</t>
  </si>
  <si>
    <t>Bourání příček z cihel pálených na MVC tl do 100 mm</t>
  </si>
  <si>
    <t>22011928</t>
  </si>
  <si>
    <t>54</t>
  </si>
  <si>
    <t>962032231</t>
  </si>
  <si>
    <t>Bourání zdiva z cihel pálených nebo vápenopískových na MV nebo MVC přes 1 m3</t>
  </si>
  <si>
    <t>-527964545</t>
  </si>
  <si>
    <t>47</t>
  </si>
  <si>
    <t>965042241</t>
  </si>
  <si>
    <t>Bourání podkladů pod dlažby nebo mazanin betonových nebo z litého asfaltu tl přes 100 mm pl přes 4 m2</t>
  </si>
  <si>
    <t>-1686820588</t>
  </si>
  <si>
    <t>48</t>
  </si>
  <si>
    <t>965049111</t>
  </si>
  <si>
    <t>Příplatek k bourání betonových mazanin za bourání mazanin se svařovanou sítí tl do 100 mm</t>
  </si>
  <si>
    <t>532506026</t>
  </si>
  <si>
    <t>43</t>
  </si>
  <si>
    <t>965081213</t>
  </si>
  <si>
    <t>Bourání podlah z dlaždic keramických nebo xylolitových tl do 10 mm plochy přes 1 m2</t>
  </si>
  <si>
    <t>546278646</t>
  </si>
  <si>
    <t>49</t>
  </si>
  <si>
    <t>965082933</t>
  </si>
  <si>
    <t>Odstranění násypů pod podlahami tl do 200 mm pl přes 2 m2</t>
  </si>
  <si>
    <t>-818584952</t>
  </si>
  <si>
    <t>52</t>
  </si>
  <si>
    <t>968062455</t>
  </si>
  <si>
    <t>Vybourání dřevěných dveřních zárubní pl do 2 m2</t>
  </si>
  <si>
    <t>-510411406</t>
  </si>
  <si>
    <t>51</t>
  </si>
  <si>
    <t>977312113</t>
  </si>
  <si>
    <t>Řezání stávajících betonových mazanin vyztužených hl do 150 mm</t>
  </si>
  <si>
    <t>1184316112</t>
  </si>
  <si>
    <t>44</t>
  </si>
  <si>
    <t>978013191</t>
  </si>
  <si>
    <t>Otlučení vápenných nebo vápenocementových omítek vnitřních ploch stěn s vyškrabáním spar, s očištěním zdiva, v rozsahu přes 50 do 100 %</t>
  </si>
  <si>
    <t>-1756325040</t>
  </si>
  <si>
    <t>45</t>
  </si>
  <si>
    <t>978059541</t>
  </si>
  <si>
    <t>Odsekání a odebrání obkladů stěn z vnitřních obkládaček plochy přes 1 m2</t>
  </si>
  <si>
    <t>93498630</t>
  </si>
  <si>
    <t>46</t>
  </si>
  <si>
    <t>HZS1292</t>
  </si>
  <si>
    <t>Hodinová zúčtovací sazba stavební dělník</t>
  </si>
  <si>
    <t>hod</t>
  </si>
  <si>
    <t>-2070445818</t>
  </si>
  <si>
    <t>997</t>
  </si>
  <si>
    <t>Přesun sutě</t>
  </si>
  <si>
    <t>55</t>
  </si>
  <si>
    <t>997013211</t>
  </si>
  <si>
    <t>Vnitrostaveništní doprava suti a vybouraných hmot pro budovy v do 6 m ručně</t>
  </si>
  <si>
    <t>-1174311528</t>
  </si>
  <si>
    <t>56</t>
  </si>
  <si>
    <t>997013501</t>
  </si>
  <si>
    <t>Odvoz suti a vybouraných hmot na skládku nebo meziskládku do 1 km se složením</t>
  </si>
  <si>
    <t>-1291976631</t>
  </si>
  <si>
    <t>57</t>
  </si>
  <si>
    <t>997013509</t>
  </si>
  <si>
    <t>Příplatek k odvozu suti a vybouraných hmot na skládku ZKD 1 km přes 1 km</t>
  </si>
  <si>
    <t>380323072</t>
  </si>
  <si>
    <t>58</t>
  </si>
  <si>
    <t>997013631</t>
  </si>
  <si>
    <t>Poplatek za uložení na skládce (skládkovné) stavebního odpadu směsného kód odpadu 17 09 04</t>
  </si>
  <si>
    <t>-841548104</t>
  </si>
  <si>
    <t>998</t>
  </si>
  <si>
    <t>Přesun hmot</t>
  </si>
  <si>
    <t>59</t>
  </si>
  <si>
    <t>998011001</t>
  </si>
  <si>
    <t>Přesun hmot pro budovy zděné v do 6 m</t>
  </si>
  <si>
    <t>817327673</t>
  </si>
  <si>
    <t>PSV</t>
  </si>
  <si>
    <t>Práce a dodávky PSV</t>
  </si>
  <si>
    <t>711-1</t>
  </si>
  <si>
    <t>Asfaltový pas</t>
  </si>
  <si>
    <t>711111001</t>
  </si>
  <si>
    <t>Provedení izolace proti zemní vlhkosti vodorovné za studena nátěrem penetračním</t>
  </si>
  <si>
    <t>-38017525</t>
  </si>
  <si>
    <t>64</t>
  </si>
  <si>
    <t>711112001</t>
  </si>
  <si>
    <t>Provedení izolace proti zemní vlhkosti svislé za studena nátěrem penetračním</t>
  </si>
  <si>
    <t>-1196021722</t>
  </si>
  <si>
    <t>65</t>
  </si>
  <si>
    <t>DEK.2230101076</t>
  </si>
  <si>
    <t>DEKPRIMER (bal/25l)</t>
  </si>
  <si>
    <t>litr</t>
  </si>
  <si>
    <t>-301642249</t>
  </si>
  <si>
    <t>66</t>
  </si>
  <si>
    <t>711141559</t>
  </si>
  <si>
    <t>Provedení izolace proti zemní vlhkosti pásy přitavením vodorovné NAIP</t>
  </si>
  <si>
    <t>1191020589</t>
  </si>
  <si>
    <t>67</t>
  </si>
  <si>
    <t>711142559</t>
  </si>
  <si>
    <t>Provedení izolace proti zemní vlhkosti pásy přitavením svislé NAIP</t>
  </si>
  <si>
    <t>-803037930</t>
  </si>
  <si>
    <t>68</t>
  </si>
  <si>
    <t>DEK.1010301469</t>
  </si>
  <si>
    <t>GLASTEK AL 40 MINERAL (role/7,5m2)</t>
  </si>
  <si>
    <t>1259656334</t>
  </si>
  <si>
    <t>69</t>
  </si>
  <si>
    <t>711747067</t>
  </si>
  <si>
    <t>Izolace proti vodě opracování trubních prostupu pod objímkou do 300 mm přitavením NAIP</t>
  </si>
  <si>
    <t>-576972769</t>
  </si>
  <si>
    <t>70</t>
  </si>
  <si>
    <t>62851015</t>
  </si>
  <si>
    <t>manžeta těsnící pro prostupy hydroizolací z asfaltového pásu uzavřená kruhová 100-125</t>
  </si>
  <si>
    <t>812454602</t>
  </si>
  <si>
    <t>71</t>
  </si>
  <si>
    <t>62851014</t>
  </si>
  <si>
    <t>manžeta těsnící pro prostupy hydroizolací z asfaltového pásu uzavřená kruhová 40-75</t>
  </si>
  <si>
    <t>-60773302</t>
  </si>
  <si>
    <t>713-1</t>
  </si>
  <si>
    <t>Podlahy</t>
  </si>
  <si>
    <t>73</t>
  </si>
  <si>
    <t>713121111</t>
  </si>
  <si>
    <t>Montáž izolace tepelné podlah volně kladenými rohožemi, pásy, dílci, deskami 1 vrstva</t>
  </si>
  <si>
    <t>-628578565</t>
  </si>
  <si>
    <t>74</t>
  </si>
  <si>
    <t>ISV.8591057520167</t>
  </si>
  <si>
    <t>Isover EPS 100 - 50mm, λD = 0,037 (W·m-1·K-1),1000x500x50mm, stabilizované desky pro tepelné izolace konstrukcí s běžnými požadavky na zatížení, např. ploché střechy, podlahy apod. Trvalá zatížitelnost v tlaku max. 2000kg/m2 při def. &lt; 2%.</t>
  </si>
  <si>
    <t>-1842267494</t>
  </si>
  <si>
    <t>7655</t>
  </si>
  <si>
    <t>Vybavení</t>
  </si>
  <si>
    <t>K017</t>
  </si>
  <si>
    <t>Dávkovač mýdlo</t>
  </si>
  <si>
    <t>ks</t>
  </si>
  <si>
    <t>25992172</t>
  </si>
  <si>
    <t>95</t>
  </si>
  <si>
    <t>K018</t>
  </si>
  <si>
    <t>Lavice s věšákem</t>
  </si>
  <si>
    <t>682602998</t>
  </si>
  <si>
    <t>766-1</t>
  </si>
  <si>
    <t>Výplně otvorů vnitřních</t>
  </si>
  <si>
    <t>99</t>
  </si>
  <si>
    <t>dveře1</t>
  </si>
  <si>
    <t>D+M dveře vnitřní otevíravé, CPL úprava, obložková zárubeň vč. kování a příslušenství dle specifikace PD</t>
  </si>
  <si>
    <t>1611542271</t>
  </si>
  <si>
    <t>771-1</t>
  </si>
  <si>
    <t>Hydroizolace pod dlažbu</t>
  </si>
  <si>
    <t>107</t>
  </si>
  <si>
    <t>771591207</t>
  </si>
  <si>
    <t>Montáž izolace pod dlažbu nátěrem nebo stěrkou ve dvou vrstvách</t>
  </si>
  <si>
    <t>1018897762</t>
  </si>
  <si>
    <t>108</t>
  </si>
  <si>
    <t>MPI.124805</t>
  </si>
  <si>
    <t>MAPEGUM WPS 5kg</t>
  </si>
  <si>
    <t>kg</t>
  </si>
  <si>
    <t>316452217</t>
  </si>
  <si>
    <t>109</t>
  </si>
  <si>
    <t>771591237</t>
  </si>
  <si>
    <t>Montáž těsnícího pásu pro styčné nebo dilatační spáry</t>
  </si>
  <si>
    <t>2124810363</t>
  </si>
  <si>
    <t>110</t>
  </si>
  <si>
    <t>MPI.795551</t>
  </si>
  <si>
    <t>MAPEBAND role 12cm x 10m 10bm</t>
  </si>
  <si>
    <t>-1281819959</t>
  </si>
  <si>
    <t>781-1</t>
  </si>
  <si>
    <t>Hydroizolace pod obklad</t>
  </si>
  <si>
    <t>122</t>
  </si>
  <si>
    <t>781131207</t>
  </si>
  <si>
    <t>Montáž izolace nátěrem nebo stěrkou ve dvou vrstvách</t>
  </si>
  <si>
    <t>-936452335</t>
  </si>
  <si>
    <t>123</t>
  </si>
  <si>
    <t>-1010388520</t>
  </si>
  <si>
    <t>124</t>
  </si>
  <si>
    <t>781131237</t>
  </si>
  <si>
    <t>Montáž izolace pod obklad těsnícími pásy pro styčné nebo dilatační spáry</t>
  </si>
  <si>
    <t>264071543</t>
  </si>
  <si>
    <t>125</t>
  </si>
  <si>
    <t>610745556</t>
  </si>
  <si>
    <t>711</t>
  </si>
  <si>
    <t>Izolace proti vodě, vlhkosti a plynům</t>
  </si>
  <si>
    <t>60</t>
  </si>
  <si>
    <t>1395874836</t>
  </si>
  <si>
    <t>62853003</t>
  </si>
  <si>
    <t>pás asfaltový natavitelný modifikovaný SBS s vložkou ze skleněné tkaniny a spalitelnou PE fólií nebo jemnozrnným minerálním posypem na horním povrchu tl 3,5mm</t>
  </si>
  <si>
    <t>32</t>
  </si>
  <si>
    <t>-732446269</t>
  </si>
  <si>
    <t>62</t>
  </si>
  <si>
    <t>998711101</t>
  </si>
  <si>
    <t>Přesun hmot tonážní pro izolace proti vodě, vlhkosti a plynům v objektech v do 6 m</t>
  </si>
  <si>
    <t>1313991920</t>
  </si>
  <si>
    <t>61-1</t>
  </si>
  <si>
    <t>Štuková omítka</t>
  </si>
  <si>
    <t>20</t>
  </si>
  <si>
    <t>612331321</t>
  </si>
  <si>
    <t>Cementová omítka hladká jednovrstvá vnitřních stěn nanášená strojně</t>
  </si>
  <si>
    <t>-1322586769</t>
  </si>
  <si>
    <t>63-1</t>
  </si>
  <si>
    <t>Betonové podlahy</t>
  </si>
  <si>
    <t>27</t>
  </si>
  <si>
    <t>631311115</t>
  </si>
  <si>
    <t>Mazanina tl přes 50 do 80 mm z betonu prostého bez zvýšených nároků na prostředí tř. C 20/25</t>
  </si>
  <si>
    <t>-1555513197</t>
  </si>
  <si>
    <t>28</t>
  </si>
  <si>
    <t>631319011</t>
  </si>
  <si>
    <t>Příplatek k mazanině tl přes 50 do 80 mm za přehlazení povrchu</t>
  </si>
  <si>
    <t>34416284</t>
  </si>
  <si>
    <t>29</t>
  </si>
  <si>
    <t>631319171</t>
  </si>
  <si>
    <t>Příplatek k mazanině tl přes 50 do 80 mm za stržení povrchu spodní vrstvy před vložením výztuže</t>
  </si>
  <si>
    <t>1827596328</t>
  </si>
  <si>
    <t>30</t>
  </si>
  <si>
    <t>631362021</t>
  </si>
  <si>
    <t>664712158</t>
  </si>
  <si>
    <t>713</t>
  </si>
  <si>
    <t>Izolace tepelné</t>
  </si>
  <si>
    <t>72</t>
  </si>
  <si>
    <t>998713101</t>
  </si>
  <si>
    <t>Přesun hmot tonážní pro izolace tepelné v objektech v do 6 m</t>
  </si>
  <si>
    <t>2047897477</t>
  </si>
  <si>
    <t>714</t>
  </si>
  <si>
    <t>Akustická a protiotřesová opatření</t>
  </si>
  <si>
    <t>75</t>
  </si>
  <si>
    <t>714121012</t>
  </si>
  <si>
    <t>Montáž podstropních panelů s rozšířenou zvukovou pohltivostí zavěšených na polozapuštěný rošt</t>
  </si>
  <si>
    <t>-296879276</t>
  </si>
  <si>
    <t>76</t>
  </si>
  <si>
    <t>63126362</t>
  </si>
  <si>
    <t>panel akustický hygienický povrch porézní skelná tkanina hrana zatřená polozapuštěná αw=0,95 A2-s1,d0 polozapuštěný rastr š 24mm bílý tl 15mm</t>
  </si>
  <si>
    <t>1047077513</t>
  </si>
  <si>
    <t>77</t>
  </si>
  <si>
    <t>714121041</t>
  </si>
  <si>
    <t>Montáž napojení podhledu z akustických panelů obvodovou lištou na stěnu</t>
  </si>
  <si>
    <t>430753496</t>
  </si>
  <si>
    <t>78</t>
  </si>
  <si>
    <t>59036253</t>
  </si>
  <si>
    <t>lišta obvodová rastru nosného pro kazetové minerální podhledy Pz lakovaná v 22mm dl 3m</t>
  </si>
  <si>
    <t>1176286274</t>
  </si>
  <si>
    <t>79</t>
  </si>
  <si>
    <t>998714101</t>
  </si>
  <si>
    <t>Přesun hmot tonážní pro akustická a protiotřesová opatření v objektech v do 6 m</t>
  </si>
  <si>
    <t>511018837</t>
  </si>
  <si>
    <t>721</t>
  </si>
  <si>
    <t>Zdravotechnika - vnitřní kanalizace</t>
  </si>
  <si>
    <t>80</t>
  </si>
  <si>
    <t>K010</t>
  </si>
  <si>
    <t>nové rozvody vnitřní kanalizace, zednické přípomoci</t>
  </si>
  <si>
    <t>kpl</t>
  </si>
  <si>
    <t>-648734538</t>
  </si>
  <si>
    <t>722</t>
  </si>
  <si>
    <t>Zdravotechnika - vnitřní vodovod</t>
  </si>
  <si>
    <t>81</t>
  </si>
  <si>
    <t>K013</t>
  </si>
  <si>
    <t>nové rozvody vnitřní vodovod, zednické přípomoci</t>
  </si>
  <si>
    <t>351094335</t>
  </si>
  <si>
    <t>725</t>
  </si>
  <si>
    <t>Zdravotechnika - zařizovací předměty</t>
  </si>
  <si>
    <t>83</t>
  </si>
  <si>
    <t>721212124.ALP</t>
  </si>
  <si>
    <t>Odtokový sprchový žlab APZ1 délky 850 mm s krycím roštem a zápachovou uzávěrkou</t>
  </si>
  <si>
    <t>1462141418</t>
  </si>
  <si>
    <t>84</t>
  </si>
  <si>
    <t>725119125</t>
  </si>
  <si>
    <t>Montáž klozetových mís závěsných na nosné stěny</t>
  </si>
  <si>
    <t>981794551</t>
  </si>
  <si>
    <t>85</t>
  </si>
  <si>
    <t>LFN.H8206100000001</t>
  </si>
  <si>
    <t>Klozet záv DEEP by JIKA bílá</t>
  </si>
  <si>
    <t>-506986152</t>
  </si>
  <si>
    <t>86</t>
  </si>
  <si>
    <t>725829131</t>
  </si>
  <si>
    <t>Montáž baterie umyvadlové stojánkové G 1/2" ostatní typ</t>
  </si>
  <si>
    <t>2011036553</t>
  </si>
  <si>
    <t>87</t>
  </si>
  <si>
    <t>55144006</t>
  </si>
  <si>
    <t>baterie umyvadlová stojánková páková nízkotlaká otáčivé ústí</t>
  </si>
  <si>
    <t>369160630</t>
  </si>
  <si>
    <t>88</t>
  </si>
  <si>
    <t>725849412</t>
  </si>
  <si>
    <t>Montáž baterie sprchové nástěnné s pevnou výškou sprchy</t>
  </si>
  <si>
    <t>579690049</t>
  </si>
  <si>
    <t>89</t>
  </si>
  <si>
    <t>55145594</t>
  </si>
  <si>
    <t>baterie sprchová páková 150mm chrom</t>
  </si>
  <si>
    <t>990370169</t>
  </si>
  <si>
    <t>90</t>
  </si>
  <si>
    <t>998725101</t>
  </si>
  <si>
    <t>Přesun hmot tonážní pro zařizovací předměty v objektech v do 6 m</t>
  </si>
  <si>
    <t>-80302906</t>
  </si>
  <si>
    <t>82</t>
  </si>
  <si>
    <t>K016</t>
  </si>
  <si>
    <t>Umyadlo, litý mramor</t>
  </si>
  <si>
    <t>-2107119187</t>
  </si>
  <si>
    <t>726</t>
  </si>
  <si>
    <t>Zdravotechnika - předstěnové instalace</t>
  </si>
  <si>
    <t>91</t>
  </si>
  <si>
    <t>726131041.GBT</t>
  </si>
  <si>
    <t>Instalační předstěna Geberit Duofix pro klozet závěsný v 1120 mm s ovládáním zepředu do lehkých stěn s kovovou kcí</t>
  </si>
  <si>
    <t>93875653</t>
  </si>
  <si>
    <t>92</t>
  </si>
  <si>
    <t>998726112</t>
  </si>
  <si>
    <t>Přesun hmot tonážní pro instalační prefabrikáty v objektech v přes 6 do 12 m</t>
  </si>
  <si>
    <t>-790720054</t>
  </si>
  <si>
    <t>735</t>
  </si>
  <si>
    <t>Ústřední vytápění - otopná tělesa</t>
  </si>
  <si>
    <t>93</t>
  </si>
  <si>
    <t>K015</t>
  </si>
  <si>
    <t>Výměna radiátorů vč. hlavice</t>
  </si>
  <si>
    <t>-1741187116</t>
  </si>
  <si>
    <t>741</t>
  </si>
  <si>
    <t>Elektroinstalace - silnoproud</t>
  </si>
  <si>
    <t>96</t>
  </si>
  <si>
    <t>K014</t>
  </si>
  <si>
    <t>nové rozvody elektro vč. koncových prvků, zednické přípomoci</t>
  </si>
  <si>
    <t>-1230073350</t>
  </si>
  <si>
    <t>763</t>
  </si>
  <si>
    <t>Konstrukce suché výstavby</t>
  </si>
  <si>
    <t>97</t>
  </si>
  <si>
    <t>763411115</t>
  </si>
  <si>
    <t>Sanitární příčky do mokrého prostředí, kompaktní desky tl 10 mm</t>
  </si>
  <si>
    <t>-855456696</t>
  </si>
  <si>
    <t>98</t>
  </si>
  <si>
    <t>763411125</t>
  </si>
  <si>
    <t>Dveře sanitárních příček, kompaktní desky tl 10 mm, š do 800 mm, v do 2000 mm</t>
  </si>
  <si>
    <t>863802837</t>
  </si>
  <si>
    <t>771</t>
  </si>
  <si>
    <t>Podlahy z dlaždic</t>
  </si>
  <si>
    <t>100</t>
  </si>
  <si>
    <t>771111011</t>
  </si>
  <si>
    <t>Vysátí podkladu před pokládkou dlažby</t>
  </si>
  <si>
    <t>1383347519</t>
  </si>
  <si>
    <t>101</t>
  </si>
  <si>
    <t>771121011</t>
  </si>
  <si>
    <t>Nátěr penetrační na podlahu</t>
  </si>
  <si>
    <t>-599772939</t>
  </si>
  <si>
    <t>102</t>
  </si>
  <si>
    <t>771161021</t>
  </si>
  <si>
    <t>Montáž profilu ukončujícího pro plynulý přechod (dlažby s kobercem apod.)</t>
  </si>
  <si>
    <t>-962609904</t>
  </si>
  <si>
    <t>103</t>
  </si>
  <si>
    <t>59054100</t>
  </si>
  <si>
    <t>profil přechodový Al s pohyblivým ramenem 8x20mm</t>
  </si>
  <si>
    <t>417726343</t>
  </si>
  <si>
    <t>104</t>
  </si>
  <si>
    <t>771574241</t>
  </si>
  <si>
    <t>Montáž podlah keramických velkoformátových pro mechanické zatížení hladkých lepených flexibilním lepidlem přes 2 do 4 ks/m2</t>
  </si>
  <si>
    <t>-1779903183</t>
  </si>
  <si>
    <t>105</t>
  </si>
  <si>
    <t>59761415</t>
  </si>
  <si>
    <t>dlažba velkoformátová keramická slinutá protiskluzná do interiéru i exteriéru pro vysoké mechanické namáhání přes 2 do 4ks/m2</t>
  </si>
  <si>
    <t>406153424</t>
  </si>
  <si>
    <t>106</t>
  </si>
  <si>
    <t>998771101</t>
  </si>
  <si>
    <t>Přesun hmot tonážní pro podlahy z dlaždic v objektech v do 6 m</t>
  </si>
  <si>
    <t>281838392</t>
  </si>
  <si>
    <t>63-4</t>
  </si>
  <si>
    <t>Samonivelační stěrka</t>
  </si>
  <si>
    <t>31</t>
  </si>
  <si>
    <t>632451101</t>
  </si>
  <si>
    <t>Cementový samonivelační potěr ze suchých směsí tl přes 2 do 5 mm</t>
  </si>
  <si>
    <t>1681288820</t>
  </si>
  <si>
    <t>464011901</t>
  </si>
  <si>
    <t>781</t>
  </si>
  <si>
    <t>Dokončovací práce - obklady</t>
  </si>
  <si>
    <t>111</t>
  </si>
  <si>
    <t>781121011</t>
  </si>
  <si>
    <t>Nátěr penetrační na stěnu</t>
  </si>
  <si>
    <t>555522126</t>
  </si>
  <si>
    <t>112</t>
  </si>
  <si>
    <t>781161021</t>
  </si>
  <si>
    <t>Montáž profilu ukončujícího rohového nebo vanového</t>
  </si>
  <si>
    <t>332099818</t>
  </si>
  <si>
    <t>113</t>
  </si>
  <si>
    <t>59054132</t>
  </si>
  <si>
    <t>profil ukončovací pro vnější hrany obkladů hliník leskle eloxovaný chromem 8x2500mm</t>
  </si>
  <si>
    <t>-519781287</t>
  </si>
  <si>
    <t>114</t>
  </si>
  <si>
    <t>781474164</t>
  </si>
  <si>
    <t>Montáž obkladů vnitřních keramických velkoformátových z dekorů přes 4 do 6 ks/m2 lepených flexibilním lepidlem</t>
  </si>
  <si>
    <t>-1096978881</t>
  </si>
  <si>
    <t>115</t>
  </si>
  <si>
    <t>597R</t>
  </si>
  <si>
    <t>obklad keramický hladký např 30/60 cm</t>
  </si>
  <si>
    <t>-608995786</t>
  </si>
  <si>
    <t>116</t>
  </si>
  <si>
    <t>781495115</t>
  </si>
  <si>
    <t>Spárování vnitřních obkladů silikonem</t>
  </si>
  <si>
    <t>-313055870</t>
  </si>
  <si>
    <t>117</t>
  </si>
  <si>
    <t>781495142</t>
  </si>
  <si>
    <t>Průnik obkladem kruhový přes DN 30 do DN 90</t>
  </si>
  <si>
    <t>-1795500005</t>
  </si>
  <si>
    <t>118</t>
  </si>
  <si>
    <t>781495143</t>
  </si>
  <si>
    <t>Průnik obkladem kruhový přes DN 90</t>
  </si>
  <si>
    <t>-1520729724</t>
  </si>
  <si>
    <t>119</t>
  </si>
  <si>
    <t>781571111</t>
  </si>
  <si>
    <t>Montáž obkladů ostění šířky do 200 mm lepenými standartním lepidlem</t>
  </si>
  <si>
    <t>44828344</t>
  </si>
  <si>
    <t>120</t>
  </si>
  <si>
    <t>1395312194</t>
  </si>
  <si>
    <t>121</t>
  </si>
  <si>
    <t>998781101</t>
  </si>
  <si>
    <t>Přesun hmot tonážní pro obklady keramické v objektech v do 6 m</t>
  </si>
  <si>
    <t>-251986386</t>
  </si>
  <si>
    <t>OST</t>
  </si>
  <si>
    <t>Další nezbytné náklady</t>
  </si>
  <si>
    <t>126</t>
  </si>
  <si>
    <t>OST_01</t>
  </si>
  <si>
    <t>Drobné konstrukce a části stavby neuvedené 10 %</t>
  </si>
  <si>
    <t>%</t>
  </si>
  <si>
    <t>262144</t>
  </si>
  <si>
    <t>-2084502632</t>
  </si>
  <si>
    <t>127</t>
  </si>
  <si>
    <t>OST_03</t>
  </si>
  <si>
    <t>Zařízení staveniště, vedlejší náklady 2,5 %</t>
  </si>
  <si>
    <t>-1096681262</t>
  </si>
  <si>
    <t>128</t>
  </si>
  <si>
    <t>OST_05</t>
  </si>
  <si>
    <t>Větrání nucené</t>
  </si>
  <si>
    <t>2017830659</t>
  </si>
  <si>
    <t>129</t>
  </si>
  <si>
    <t>OST_06</t>
  </si>
  <si>
    <t>Příprava vodoinstalace a kanalizace do 2.NP (přes klenby)</t>
  </si>
  <si>
    <t>539539298</t>
  </si>
  <si>
    <t>130</t>
  </si>
  <si>
    <t>OST_07</t>
  </si>
  <si>
    <t>Demontáž podlahové konstrukce pro instalaci kanalizace a vodoinstalace k umístění nového WC ve 2.NP, oprava podlahových kcí a krytiny PVC</t>
  </si>
  <si>
    <t>-985009706</t>
  </si>
  <si>
    <t>Oprava sociálních zařízení v domově mládeže</t>
  </si>
  <si>
    <t>Domov mládeže ČZA Mělník, Dobrovského 1776,Mělník</t>
  </si>
  <si>
    <t>Česká zahradnická akademie Mělník, sady Na Polabí 411</t>
  </si>
  <si>
    <t>P11.0 - Umývárna-sociální zařízení v domově mládeže (Zámek Neuberk)</t>
  </si>
  <si>
    <t>Domov mládeže ČZA Mělník , Dobrosvkého 1776, Mělník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</si>
</sst>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  <charset val="1"/>
    </font>
    <font>
      <sz val="8"/>
      <color rgb="FFFFFFFF"/>
      <name val="Arial CE"/>
      <charset val="1"/>
    </font>
    <font>
      <sz val="8"/>
      <color rgb="FF3366FF"/>
      <name val="Arial CE"/>
      <charset val="1"/>
    </font>
    <font>
      <b/>
      <sz val="14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b/>
      <sz val="11"/>
      <name val="Arial CE"/>
      <charset val="1"/>
    </font>
    <font>
      <b/>
      <sz val="10"/>
      <name val="Arial CE"/>
      <charset val="1"/>
    </font>
    <font>
      <b/>
      <sz val="10"/>
      <color rgb="FF969696"/>
      <name val="Arial CE"/>
      <charset val="1"/>
    </font>
    <font>
      <b/>
      <sz val="12"/>
      <name val="Arial CE"/>
      <charset val="1"/>
    </font>
    <font>
      <b/>
      <sz val="10"/>
      <color rgb="FF464646"/>
      <name val="Arial CE"/>
      <charset val="1"/>
    </font>
    <font>
      <sz val="12"/>
      <color rgb="FF96969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12"/>
      <name val="Arial CE"/>
      <charset val="1"/>
    </font>
    <font>
      <sz val="18"/>
      <color rgb="FF0000FF"/>
      <name val="Wingdings 2"/>
      <charset val="1"/>
    </font>
    <font>
      <u/>
      <sz val="11"/>
      <color rgb="FF0000FF"/>
      <name val="Calibri"/>
      <charset val="1"/>
    </font>
    <font>
      <sz val="11"/>
      <name val="Arial CE"/>
      <charset val="1"/>
    </font>
    <font>
      <b/>
      <sz val="11"/>
      <color rgb="FF003366"/>
      <name val="Arial CE"/>
      <charset val="1"/>
    </font>
    <font>
      <sz val="11"/>
      <color rgb="FF003366"/>
      <name val="Arial CE"/>
      <charset val="1"/>
    </font>
    <font>
      <sz val="11"/>
      <color rgb="FF969696"/>
      <name val="Arial CE"/>
      <charset val="1"/>
    </font>
    <font>
      <sz val="10"/>
      <color rgb="FF3366FF"/>
      <name val="Arial CE"/>
      <charset val="1"/>
    </font>
    <font>
      <sz val="8"/>
      <color rgb="FF969696"/>
      <name val="Arial CE"/>
      <charset val="1"/>
    </font>
    <font>
      <b/>
      <sz val="12"/>
      <color rgb="FF800000"/>
      <name val="Arial CE"/>
      <charset val="1"/>
    </font>
    <font>
      <sz val="12"/>
      <color rgb="FF003366"/>
      <name val="Arial CE"/>
      <charset val="1"/>
    </font>
    <font>
      <sz val="10"/>
      <color rgb="FF003366"/>
      <name val="Arial CE"/>
      <charset val="1"/>
    </font>
    <font>
      <sz val="8"/>
      <color rgb="FF960000"/>
      <name val="Arial CE"/>
      <charset val="1"/>
    </font>
    <font>
      <b/>
      <sz val="8"/>
      <name val="Arial CE"/>
      <charset val="1"/>
    </font>
    <font>
      <sz val="8"/>
      <color rgb="FF003366"/>
      <name val="Arial CE"/>
      <charset val="1"/>
    </font>
    <font>
      <i/>
      <sz val="9"/>
      <color rgb="FF0000FF"/>
      <name val="Arial CE"/>
      <charset val="1"/>
    </font>
    <font>
      <i/>
      <sz val="8"/>
      <color rgb="FF0000FF"/>
      <name val="Arial CE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7" fillId="0" borderId="0" applyBorder="0" applyProtection="0"/>
  </cellStyleXfs>
  <cellXfs count="184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11" fillId="0" borderId="18" xfId="0" applyNumberFormat="1" applyFont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166" fontId="11" fillId="0" borderId="0" xfId="0" applyNumberFormat="1" applyFont="1" applyBorder="1" applyAlignment="1">
      <alignment vertical="center"/>
    </xf>
    <xf numFmtId="4" fontId="11" fillId="0" borderId="14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1" applyFont="1" applyBorder="1" applyAlignment="1" applyProtection="1">
      <alignment horizontal="center" vertical="center"/>
    </xf>
    <xf numFmtId="0" fontId="18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21" fillId="0" borderId="19" xfId="0" applyNumberFormat="1" applyFont="1" applyBorder="1" applyAlignment="1">
      <alignment vertical="center"/>
    </xf>
    <xf numFmtId="4" fontId="21" fillId="0" borderId="20" xfId="0" applyNumberFormat="1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4" fontId="21" fillId="0" borderId="2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0" xfId="0" applyProtection="1"/>
    <xf numFmtId="0" fontId="22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9" fillId="4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center" vertical="center"/>
    </xf>
    <xf numFmtId="4" fontId="9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20" xfId="0" applyFont="1" applyBorder="1" applyAlignment="1">
      <alignment horizontal="left" vertical="center"/>
    </xf>
    <xf numFmtId="0" fontId="25" fillId="0" borderId="20" xfId="0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20" xfId="0" applyFont="1" applyBorder="1" applyAlignment="1">
      <alignment horizontal="left" vertical="center"/>
    </xf>
    <xf numFmtId="0" fontId="26" fillId="0" borderId="20" xfId="0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4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29" fillId="0" borderId="0" xfId="0" applyFont="1" applyAlignment="1"/>
    <xf numFmtId="0" fontId="29" fillId="0" borderId="3" xfId="0" applyFont="1" applyBorder="1" applyAlignment="1"/>
    <xf numFmtId="0" fontId="2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/>
    <xf numFmtId="0" fontId="29" fillId="0" borderId="18" xfId="0" applyFont="1" applyBorder="1" applyAlignment="1"/>
    <xf numFmtId="0" fontId="29" fillId="0" borderId="0" xfId="0" applyFont="1" applyBorder="1" applyAlignment="1"/>
    <xf numFmtId="166" fontId="29" fillId="0" borderId="0" xfId="0" applyNumberFormat="1" applyFont="1" applyBorder="1" applyAlignment="1"/>
    <xf numFmtId="166" fontId="29" fillId="0" borderId="14" xfId="0" applyNumberFormat="1" applyFont="1" applyBorder="1" applyAlignment="1"/>
    <xf numFmtId="0" fontId="29" fillId="0" borderId="0" xfId="0" applyFont="1" applyAlignment="1">
      <alignment horizontal="center"/>
    </xf>
    <xf numFmtId="4" fontId="29" fillId="0" borderId="0" xfId="0" applyNumberFormat="1" applyFont="1" applyAlignment="1">
      <alignment vertical="center"/>
    </xf>
    <xf numFmtId="0" fontId="26" fillId="0" borderId="0" xfId="0" applyFont="1" applyAlignment="1">
      <alignment horizontal="left"/>
    </xf>
    <xf numFmtId="4" fontId="2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49" fontId="12" fillId="0" borderId="22" xfId="0" applyNumberFormat="1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167" fontId="12" fillId="0" borderId="22" xfId="0" applyNumberFormat="1" applyFont="1" applyBorder="1" applyAlignment="1" applyProtection="1">
      <alignment vertical="center"/>
      <protection locked="0"/>
    </xf>
    <xf numFmtId="4" fontId="1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3" fillId="0" borderId="18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166" fontId="13" fillId="0" borderId="0" xfId="0" applyNumberFormat="1" applyFont="1" applyBorder="1" applyAlignment="1">
      <alignment vertical="center"/>
    </xf>
    <xf numFmtId="166" fontId="13" fillId="0" borderId="14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8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166" fontId="13" fillId="0" borderId="20" xfId="0" applyNumberFormat="1" applyFont="1" applyBorder="1" applyAlignment="1">
      <alignment vertical="center"/>
    </xf>
    <xf numFmtId="166" fontId="13" fillId="0" borderId="21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horizontal="right" vertical="center"/>
    </xf>
    <xf numFmtId="4" fontId="14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4" fontId="20" fillId="0" borderId="0" xfId="0" applyNumberFormat="1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4" fontId="9" fillId="3" borderId="8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165" fontId="5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122760</xdr:rowOff>
    </xdr:to>
    <xdr:pic>
      <xdr:nvPicPr>
        <xdr:cNvPr id="2" name="Picture 1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122760</xdr:rowOff>
    </xdr:to>
    <xdr:pic>
      <xdr:nvPicPr>
        <xdr:cNvPr id="2" name="Picture 1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67" zoomScaleNormal="100" workbookViewId="0">
      <selection activeCell="J95" sqref="J95:AF95"/>
    </sheetView>
  </sheetViews>
  <sheetFormatPr defaultColWidth="8.5"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" t="s">
        <v>0</v>
      </c>
      <c r="AZ1" s="1"/>
      <c r="BA1" s="1" t="s">
        <v>1</v>
      </c>
      <c r="BB1" s="1"/>
      <c r="BT1" s="1" t="s">
        <v>2</v>
      </c>
      <c r="BU1" s="1" t="s">
        <v>2</v>
      </c>
      <c r="BV1" s="1" t="s">
        <v>3</v>
      </c>
    </row>
    <row r="2" spans="1:74" ht="36.950000000000003" customHeight="1">
      <c r="AR2" s="178" t="s">
        <v>4</v>
      </c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2" t="s">
        <v>5</v>
      </c>
      <c r="BT2" s="2" t="s">
        <v>6</v>
      </c>
    </row>
    <row r="3" spans="1:74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5</v>
      </c>
      <c r="BT3" s="2" t="s">
        <v>7</v>
      </c>
    </row>
    <row r="4" spans="1:74" ht="24.95" customHeight="1">
      <c r="B4" s="5"/>
      <c r="D4" s="6" t="s">
        <v>8</v>
      </c>
      <c r="AR4" s="5"/>
      <c r="AS4" s="7" t="s">
        <v>9</v>
      </c>
      <c r="BS4" s="2" t="s">
        <v>10</v>
      </c>
    </row>
    <row r="5" spans="1:74" ht="12" customHeight="1">
      <c r="B5" s="5"/>
      <c r="D5" s="8" t="s">
        <v>11</v>
      </c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R5" s="5"/>
      <c r="BS5" s="2" t="s">
        <v>5</v>
      </c>
    </row>
    <row r="6" spans="1:74" ht="36.950000000000003" customHeight="1">
      <c r="B6" s="5"/>
      <c r="D6" s="9" t="s">
        <v>12</v>
      </c>
      <c r="K6" s="180" t="s">
        <v>719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R6" s="5"/>
      <c r="BS6" s="2" t="s">
        <v>5</v>
      </c>
    </row>
    <row r="7" spans="1:74" ht="12" customHeight="1">
      <c r="B7" s="5"/>
      <c r="D7" s="10" t="s">
        <v>13</v>
      </c>
      <c r="K7" s="11"/>
      <c r="AK7" s="10" t="s">
        <v>14</v>
      </c>
      <c r="AN7" s="11"/>
      <c r="AR7" s="5"/>
      <c r="BS7" s="2" t="s">
        <v>5</v>
      </c>
    </row>
    <row r="8" spans="1:74" ht="12" customHeight="1">
      <c r="B8" s="5"/>
      <c r="D8" s="10" t="s">
        <v>15</v>
      </c>
      <c r="K8" s="11" t="s">
        <v>720</v>
      </c>
      <c r="AK8" s="10" t="s">
        <v>16</v>
      </c>
      <c r="AN8" s="11"/>
      <c r="AR8" s="5"/>
      <c r="BS8" s="2" t="s">
        <v>5</v>
      </c>
    </row>
    <row r="9" spans="1:74" ht="14.45" customHeight="1">
      <c r="B9" s="5"/>
      <c r="AR9" s="5"/>
      <c r="BS9" s="2" t="s">
        <v>5</v>
      </c>
    </row>
    <row r="10" spans="1:74" ht="12" customHeight="1">
      <c r="B10" s="5"/>
      <c r="D10" s="10" t="s">
        <v>17</v>
      </c>
      <c r="AK10" s="10" t="s">
        <v>18</v>
      </c>
      <c r="AN10" s="11"/>
      <c r="AR10" s="5"/>
      <c r="BS10" s="2" t="s">
        <v>5</v>
      </c>
    </row>
    <row r="11" spans="1:74" ht="18.600000000000001" customHeight="1">
      <c r="B11" s="5"/>
      <c r="E11" s="11" t="s">
        <v>721</v>
      </c>
      <c r="AK11" s="10" t="s">
        <v>19</v>
      </c>
      <c r="AN11" s="11"/>
      <c r="AR11" s="5"/>
      <c r="BS11" s="2" t="s">
        <v>5</v>
      </c>
    </row>
    <row r="12" spans="1:74" ht="6.95" customHeight="1">
      <c r="B12" s="5"/>
      <c r="AR12" s="5"/>
      <c r="BS12" s="2" t="s">
        <v>5</v>
      </c>
    </row>
    <row r="13" spans="1:74" ht="12" customHeight="1">
      <c r="B13" s="5"/>
      <c r="D13" s="10" t="s">
        <v>20</v>
      </c>
      <c r="AK13" s="10" t="s">
        <v>18</v>
      </c>
      <c r="AN13" s="11"/>
      <c r="AR13" s="5"/>
      <c r="BS13" s="2" t="s">
        <v>5</v>
      </c>
    </row>
    <row r="14" spans="1:74" ht="12.75">
      <c r="B14" s="5"/>
      <c r="E14" s="11" t="s">
        <v>21</v>
      </c>
      <c r="AK14" s="10" t="s">
        <v>19</v>
      </c>
      <c r="AN14" s="11"/>
      <c r="AR14" s="5"/>
      <c r="BS14" s="2" t="s">
        <v>5</v>
      </c>
    </row>
    <row r="15" spans="1:74" ht="6.95" customHeight="1">
      <c r="B15" s="5"/>
      <c r="AR15" s="5"/>
      <c r="BS15" s="2" t="s">
        <v>2</v>
      </c>
    </row>
    <row r="16" spans="1:74" ht="12" customHeight="1">
      <c r="B16" s="5"/>
      <c r="D16" s="10" t="s">
        <v>22</v>
      </c>
      <c r="AK16" s="10" t="s">
        <v>18</v>
      </c>
      <c r="AN16" s="11"/>
      <c r="AR16" s="5"/>
      <c r="BS16" s="2" t="s">
        <v>2</v>
      </c>
    </row>
    <row r="17" spans="1:71" ht="18.600000000000001" customHeight="1">
      <c r="B17" s="5"/>
      <c r="E17" s="11" t="s">
        <v>21</v>
      </c>
      <c r="AK17" s="10" t="s">
        <v>19</v>
      </c>
      <c r="AN17" s="11"/>
      <c r="AR17" s="5"/>
      <c r="BS17" s="2" t="s">
        <v>23</v>
      </c>
    </row>
    <row r="18" spans="1:71" ht="6.95" customHeight="1">
      <c r="B18" s="5"/>
      <c r="AR18" s="5"/>
      <c r="BS18" s="2" t="s">
        <v>5</v>
      </c>
    </row>
    <row r="19" spans="1:71" ht="12" customHeight="1">
      <c r="B19" s="5"/>
      <c r="D19" s="10" t="s">
        <v>24</v>
      </c>
      <c r="AK19" s="10" t="s">
        <v>18</v>
      </c>
      <c r="AN19" s="11"/>
      <c r="AR19" s="5"/>
      <c r="BS19" s="2" t="s">
        <v>5</v>
      </c>
    </row>
    <row r="20" spans="1:71" ht="18.600000000000001" customHeight="1">
      <c r="B20" s="5"/>
      <c r="E20" s="11" t="s">
        <v>21</v>
      </c>
      <c r="AK20" s="10" t="s">
        <v>19</v>
      </c>
      <c r="AN20" s="11"/>
      <c r="AR20" s="5"/>
      <c r="BS20" s="2" t="s">
        <v>23</v>
      </c>
    </row>
    <row r="21" spans="1:71" ht="6.95" customHeight="1">
      <c r="B21" s="5"/>
      <c r="AR21" s="5"/>
    </row>
    <row r="22" spans="1:71" ht="12" customHeight="1">
      <c r="B22" s="5"/>
      <c r="D22" s="10" t="s">
        <v>25</v>
      </c>
      <c r="AR22" s="5"/>
    </row>
    <row r="23" spans="1:71" ht="16.5" customHeight="1">
      <c r="B23" s="5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R23" s="5"/>
    </row>
    <row r="24" spans="1:71" ht="6.95" customHeight="1">
      <c r="B24" s="5"/>
      <c r="AR24" s="5"/>
    </row>
    <row r="25" spans="1:71" ht="6.95" customHeight="1">
      <c r="B25" s="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R25" s="5"/>
    </row>
    <row r="26" spans="1:71" s="17" customFormat="1" ht="25.9" customHeight="1">
      <c r="A26" s="13"/>
      <c r="B26" s="14"/>
      <c r="C26" s="13"/>
      <c r="D26" s="15" t="s">
        <v>26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82">
        <f>ROUND(AG94,2)</f>
        <v>0</v>
      </c>
      <c r="AL26" s="182"/>
      <c r="AM26" s="182"/>
      <c r="AN26" s="182"/>
      <c r="AO26" s="182"/>
      <c r="AP26" s="13"/>
      <c r="AQ26" s="13"/>
      <c r="AR26" s="14"/>
      <c r="BE26" s="13"/>
    </row>
    <row r="27" spans="1:71" s="17" customFormat="1" ht="6.95" customHeight="1">
      <c r="A27" s="13"/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4"/>
      <c r="BE27" s="13"/>
    </row>
    <row r="28" spans="1:71" s="17" customFormat="1" ht="12.75">
      <c r="A28" s="13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77" t="s">
        <v>27</v>
      </c>
      <c r="M28" s="177"/>
      <c r="N28" s="177"/>
      <c r="O28" s="177"/>
      <c r="P28" s="177"/>
      <c r="Q28" s="13"/>
      <c r="R28" s="13"/>
      <c r="S28" s="13"/>
      <c r="T28" s="13"/>
      <c r="U28" s="13"/>
      <c r="V28" s="13"/>
      <c r="W28" s="177" t="s">
        <v>28</v>
      </c>
      <c r="X28" s="177"/>
      <c r="Y28" s="177"/>
      <c r="Z28" s="177"/>
      <c r="AA28" s="177"/>
      <c r="AB28" s="177"/>
      <c r="AC28" s="177"/>
      <c r="AD28" s="177"/>
      <c r="AE28" s="177"/>
      <c r="AF28" s="13"/>
      <c r="AG28" s="13"/>
      <c r="AH28" s="13"/>
      <c r="AI28" s="13"/>
      <c r="AJ28" s="13"/>
      <c r="AK28" s="177" t="s">
        <v>29</v>
      </c>
      <c r="AL28" s="177"/>
      <c r="AM28" s="177"/>
      <c r="AN28" s="177"/>
      <c r="AO28" s="177"/>
      <c r="AP28" s="13"/>
      <c r="AQ28" s="13"/>
      <c r="AR28" s="14"/>
      <c r="BE28" s="13"/>
    </row>
    <row r="29" spans="1:71" s="18" customFormat="1" ht="14.45" customHeight="1">
      <c r="B29" s="19"/>
      <c r="D29" s="10" t="s">
        <v>30</v>
      </c>
      <c r="F29" s="10" t="s">
        <v>31</v>
      </c>
      <c r="L29" s="175">
        <v>0.21</v>
      </c>
      <c r="M29" s="175"/>
      <c r="N29" s="175"/>
      <c r="O29" s="175"/>
      <c r="P29" s="175"/>
      <c r="W29" s="176">
        <f>ROUND(AZ94, 2)</f>
        <v>0</v>
      </c>
      <c r="X29" s="176"/>
      <c r="Y29" s="176"/>
      <c r="Z29" s="176"/>
      <c r="AA29" s="176"/>
      <c r="AB29" s="176"/>
      <c r="AC29" s="176"/>
      <c r="AD29" s="176"/>
      <c r="AE29" s="176"/>
      <c r="AK29" s="176">
        <f>ROUND(AV94, 2)</f>
        <v>0</v>
      </c>
      <c r="AL29" s="176"/>
      <c r="AM29" s="176"/>
      <c r="AN29" s="176"/>
      <c r="AO29" s="176"/>
      <c r="AR29" s="19"/>
    </row>
    <row r="30" spans="1:71" s="18" customFormat="1" ht="14.45" customHeight="1">
      <c r="B30" s="19"/>
      <c r="F30" s="10" t="s">
        <v>32</v>
      </c>
      <c r="L30" s="175">
        <v>0.12</v>
      </c>
      <c r="M30" s="175"/>
      <c r="N30" s="175"/>
      <c r="O30" s="175"/>
      <c r="P30" s="175"/>
      <c r="W30" s="176">
        <f>ROUND(BA94, 2)</f>
        <v>0</v>
      </c>
      <c r="X30" s="176"/>
      <c r="Y30" s="176"/>
      <c r="Z30" s="176"/>
      <c r="AA30" s="176"/>
      <c r="AB30" s="176"/>
      <c r="AC30" s="176"/>
      <c r="AD30" s="176"/>
      <c r="AE30" s="176"/>
      <c r="AK30" s="176">
        <f>ROUND(AW94, 2)</f>
        <v>0</v>
      </c>
      <c r="AL30" s="176"/>
      <c r="AM30" s="176"/>
      <c r="AN30" s="176"/>
      <c r="AO30" s="176"/>
      <c r="AR30" s="19"/>
    </row>
    <row r="31" spans="1:71" s="18" customFormat="1" ht="14.45" hidden="1" customHeight="1">
      <c r="B31" s="19"/>
      <c r="F31" s="10" t="s">
        <v>33</v>
      </c>
      <c r="L31" s="175">
        <v>0.21</v>
      </c>
      <c r="M31" s="175"/>
      <c r="N31" s="175"/>
      <c r="O31" s="175"/>
      <c r="P31" s="175"/>
      <c r="W31" s="176">
        <f>ROUND(BB94, 2)</f>
        <v>0</v>
      </c>
      <c r="X31" s="176"/>
      <c r="Y31" s="176"/>
      <c r="Z31" s="176"/>
      <c r="AA31" s="176"/>
      <c r="AB31" s="176"/>
      <c r="AC31" s="176"/>
      <c r="AD31" s="176"/>
      <c r="AE31" s="176"/>
      <c r="AK31" s="176">
        <v>0</v>
      </c>
      <c r="AL31" s="176"/>
      <c r="AM31" s="176"/>
      <c r="AN31" s="176"/>
      <c r="AO31" s="176"/>
      <c r="AR31" s="19"/>
    </row>
    <row r="32" spans="1:71" s="18" customFormat="1" ht="14.45" hidden="1" customHeight="1">
      <c r="B32" s="19"/>
      <c r="F32" s="10" t="s">
        <v>34</v>
      </c>
      <c r="L32" s="175">
        <v>0.12</v>
      </c>
      <c r="M32" s="175"/>
      <c r="N32" s="175"/>
      <c r="O32" s="175"/>
      <c r="P32" s="175"/>
      <c r="W32" s="176">
        <f>ROUND(BC94, 2)</f>
        <v>0</v>
      </c>
      <c r="X32" s="176"/>
      <c r="Y32" s="176"/>
      <c r="Z32" s="176"/>
      <c r="AA32" s="176"/>
      <c r="AB32" s="176"/>
      <c r="AC32" s="176"/>
      <c r="AD32" s="176"/>
      <c r="AE32" s="176"/>
      <c r="AK32" s="176">
        <v>0</v>
      </c>
      <c r="AL32" s="176"/>
      <c r="AM32" s="176"/>
      <c r="AN32" s="176"/>
      <c r="AO32" s="176"/>
      <c r="AR32" s="19"/>
    </row>
    <row r="33" spans="1:57" s="18" customFormat="1" ht="14.45" hidden="1" customHeight="1">
      <c r="B33" s="19"/>
      <c r="F33" s="10" t="s">
        <v>35</v>
      </c>
      <c r="L33" s="175">
        <v>0</v>
      </c>
      <c r="M33" s="175"/>
      <c r="N33" s="175"/>
      <c r="O33" s="175"/>
      <c r="P33" s="175"/>
      <c r="W33" s="176">
        <f>ROUND(BD94, 2)</f>
        <v>0</v>
      </c>
      <c r="X33" s="176"/>
      <c r="Y33" s="176"/>
      <c r="Z33" s="176"/>
      <c r="AA33" s="176"/>
      <c r="AB33" s="176"/>
      <c r="AC33" s="176"/>
      <c r="AD33" s="176"/>
      <c r="AE33" s="176"/>
      <c r="AK33" s="176">
        <v>0</v>
      </c>
      <c r="AL33" s="176"/>
      <c r="AM33" s="176"/>
      <c r="AN33" s="176"/>
      <c r="AO33" s="176"/>
      <c r="AR33" s="19"/>
    </row>
    <row r="34" spans="1:57" s="17" customFormat="1" ht="6.95" customHeight="1">
      <c r="A34" s="13"/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4"/>
      <c r="BE34" s="13"/>
    </row>
    <row r="35" spans="1:57" s="17" customFormat="1" ht="25.9" customHeight="1">
      <c r="A35" s="13"/>
      <c r="B35" s="14"/>
      <c r="C35" s="20"/>
      <c r="D35" s="21" t="s">
        <v>36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3" t="s">
        <v>37</v>
      </c>
      <c r="U35" s="22"/>
      <c r="V35" s="22"/>
      <c r="W35" s="22"/>
      <c r="X35" s="171" t="s">
        <v>38</v>
      </c>
      <c r="Y35" s="171"/>
      <c r="Z35" s="171"/>
      <c r="AA35" s="171"/>
      <c r="AB35" s="171"/>
      <c r="AC35" s="22"/>
      <c r="AD35" s="22"/>
      <c r="AE35" s="22"/>
      <c r="AF35" s="22"/>
      <c r="AG35" s="22"/>
      <c r="AH35" s="22"/>
      <c r="AI35" s="22"/>
      <c r="AJ35" s="22"/>
      <c r="AK35" s="172">
        <f>SUM(AK26:AK33)</f>
        <v>0</v>
      </c>
      <c r="AL35" s="172"/>
      <c r="AM35" s="172"/>
      <c r="AN35" s="172"/>
      <c r="AO35" s="172"/>
      <c r="AP35" s="20"/>
      <c r="AQ35" s="20"/>
      <c r="AR35" s="14"/>
      <c r="BE35" s="13"/>
    </row>
    <row r="36" spans="1:57" s="17" customFormat="1" ht="6.9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4"/>
      <c r="BE36" s="13"/>
    </row>
    <row r="37" spans="1:57" s="17" customFormat="1" ht="14.4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4"/>
      <c r="BE37" s="13"/>
    </row>
    <row r="38" spans="1:57" ht="14.45" customHeight="1">
      <c r="B38" s="5"/>
      <c r="AR38" s="5"/>
    </row>
    <row r="39" spans="1:57" ht="14.45" customHeight="1">
      <c r="B39" s="5"/>
      <c r="AR39" s="5"/>
    </row>
    <row r="40" spans="1:57" ht="14.45" customHeight="1">
      <c r="B40" s="5"/>
      <c r="AR40" s="5"/>
    </row>
    <row r="41" spans="1:57" ht="14.45" customHeight="1">
      <c r="B41" s="5"/>
      <c r="AR41" s="5"/>
    </row>
    <row r="42" spans="1:57" ht="14.45" customHeight="1">
      <c r="B42" s="5"/>
      <c r="AR42" s="5"/>
    </row>
    <row r="43" spans="1:57" ht="14.45" customHeight="1">
      <c r="B43" s="5"/>
      <c r="AR43" s="5"/>
    </row>
    <row r="44" spans="1:57" ht="14.45" customHeight="1">
      <c r="B44" s="5"/>
      <c r="AR44" s="5"/>
    </row>
    <row r="45" spans="1:57" ht="14.45" customHeight="1">
      <c r="B45" s="5"/>
      <c r="AR45" s="5"/>
    </row>
    <row r="46" spans="1:57" ht="14.45" customHeight="1">
      <c r="B46" s="5"/>
      <c r="AR46" s="5"/>
    </row>
    <row r="47" spans="1:57" ht="14.45" customHeight="1">
      <c r="B47" s="5"/>
      <c r="AR47" s="5"/>
    </row>
    <row r="48" spans="1:57" ht="14.45" customHeight="1">
      <c r="B48" s="5"/>
      <c r="AR48" s="5"/>
    </row>
    <row r="49" spans="1:57" s="17" customFormat="1" ht="14.45" customHeight="1">
      <c r="B49" s="24"/>
      <c r="D49" s="25" t="s">
        <v>39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5" t="s">
        <v>40</v>
      </c>
      <c r="AI49" s="26"/>
      <c r="AJ49" s="26"/>
      <c r="AK49" s="26"/>
      <c r="AL49" s="26"/>
      <c r="AM49" s="26"/>
      <c r="AN49" s="26"/>
      <c r="AO49" s="26"/>
      <c r="AR49" s="24"/>
    </row>
    <row r="50" spans="1:57">
      <c r="B50" s="5"/>
      <c r="AR50" s="5"/>
    </row>
    <row r="51" spans="1:57">
      <c r="B51" s="5"/>
      <c r="AR51" s="5"/>
    </row>
    <row r="52" spans="1:57">
      <c r="B52" s="5"/>
      <c r="AR52" s="5"/>
    </row>
    <row r="53" spans="1:57">
      <c r="B53" s="5"/>
      <c r="AR53" s="5"/>
    </row>
    <row r="54" spans="1:57">
      <c r="B54" s="5"/>
      <c r="AR54" s="5"/>
    </row>
    <row r="55" spans="1:57">
      <c r="B55" s="5"/>
      <c r="AR55" s="5"/>
    </row>
    <row r="56" spans="1:57">
      <c r="B56" s="5"/>
      <c r="AR56" s="5"/>
    </row>
    <row r="57" spans="1:57">
      <c r="B57" s="5"/>
      <c r="AR57" s="5"/>
    </row>
    <row r="58" spans="1:57">
      <c r="B58" s="5"/>
      <c r="AR58" s="5"/>
    </row>
    <row r="59" spans="1:57">
      <c r="B59" s="5"/>
      <c r="AR59" s="5"/>
    </row>
    <row r="60" spans="1:57" s="17" customFormat="1" ht="12.75">
      <c r="A60" s="13"/>
      <c r="B60" s="14"/>
      <c r="C60" s="13"/>
      <c r="D60" s="27" t="s">
        <v>41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27" t="s">
        <v>42</v>
      </c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27" t="s">
        <v>41</v>
      </c>
      <c r="AI60" s="16"/>
      <c r="AJ60" s="16"/>
      <c r="AK60" s="16"/>
      <c r="AL60" s="16"/>
      <c r="AM60" s="27" t="s">
        <v>42</v>
      </c>
      <c r="AN60" s="16"/>
      <c r="AO60" s="16"/>
      <c r="AP60" s="13"/>
      <c r="AQ60" s="13"/>
      <c r="AR60" s="14"/>
      <c r="BE60" s="13"/>
    </row>
    <row r="61" spans="1:57">
      <c r="B61" s="5"/>
      <c r="AR61" s="5"/>
    </row>
    <row r="62" spans="1:57">
      <c r="B62" s="5"/>
      <c r="AR62" s="5"/>
    </row>
    <row r="63" spans="1:57">
      <c r="B63" s="5"/>
      <c r="AR63" s="5"/>
    </row>
    <row r="64" spans="1:57" s="17" customFormat="1" ht="12.75">
      <c r="A64" s="13"/>
      <c r="B64" s="14"/>
      <c r="C64" s="13"/>
      <c r="D64" s="25" t="s">
        <v>43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5" t="s">
        <v>44</v>
      </c>
      <c r="AI64" s="28"/>
      <c r="AJ64" s="28"/>
      <c r="AK64" s="28"/>
      <c r="AL64" s="28"/>
      <c r="AM64" s="28"/>
      <c r="AN64" s="28"/>
      <c r="AO64" s="28"/>
      <c r="AP64" s="13"/>
      <c r="AQ64" s="13"/>
      <c r="AR64" s="14"/>
      <c r="BE64" s="13"/>
    </row>
    <row r="65" spans="1:57">
      <c r="B65" s="5"/>
      <c r="AR65" s="5"/>
    </row>
    <row r="66" spans="1:57">
      <c r="B66" s="5"/>
      <c r="AR66" s="5"/>
    </row>
    <row r="67" spans="1:57">
      <c r="B67" s="5"/>
      <c r="AR67" s="5"/>
    </row>
    <row r="68" spans="1:57">
      <c r="B68" s="5"/>
      <c r="AR68" s="5"/>
    </row>
    <row r="69" spans="1:57">
      <c r="B69" s="5"/>
      <c r="AR69" s="5"/>
    </row>
    <row r="70" spans="1:57">
      <c r="B70" s="5"/>
      <c r="AR70" s="5"/>
    </row>
    <row r="71" spans="1:57">
      <c r="B71" s="5"/>
      <c r="AR71" s="5"/>
    </row>
    <row r="72" spans="1:57">
      <c r="B72" s="5"/>
      <c r="AR72" s="5"/>
    </row>
    <row r="73" spans="1:57">
      <c r="B73" s="5"/>
      <c r="AR73" s="5"/>
    </row>
    <row r="74" spans="1:57">
      <c r="B74" s="5"/>
      <c r="AR74" s="5"/>
    </row>
    <row r="75" spans="1:57" s="17" customFormat="1" ht="12.75">
      <c r="A75" s="13"/>
      <c r="B75" s="14"/>
      <c r="C75" s="13"/>
      <c r="D75" s="27" t="s">
        <v>41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27" t="s">
        <v>42</v>
      </c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27" t="s">
        <v>41</v>
      </c>
      <c r="AI75" s="16"/>
      <c r="AJ75" s="16"/>
      <c r="AK75" s="16"/>
      <c r="AL75" s="16"/>
      <c r="AM75" s="27" t="s">
        <v>42</v>
      </c>
      <c r="AN75" s="16"/>
      <c r="AO75" s="16"/>
      <c r="AP75" s="13"/>
      <c r="AQ75" s="13"/>
      <c r="AR75" s="14"/>
      <c r="BE75" s="13"/>
    </row>
    <row r="76" spans="1:57" s="17" customFormat="1">
      <c r="A76" s="13"/>
      <c r="B76" s="14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4"/>
      <c r="BE76" s="13"/>
    </row>
    <row r="77" spans="1:57" s="17" customFormat="1" ht="6.95" customHeight="1">
      <c r="A77" s="13"/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14"/>
      <c r="BE77" s="13"/>
    </row>
    <row r="81" spans="1:91" s="17" customFormat="1" ht="6.95" customHeight="1">
      <c r="A81" s="13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14"/>
      <c r="BE81" s="13"/>
    </row>
    <row r="82" spans="1:91" s="17" customFormat="1" ht="24.95" customHeight="1">
      <c r="A82" s="13"/>
      <c r="B82" s="14"/>
      <c r="C82" s="6" t="s">
        <v>45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4"/>
      <c r="BE82" s="13"/>
    </row>
    <row r="83" spans="1:91" s="17" customFormat="1" ht="6.95" customHeight="1">
      <c r="A83" s="13"/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4"/>
      <c r="BE83" s="13"/>
    </row>
    <row r="84" spans="1:91" s="33" customFormat="1" ht="12" customHeight="1">
      <c r="B84" s="34"/>
      <c r="C84" s="10" t="s">
        <v>11</v>
      </c>
      <c r="AR84" s="34"/>
    </row>
    <row r="85" spans="1:91" s="35" customFormat="1" ht="36.950000000000003" customHeight="1">
      <c r="B85" s="36"/>
      <c r="C85" s="37" t="s">
        <v>12</v>
      </c>
      <c r="L85" s="173" t="str">
        <f>K6</f>
        <v>Oprava sociálních zařízení v domově mládeže</v>
      </c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R85" s="36"/>
    </row>
    <row r="86" spans="1:91" s="17" customFormat="1" ht="6.95" customHeight="1">
      <c r="A86" s="13"/>
      <c r="B86" s="14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4"/>
      <c r="BE86" s="13"/>
    </row>
    <row r="87" spans="1:91" s="17" customFormat="1" ht="12" customHeight="1">
      <c r="A87" s="13"/>
      <c r="B87" s="14"/>
      <c r="C87" s="10" t="s">
        <v>15</v>
      </c>
      <c r="D87" s="13"/>
      <c r="E87" s="13"/>
      <c r="F87" s="13"/>
      <c r="G87" s="13"/>
      <c r="H87" s="13"/>
      <c r="I87" s="13"/>
      <c r="J87" s="13"/>
      <c r="K87" s="13"/>
      <c r="L87" s="38" t="str">
        <f>IF(K8="","",K8)</f>
        <v>Domov mládeže ČZA Mělník, Dobrovského 1776,Mělník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0" t="s">
        <v>16</v>
      </c>
      <c r="AJ87" s="13"/>
      <c r="AK87" s="13"/>
      <c r="AL87" s="13"/>
      <c r="AM87" s="174" t="str">
        <f>IF(AN8= "","",AN8)</f>
        <v/>
      </c>
      <c r="AN87" s="174"/>
      <c r="AO87" s="13"/>
      <c r="AP87" s="13"/>
      <c r="AQ87" s="13"/>
      <c r="AR87" s="14"/>
      <c r="BE87" s="13"/>
    </row>
    <row r="88" spans="1:91" s="17" customFormat="1" ht="6.95" customHeight="1">
      <c r="A88" s="13"/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4"/>
      <c r="BE88" s="13"/>
    </row>
    <row r="89" spans="1:91" s="17" customFormat="1" ht="15.2" customHeight="1">
      <c r="A89" s="13"/>
      <c r="B89" s="14"/>
      <c r="C89" s="10" t="s">
        <v>17</v>
      </c>
      <c r="D89" s="13"/>
      <c r="E89" s="13"/>
      <c r="F89" s="13"/>
      <c r="G89" s="13"/>
      <c r="H89" s="13"/>
      <c r="I89" s="13"/>
      <c r="J89" s="13"/>
      <c r="K89" s="13"/>
      <c r="L89" s="33" t="str">
        <f>IF(E11= "","",E11)</f>
        <v>Česká zahradnická akademie Mělník, sady Na Polabí 411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0" t="s">
        <v>22</v>
      </c>
      <c r="AJ89" s="13"/>
      <c r="AK89" s="13"/>
      <c r="AL89" s="13"/>
      <c r="AM89" s="166" t="str">
        <f>IF(E17="","",E17)</f>
        <v xml:space="preserve"> </v>
      </c>
      <c r="AN89" s="166"/>
      <c r="AO89" s="166"/>
      <c r="AP89" s="166"/>
      <c r="AQ89" s="13"/>
      <c r="AR89" s="14"/>
      <c r="AS89" s="165" t="s">
        <v>46</v>
      </c>
      <c r="AT89" s="165"/>
      <c r="AU89" s="39"/>
      <c r="AV89" s="39"/>
      <c r="AW89" s="39"/>
      <c r="AX89" s="39"/>
      <c r="AY89" s="39"/>
      <c r="AZ89" s="39"/>
      <c r="BA89" s="39"/>
      <c r="BB89" s="39"/>
      <c r="BC89" s="39"/>
      <c r="BD89" s="40"/>
      <c r="BE89" s="13"/>
    </row>
    <row r="90" spans="1:91" s="17" customFormat="1" ht="15.2" customHeight="1">
      <c r="A90" s="13"/>
      <c r="B90" s="14"/>
      <c r="C90" s="10" t="s">
        <v>20</v>
      </c>
      <c r="D90" s="13"/>
      <c r="E90" s="13"/>
      <c r="F90" s="13"/>
      <c r="G90" s="13"/>
      <c r="H90" s="13"/>
      <c r="I90" s="13"/>
      <c r="J90" s="13"/>
      <c r="K90" s="13"/>
      <c r="L90" s="33" t="str">
        <f>IF(E14="","",E14)</f>
        <v xml:space="preserve"> 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0" t="s">
        <v>24</v>
      </c>
      <c r="AJ90" s="13"/>
      <c r="AK90" s="13"/>
      <c r="AL90" s="13"/>
      <c r="AM90" s="166" t="str">
        <f>IF(E20="","",E20)</f>
        <v xml:space="preserve"> </v>
      </c>
      <c r="AN90" s="166"/>
      <c r="AO90" s="166"/>
      <c r="AP90" s="166"/>
      <c r="AQ90" s="13"/>
      <c r="AR90" s="14"/>
      <c r="AS90" s="165"/>
      <c r="AT90" s="165"/>
      <c r="AU90" s="41"/>
      <c r="AV90" s="41"/>
      <c r="AW90" s="41"/>
      <c r="AX90" s="41"/>
      <c r="AY90" s="41"/>
      <c r="AZ90" s="41"/>
      <c r="BA90" s="41"/>
      <c r="BB90" s="41"/>
      <c r="BC90" s="41"/>
      <c r="BD90" s="42"/>
      <c r="BE90" s="13"/>
    </row>
    <row r="91" spans="1:91" s="17" customFormat="1" ht="10.9" customHeight="1">
      <c r="A91" s="13"/>
      <c r="B91" s="14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4"/>
      <c r="AS91" s="165"/>
      <c r="AT91" s="165"/>
      <c r="AU91" s="41"/>
      <c r="AV91" s="41"/>
      <c r="AW91" s="41"/>
      <c r="AX91" s="41"/>
      <c r="AY91" s="41"/>
      <c r="AZ91" s="41"/>
      <c r="BA91" s="41"/>
      <c r="BB91" s="41"/>
      <c r="BC91" s="41"/>
      <c r="BD91" s="42"/>
      <c r="BE91" s="13"/>
    </row>
    <row r="92" spans="1:91" s="17" customFormat="1" ht="29.25" customHeight="1">
      <c r="A92" s="13"/>
      <c r="B92" s="14"/>
      <c r="C92" s="167" t="s">
        <v>47</v>
      </c>
      <c r="D92" s="167"/>
      <c r="E92" s="167"/>
      <c r="F92" s="167"/>
      <c r="G92" s="167"/>
      <c r="H92" s="43"/>
      <c r="I92" s="168" t="s">
        <v>48</v>
      </c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9" t="s">
        <v>49</v>
      </c>
      <c r="AH92" s="169"/>
      <c r="AI92" s="169"/>
      <c r="AJ92" s="169"/>
      <c r="AK92" s="169"/>
      <c r="AL92" s="169"/>
      <c r="AM92" s="169"/>
      <c r="AN92" s="170" t="s">
        <v>50</v>
      </c>
      <c r="AO92" s="170"/>
      <c r="AP92" s="170"/>
      <c r="AQ92" s="44" t="s">
        <v>51</v>
      </c>
      <c r="AR92" s="14"/>
      <c r="AS92" s="45" t="s">
        <v>52</v>
      </c>
      <c r="AT92" s="46" t="s">
        <v>53</v>
      </c>
      <c r="AU92" s="46" t="s">
        <v>54</v>
      </c>
      <c r="AV92" s="46" t="s">
        <v>55</v>
      </c>
      <c r="AW92" s="46" t="s">
        <v>56</v>
      </c>
      <c r="AX92" s="46" t="s">
        <v>57</v>
      </c>
      <c r="AY92" s="46" t="s">
        <v>58</v>
      </c>
      <c r="AZ92" s="46" t="s">
        <v>59</v>
      </c>
      <c r="BA92" s="46" t="s">
        <v>60</v>
      </c>
      <c r="BB92" s="46" t="s">
        <v>61</v>
      </c>
      <c r="BC92" s="46" t="s">
        <v>62</v>
      </c>
      <c r="BD92" s="47" t="s">
        <v>63</v>
      </c>
      <c r="BE92" s="13"/>
    </row>
    <row r="93" spans="1:91" s="17" customFormat="1" ht="10.9" customHeight="1">
      <c r="A93" s="13"/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4"/>
      <c r="AS93" s="4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  <c r="BE93" s="13"/>
    </row>
    <row r="94" spans="1:91" s="51" customFormat="1" ht="32.450000000000003" customHeight="1">
      <c r="B94" s="52"/>
      <c r="C94" s="53" t="s">
        <v>64</v>
      </c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161">
        <f>ROUND(AG95,2)</f>
        <v>0</v>
      </c>
      <c r="AH94" s="161"/>
      <c r="AI94" s="161"/>
      <c r="AJ94" s="161"/>
      <c r="AK94" s="161"/>
      <c r="AL94" s="161"/>
      <c r="AM94" s="161"/>
      <c r="AN94" s="162">
        <f>SUM(AG94,AT94)</f>
        <v>0</v>
      </c>
      <c r="AO94" s="162"/>
      <c r="AP94" s="162"/>
      <c r="AQ94" s="55"/>
      <c r="AR94" s="52"/>
      <c r="AS94" s="56">
        <f>ROUND(AS95,2)</f>
        <v>0</v>
      </c>
      <c r="AT94" s="57">
        <f>ROUND(SUM(AV94:AW94),2)</f>
        <v>0</v>
      </c>
      <c r="AU94" s="58">
        <f>ROUND(AU95,5)</f>
        <v>55.744900000000001</v>
      </c>
      <c r="AV94" s="57">
        <f>ROUND(AZ94*L29,2)</f>
        <v>0</v>
      </c>
      <c r="AW94" s="57">
        <f>ROUND(BA94*L30,2)</f>
        <v>0</v>
      </c>
      <c r="AX94" s="57">
        <f>ROUND(BB94*L29,2)</f>
        <v>0</v>
      </c>
      <c r="AY94" s="57">
        <f>ROUND(BC94*L30,2)</f>
        <v>0</v>
      </c>
      <c r="AZ94" s="57">
        <f>ROUND(AZ95,2)</f>
        <v>0</v>
      </c>
      <c r="BA94" s="57">
        <f>ROUND(BA95,2)</f>
        <v>0</v>
      </c>
      <c r="BB94" s="57">
        <f>ROUND(BB95,2)</f>
        <v>0</v>
      </c>
      <c r="BC94" s="57">
        <f>ROUND(BC95,2)</f>
        <v>0</v>
      </c>
      <c r="BD94" s="59">
        <f>ROUND(BD95,2)</f>
        <v>0</v>
      </c>
      <c r="BS94" s="60" t="s">
        <v>65</v>
      </c>
      <c r="BT94" s="60" t="s">
        <v>66</v>
      </c>
      <c r="BU94" s="61" t="s">
        <v>67</v>
      </c>
      <c r="BV94" s="60" t="s">
        <v>68</v>
      </c>
      <c r="BW94" s="60" t="s">
        <v>3</v>
      </c>
      <c r="BX94" s="60" t="s">
        <v>69</v>
      </c>
      <c r="CL94" s="60"/>
    </row>
    <row r="95" spans="1:91" s="71" customFormat="1" ht="16.5" customHeight="1">
      <c r="A95" s="62" t="s">
        <v>70</v>
      </c>
      <c r="B95" s="63"/>
      <c r="C95" s="64"/>
      <c r="D95" s="163" t="s">
        <v>71</v>
      </c>
      <c r="E95" s="163"/>
      <c r="F95" s="163"/>
      <c r="G95" s="163"/>
      <c r="H95" s="163"/>
      <c r="I95" s="65"/>
      <c r="J95" s="163" t="s">
        <v>719</v>
      </c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4">
        <f>'P11.0 - Umývárna-zahradni...'!J30</f>
        <v>0</v>
      </c>
      <c r="AH95" s="164"/>
      <c r="AI95" s="164"/>
      <c r="AJ95" s="164"/>
      <c r="AK95" s="164"/>
      <c r="AL95" s="164"/>
      <c r="AM95" s="164"/>
      <c r="AN95" s="164">
        <f>SUM(AG95,AT95)</f>
        <v>0</v>
      </c>
      <c r="AO95" s="164"/>
      <c r="AP95" s="164"/>
      <c r="AQ95" s="66" t="s">
        <v>72</v>
      </c>
      <c r="AR95" s="63"/>
      <c r="AS95" s="67">
        <v>0</v>
      </c>
      <c r="AT95" s="68">
        <f>ROUND(SUM(AV95:AW95),2)</f>
        <v>0</v>
      </c>
      <c r="AU95" s="69">
        <f>'P11.0 - Umývárna-zahradni...'!P153</f>
        <v>55.744901999999996</v>
      </c>
      <c r="AV95" s="68">
        <f>'P11.0 - Umývárna-zahradni...'!J33</f>
        <v>0</v>
      </c>
      <c r="AW95" s="68">
        <f>'P11.0 - Umývárna-zahradni...'!J34</f>
        <v>0</v>
      </c>
      <c r="AX95" s="68">
        <f>'P11.0 - Umývárna-zahradni...'!J35</f>
        <v>0</v>
      </c>
      <c r="AY95" s="68">
        <f>'P11.0 - Umývárna-zahradni...'!J36</f>
        <v>0</v>
      </c>
      <c r="AZ95" s="68">
        <f>'P11.0 - Umývárna-zahradni...'!F33</f>
        <v>0</v>
      </c>
      <c r="BA95" s="68">
        <f>'P11.0 - Umývárna-zahradni...'!F34</f>
        <v>0</v>
      </c>
      <c r="BB95" s="68">
        <f>'P11.0 - Umývárna-zahradni...'!F35</f>
        <v>0</v>
      </c>
      <c r="BC95" s="68">
        <f>'P11.0 - Umývárna-zahradni...'!F36</f>
        <v>0</v>
      </c>
      <c r="BD95" s="70">
        <f>'P11.0 - Umývárna-zahradni...'!F37</f>
        <v>0</v>
      </c>
      <c r="BT95" s="72" t="s">
        <v>73</v>
      </c>
      <c r="BV95" s="72" t="s">
        <v>68</v>
      </c>
      <c r="BW95" s="72" t="s">
        <v>74</v>
      </c>
      <c r="BX95" s="72" t="s">
        <v>3</v>
      </c>
      <c r="CL95" s="72"/>
      <c r="CM95" s="72" t="s">
        <v>75</v>
      </c>
    </row>
    <row r="96" spans="1:91" s="17" customFormat="1" ht="30" customHeight="1">
      <c r="A96" s="13"/>
      <c r="B96" s="14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4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</row>
    <row r="97" spans="1:57" s="17" customFormat="1" ht="6.95" customHeight="1">
      <c r="A97" s="13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14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</row>
  </sheetData>
  <mergeCells count="40">
    <mergeCell ref="AR2:BE2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</mergeCells>
  <hyperlinks>
    <hyperlink ref="A95" location="'P11.0 - Umývárna-zahradni...'!C2" display="/"/>
  </hyperlinks>
  <pageMargins left="0.39374999999999999" right="0.39374999999999999" top="0.39374999999999999" bottom="0.39374999999999999" header="0.511811023622047" footer="0"/>
  <pageSetup paperSize="9" fitToHeight="100" orientation="portrait" horizontalDpi="300" verticalDpi="30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21"/>
  <sheetViews>
    <sheetView showGridLines="0" tabSelected="1" topLeftCell="A136" zoomScaleNormal="100" workbookViewId="0">
      <selection activeCell="F21" sqref="F21"/>
    </sheetView>
  </sheetViews>
  <sheetFormatPr defaultColWidth="8.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73"/>
    </row>
    <row r="2" spans="1:46" ht="36.950000000000003" customHeight="1">
      <c r="L2" s="178" t="s">
        <v>4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2" t="s">
        <v>74</v>
      </c>
    </row>
    <row r="3" spans="1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75</v>
      </c>
    </row>
    <row r="4" spans="1:46" ht="24.95" customHeight="1">
      <c r="B4" s="5"/>
      <c r="D4" s="6" t="s">
        <v>76</v>
      </c>
      <c r="L4" s="5"/>
      <c r="M4" s="74" t="s">
        <v>9</v>
      </c>
      <c r="AT4" s="2" t="s">
        <v>2</v>
      </c>
    </row>
    <row r="5" spans="1:46" ht="6.95" customHeight="1">
      <c r="B5" s="5"/>
      <c r="L5" s="5"/>
    </row>
    <row r="6" spans="1:46" ht="12" customHeight="1">
      <c r="B6" s="5"/>
      <c r="D6" s="10" t="s">
        <v>12</v>
      </c>
      <c r="L6" s="5"/>
    </row>
    <row r="7" spans="1:46" ht="16.5" customHeight="1">
      <c r="B7" s="5"/>
      <c r="E7" s="183" t="str">
        <f>'Rekapitulace stavby'!K6</f>
        <v>Oprava sociálních zařízení v domově mládeže</v>
      </c>
      <c r="F7" s="183"/>
      <c r="G7" s="183"/>
      <c r="H7" s="183"/>
      <c r="L7" s="5"/>
    </row>
    <row r="8" spans="1:46" s="17" customFormat="1" ht="12" customHeight="1">
      <c r="A8" s="13"/>
      <c r="B8" s="14"/>
      <c r="C8" s="13"/>
      <c r="D8" s="10" t="s">
        <v>77</v>
      </c>
      <c r="E8" s="13"/>
      <c r="F8" s="13"/>
      <c r="G8" s="13"/>
      <c r="H8" s="13"/>
      <c r="I8" s="13"/>
      <c r="J8" s="13"/>
      <c r="K8" s="13"/>
      <c r="L8" s="24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46" s="17" customFormat="1" ht="16.5" customHeight="1">
      <c r="A9" s="13"/>
      <c r="B9" s="14"/>
      <c r="C9" s="13"/>
      <c r="D9" s="13"/>
      <c r="E9" s="173" t="s">
        <v>722</v>
      </c>
      <c r="F9" s="173"/>
      <c r="G9" s="173"/>
      <c r="H9" s="173"/>
      <c r="I9" s="13"/>
      <c r="J9" s="13"/>
      <c r="K9" s="13"/>
      <c r="L9" s="24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46" s="17" customFormat="1">
      <c r="A10" s="13"/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24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46" s="17" customFormat="1" ht="12" customHeight="1">
      <c r="A11" s="13"/>
      <c r="B11" s="14"/>
      <c r="C11" s="13"/>
      <c r="D11" s="10" t="s">
        <v>13</v>
      </c>
      <c r="E11" s="13"/>
      <c r="F11" s="11"/>
      <c r="G11" s="13"/>
      <c r="H11" s="13"/>
      <c r="I11" s="10" t="s">
        <v>14</v>
      </c>
      <c r="J11" s="11"/>
      <c r="K11" s="13"/>
      <c r="L11" s="24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46" s="17" customFormat="1" ht="12" customHeight="1">
      <c r="A12" s="13"/>
      <c r="B12" s="14"/>
      <c r="C12" s="13"/>
      <c r="D12" s="10" t="s">
        <v>15</v>
      </c>
      <c r="E12" s="13"/>
      <c r="F12" s="11" t="s">
        <v>723</v>
      </c>
      <c r="G12" s="13"/>
      <c r="H12" s="13"/>
      <c r="I12" s="10" t="s">
        <v>16</v>
      </c>
      <c r="J12" s="75"/>
      <c r="K12" s="13"/>
      <c r="L12" s="24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46" s="17" customFormat="1" ht="10.9" customHeight="1">
      <c r="A13" s="13"/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24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46" s="17" customFormat="1" ht="12" customHeight="1">
      <c r="A14" s="13"/>
      <c r="B14" s="14"/>
      <c r="C14" s="13"/>
      <c r="D14" s="10" t="s">
        <v>17</v>
      </c>
      <c r="E14" s="13"/>
      <c r="F14" s="13"/>
      <c r="G14" s="13"/>
      <c r="H14" s="13"/>
      <c r="I14" s="10" t="s">
        <v>18</v>
      </c>
      <c r="J14" s="11" t="str">
        <f>IF('Rekapitulace stavby'!AN10="","",'Rekapitulace stavby'!AN10)</f>
        <v/>
      </c>
      <c r="K14" s="13"/>
      <c r="L14" s="24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46" s="17" customFormat="1" ht="18" customHeight="1">
      <c r="A15" s="13"/>
      <c r="B15" s="14"/>
      <c r="C15" s="13"/>
      <c r="D15" s="13"/>
      <c r="E15" s="11" t="str">
        <f>IF('Rekapitulace stavby'!E11="","",'Rekapitulace stavby'!E11)</f>
        <v>Česká zahradnická akademie Mělník, sady Na Polabí 411</v>
      </c>
      <c r="F15" s="13"/>
      <c r="G15" s="13"/>
      <c r="H15" s="13"/>
      <c r="I15" s="10" t="s">
        <v>19</v>
      </c>
      <c r="J15" s="11" t="str">
        <f>IF('Rekapitulace stavby'!AN11="","",'Rekapitulace stavby'!AN11)</f>
        <v/>
      </c>
      <c r="K15" s="13"/>
      <c r="L15" s="24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46" s="17" customFormat="1" ht="6.95" customHeight="1">
      <c r="A16" s="13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24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s="17" customFormat="1" ht="12" customHeight="1">
      <c r="A17" s="13"/>
      <c r="B17" s="14"/>
      <c r="C17" s="13"/>
      <c r="D17" s="10" t="s">
        <v>20</v>
      </c>
      <c r="E17" s="13"/>
      <c r="F17" s="13"/>
      <c r="G17" s="13"/>
      <c r="H17" s="13"/>
      <c r="I17" s="10" t="s">
        <v>18</v>
      </c>
      <c r="J17" s="11"/>
      <c r="K17" s="13"/>
      <c r="L17" s="24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s="17" customFormat="1" ht="18" customHeight="1">
      <c r="A18" s="13"/>
      <c r="B18" s="14"/>
      <c r="C18" s="13"/>
      <c r="D18" s="13"/>
      <c r="E18" s="179" t="str">
        <f>'Rekapitulace stavby'!E14</f>
        <v xml:space="preserve"> </v>
      </c>
      <c r="F18" s="179"/>
      <c r="G18" s="179"/>
      <c r="H18" s="179"/>
      <c r="I18" s="10" t="s">
        <v>19</v>
      </c>
      <c r="J18" s="11"/>
      <c r="K18" s="13"/>
      <c r="L18" s="24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s="17" customFormat="1" ht="6.95" customHeight="1">
      <c r="A19" s="13"/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24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s="17" customFormat="1" ht="12" customHeight="1">
      <c r="A20" s="13"/>
      <c r="B20" s="14"/>
      <c r="C20" s="13"/>
      <c r="D20" s="10" t="s">
        <v>22</v>
      </c>
      <c r="E20" s="13"/>
      <c r="F20" s="13"/>
      <c r="G20" s="13"/>
      <c r="H20" s="13"/>
      <c r="I20" s="10" t="s">
        <v>18</v>
      </c>
      <c r="J20" s="11" t="str">
        <f>IF('Rekapitulace stavby'!AN16="","",'Rekapitulace stavby'!AN16)</f>
        <v/>
      </c>
      <c r="K20" s="13"/>
      <c r="L20" s="24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s="17" customFormat="1" ht="18" customHeight="1">
      <c r="A21" s="13"/>
      <c r="B21" s="14"/>
      <c r="C21" s="13"/>
      <c r="D21" s="13"/>
      <c r="E21" s="11" t="str">
        <f>IF('Rekapitulace stavby'!E17="","",'Rekapitulace stavby'!E17)</f>
        <v xml:space="preserve"> </v>
      </c>
      <c r="F21" s="13"/>
      <c r="G21" s="13"/>
      <c r="H21" s="13"/>
      <c r="I21" s="10" t="s">
        <v>19</v>
      </c>
      <c r="J21" s="11" t="str">
        <f>IF('Rekapitulace stavby'!AN17="","",'Rekapitulace stavby'!AN17)</f>
        <v/>
      </c>
      <c r="K21" s="13"/>
      <c r="L21" s="24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s="17" customFormat="1" ht="6.95" customHeight="1">
      <c r="A22" s="13"/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24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s="17" customFormat="1" ht="12" customHeight="1">
      <c r="A23" s="13"/>
      <c r="B23" s="14"/>
      <c r="C23" s="13"/>
      <c r="D23" s="10" t="s">
        <v>24</v>
      </c>
      <c r="E23" s="13"/>
      <c r="F23" s="13"/>
      <c r="G23" s="13"/>
      <c r="H23" s="13"/>
      <c r="I23" s="10" t="s">
        <v>18</v>
      </c>
      <c r="J23" s="11" t="str">
        <f>IF('Rekapitulace stavby'!AN19="","",'Rekapitulace stavby'!AN19)</f>
        <v/>
      </c>
      <c r="K23" s="13"/>
      <c r="L23" s="2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s="17" customFormat="1" ht="18" customHeight="1">
      <c r="A24" s="13"/>
      <c r="B24" s="14"/>
      <c r="C24" s="13"/>
      <c r="D24" s="13"/>
      <c r="E24" s="11" t="str">
        <f>IF('Rekapitulace stavby'!E20="","",'Rekapitulace stavby'!E20)</f>
        <v xml:space="preserve"> </v>
      </c>
      <c r="F24" s="13"/>
      <c r="G24" s="13"/>
      <c r="H24" s="13"/>
      <c r="I24" s="10" t="s">
        <v>19</v>
      </c>
      <c r="J24" s="11" t="str">
        <f>IF('Rekapitulace stavby'!AN20="","",'Rekapitulace stavby'!AN20)</f>
        <v/>
      </c>
      <c r="K24" s="13"/>
      <c r="L24" s="24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s="17" customFormat="1" ht="6.95" customHeight="1">
      <c r="A25" s="13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24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s="17" customFormat="1" ht="12" customHeight="1">
      <c r="A26" s="13"/>
      <c r="B26" s="14"/>
      <c r="C26" s="13"/>
      <c r="D26" s="10" t="s">
        <v>25</v>
      </c>
      <c r="E26" s="13"/>
      <c r="F26" s="13"/>
      <c r="G26" s="13"/>
      <c r="H26" s="13"/>
      <c r="I26" s="13"/>
      <c r="J26" s="13"/>
      <c r="K26" s="13"/>
      <c r="L26" s="24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s="79" customFormat="1" ht="16.5" customHeight="1">
      <c r="A27" s="76"/>
      <c r="B27" s="77"/>
      <c r="C27" s="76"/>
      <c r="D27" s="76"/>
      <c r="E27" s="181"/>
      <c r="F27" s="181"/>
      <c r="G27" s="181"/>
      <c r="H27" s="181"/>
      <c r="I27" s="76"/>
      <c r="J27" s="76"/>
      <c r="K27" s="76"/>
      <c r="L27" s="78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</row>
    <row r="28" spans="1:31" s="17" customFormat="1" ht="6.95" customHeight="1">
      <c r="A28" s="13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24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s="17" customFormat="1" ht="6.95" customHeight="1">
      <c r="A29" s="13"/>
      <c r="B29" s="14"/>
      <c r="C29" s="13"/>
      <c r="D29" s="49"/>
      <c r="E29" s="49"/>
      <c r="F29" s="49"/>
      <c r="G29" s="49"/>
      <c r="H29" s="49"/>
      <c r="I29" s="49"/>
      <c r="J29" s="49"/>
      <c r="K29" s="49"/>
      <c r="L29" s="24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s="17" customFormat="1" ht="25.5" customHeight="1">
      <c r="A30" s="13"/>
      <c r="B30" s="14"/>
      <c r="C30" s="13"/>
      <c r="D30" s="80" t="s">
        <v>26</v>
      </c>
      <c r="E30" s="13"/>
      <c r="F30" s="13"/>
      <c r="G30" s="13"/>
      <c r="H30" s="13"/>
      <c r="I30" s="13"/>
      <c r="J30" s="81">
        <f>ROUND(J153, 2)</f>
        <v>0</v>
      </c>
      <c r="K30" s="13"/>
      <c r="L30" s="24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s="17" customFormat="1" ht="6.95" customHeight="1">
      <c r="A31" s="13"/>
      <c r="B31" s="14"/>
      <c r="C31" s="13"/>
      <c r="D31" s="49"/>
      <c r="E31" s="49"/>
      <c r="F31" s="49"/>
      <c r="G31" s="49"/>
      <c r="H31" s="49"/>
      <c r="I31" s="49"/>
      <c r="J31" s="49"/>
      <c r="K31" s="49"/>
      <c r="L31" s="24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s="17" customFormat="1" ht="14.45" customHeight="1">
      <c r="A32" s="13"/>
      <c r="B32" s="14"/>
      <c r="C32" s="13"/>
      <c r="D32" s="13"/>
      <c r="E32" s="13"/>
      <c r="F32" s="82" t="s">
        <v>28</v>
      </c>
      <c r="G32" s="13"/>
      <c r="H32" s="13"/>
      <c r="I32" s="82" t="s">
        <v>27</v>
      </c>
      <c r="J32" s="82" t="s">
        <v>29</v>
      </c>
      <c r="K32" s="13"/>
      <c r="L32" s="24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 s="17" customFormat="1" ht="14.45" customHeight="1">
      <c r="A33" s="13"/>
      <c r="B33" s="14"/>
      <c r="C33" s="13"/>
      <c r="D33" s="83" t="s">
        <v>30</v>
      </c>
      <c r="E33" s="10" t="s">
        <v>31</v>
      </c>
      <c r="F33" s="84">
        <f>ROUND((SUM(BE153:BE320)),  2)</f>
        <v>0</v>
      </c>
      <c r="G33" s="13"/>
      <c r="H33" s="13"/>
      <c r="I33" s="85">
        <v>0.21</v>
      </c>
      <c r="J33" s="84">
        <f>ROUND(((SUM(BE153:BE320))*I33),  2)</f>
        <v>0</v>
      </c>
      <c r="K33" s="13"/>
      <c r="L33" s="24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s="17" customFormat="1" ht="14.45" customHeight="1">
      <c r="A34" s="13"/>
      <c r="B34" s="14"/>
      <c r="C34" s="13"/>
      <c r="D34" s="13"/>
      <c r="E34" s="10" t="s">
        <v>32</v>
      </c>
      <c r="F34" s="84">
        <f>ROUND((SUM(BF153:BF320)),  2)</f>
        <v>0</v>
      </c>
      <c r="G34" s="13"/>
      <c r="H34" s="13"/>
      <c r="I34" s="85">
        <v>0.12</v>
      </c>
      <c r="J34" s="84">
        <f>ROUND(((SUM(BF153:BF320))*I34),  2)</f>
        <v>0</v>
      </c>
      <c r="K34" s="13"/>
      <c r="L34" s="24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 s="17" customFormat="1" ht="14.45" hidden="1" customHeight="1">
      <c r="A35" s="13"/>
      <c r="B35" s="14"/>
      <c r="C35" s="13"/>
      <c r="D35" s="13"/>
      <c r="E35" s="10" t="s">
        <v>33</v>
      </c>
      <c r="F35" s="84">
        <f>ROUND((SUM(BG153:BG320)),  2)</f>
        <v>0</v>
      </c>
      <c r="G35" s="13"/>
      <c r="H35" s="13"/>
      <c r="I35" s="85">
        <v>0.21</v>
      </c>
      <c r="J35" s="84">
        <f>0</f>
        <v>0</v>
      </c>
      <c r="K35" s="13"/>
      <c r="L35" s="24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s="17" customFormat="1" ht="14.45" hidden="1" customHeight="1">
      <c r="A36" s="13"/>
      <c r="B36" s="14"/>
      <c r="C36" s="13"/>
      <c r="D36" s="13"/>
      <c r="E36" s="10" t="s">
        <v>34</v>
      </c>
      <c r="F36" s="84">
        <f>ROUND((SUM(BH153:BH320)),  2)</f>
        <v>0</v>
      </c>
      <c r="G36" s="13"/>
      <c r="H36" s="13"/>
      <c r="I36" s="85">
        <v>0.12</v>
      </c>
      <c r="J36" s="84">
        <f>0</f>
        <v>0</v>
      </c>
      <c r="K36" s="13"/>
      <c r="L36" s="24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s="17" customFormat="1" ht="14.45" hidden="1" customHeight="1">
      <c r="A37" s="13"/>
      <c r="B37" s="14"/>
      <c r="C37" s="13"/>
      <c r="D37" s="13"/>
      <c r="E37" s="10" t="s">
        <v>35</v>
      </c>
      <c r="F37" s="84">
        <f>ROUND((SUM(BI153:BI320)),  2)</f>
        <v>0</v>
      </c>
      <c r="G37" s="13"/>
      <c r="H37" s="13"/>
      <c r="I37" s="85">
        <v>0</v>
      </c>
      <c r="J37" s="84">
        <f>0</f>
        <v>0</v>
      </c>
      <c r="K37" s="13"/>
      <c r="L37" s="24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 s="17" customFormat="1" ht="6.9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24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s="17" customFormat="1" ht="25.5" customHeight="1">
      <c r="A39" s="13"/>
      <c r="B39" s="14"/>
      <c r="C39" s="86"/>
      <c r="D39" s="87" t="s">
        <v>36</v>
      </c>
      <c r="E39" s="43"/>
      <c r="F39" s="43"/>
      <c r="G39" s="88" t="s">
        <v>37</v>
      </c>
      <c r="H39" s="89" t="s">
        <v>38</v>
      </c>
      <c r="I39" s="43"/>
      <c r="J39" s="90">
        <f>SUM(J30:J37)</f>
        <v>0</v>
      </c>
      <c r="K39" s="91"/>
      <c r="L39" s="24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s="17" customFormat="1" ht="14.4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24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 ht="14.45" customHeight="1">
      <c r="B41" s="5"/>
      <c r="L41" s="5"/>
    </row>
    <row r="42" spans="1:31" ht="14.45" customHeight="1">
      <c r="B42" s="5"/>
      <c r="L42" s="5"/>
    </row>
    <row r="43" spans="1:31" ht="14.45" customHeight="1">
      <c r="B43" s="5"/>
      <c r="L43" s="5"/>
    </row>
    <row r="44" spans="1:31" ht="14.45" customHeight="1">
      <c r="B44" s="5"/>
      <c r="L44" s="5"/>
    </row>
    <row r="45" spans="1:31" ht="14.45" customHeight="1">
      <c r="B45" s="5"/>
      <c r="L45" s="5"/>
    </row>
    <row r="46" spans="1:31" ht="14.45" customHeight="1">
      <c r="B46" s="5"/>
      <c r="L46" s="5"/>
    </row>
    <row r="47" spans="1:31" ht="14.45" customHeight="1">
      <c r="B47" s="5"/>
      <c r="L47" s="5"/>
    </row>
    <row r="48" spans="1:31" ht="14.45" customHeight="1">
      <c r="B48" s="5"/>
      <c r="L48" s="5"/>
    </row>
    <row r="49" spans="1:31" ht="14.45" customHeight="1">
      <c r="B49" s="5"/>
      <c r="L49" s="5"/>
    </row>
    <row r="50" spans="1:31" s="17" customFormat="1" ht="14.45" customHeight="1">
      <c r="B50" s="24"/>
      <c r="D50" s="25" t="s">
        <v>39</v>
      </c>
      <c r="E50" s="26"/>
      <c r="F50" s="26"/>
      <c r="G50" s="25" t="s">
        <v>40</v>
      </c>
      <c r="H50" s="26"/>
      <c r="I50" s="26"/>
      <c r="J50" s="26"/>
      <c r="K50" s="26"/>
      <c r="L50" s="24"/>
    </row>
    <row r="51" spans="1:31">
      <c r="B51" s="5"/>
      <c r="L51" s="5"/>
    </row>
    <row r="52" spans="1:31">
      <c r="B52" s="5"/>
      <c r="L52" s="5"/>
    </row>
    <row r="53" spans="1:31">
      <c r="B53" s="5"/>
      <c r="L53" s="5"/>
    </row>
    <row r="54" spans="1:31">
      <c r="B54" s="5"/>
      <c r="L54" s="5"/>
    </row>
    <row r="55" spans="1:31">
      <c r="B55" s="5"/>
      <c r="L55" s="5"/>
    </row>
    <row r="56" spans="1:31">
      <c r="B56" s="5"/>
      <c r="L56" s="5"/>
    </row>
    <row r="57" spans="1:31">
      <c r="B57" s="5"/>
      <c r="L57" s="5"/>
    </row>
    <row r="58" spans="1:31">
      <c r="B58" s="5"/>
      <c r="L58" s="5"/>
    </row>
    <row r="59" spans="1:31">
      <c r="B59" s="5"/>
      <c r="L59" s="5"/>
    </row>
    <row r="60" spans="1:31">
      <c r="B60" s="5"/>
      <c r="L60" s="5"/>
    </row>
    <row r="61" spans="1:31" s="17" customFormat="1" ht="12.75">
      <c r="A61" s="13"/>
      <c r="B61" s="14"/>
      <c r="C61" s="13"/>
      <c r="D61" s="27" t="s">
        <v>41</v>
      </c>
      <c r="E61" s="16"/>
      <c r="F61" s="92" t="s">
        <v>42</v>
      </c>
      <c r="G61" s="27" t="s">
        <v>41</v>
      </c>
      <c r="H61" s="16"/>
      <c r="I61" s="16"/>
      <c r="J61" s="93" t="s">
        <v>42</v>
      </c>
      <c r="K61" s="16"/>
      <c r="L61" s="24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1:31">
      <c r="B62" s="5"/>
      <c r="L62" s="5"/>
    </row>
    <row r="63" spans="1:31">
      <c r="B63" s="5"/>
      <c r="L63" s="5"/>
    </row>
    <row r="64" spans="1:31">
      <c r="B64" s="5"/>
      <c r="L64" s="5"/>
    </row>
    <row r="65" spans="1:31" s="17" customFormat="1" ht="12.75">
      <c r="A65" s="13"/>
      <c r="B65" s="14"/>
      <c r="C65" s="13"/>
      <c r="D65" s="25" t="s">
        <v>43</v>
      </c>
      <c r="E65" s="28"/>
      <c r="F65" s="28"/>
      <c r="G65" s="25" t="s">
        <v>44</v>
      </c>
      <c r="H65" s="28"/>
      <c r="I65" s="28"/>
      <c r="J65" s="28"/>
      <c r="K65" s="28"/>
      <c r="L65" s="24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1:31">
      <c r="B66" s="5"/>
      <c r="L66" s="5"/>
    </row>
    <row r="67" spans="1:31">
      <c r="B67" s="5"/>
      <c r="L67" s="5"/>
    </row>
    <row r="68" spans="1:31">
      <c r="B68" s="5"/>
      <c r="L68" s="5"/>
    </row>
    <row r="69" spans="1:31">
      <c r="B69" s="5"/>
      <c r="L69" s="5"/>
    </row>
    <row r="70" spans="1:31">
      <c r="B70" s="5"/>
      <c r="L70" s="5"/>
    </row>
    <row r="71" spans="1:31">
      <c r="B71" s="5"/>
      <c r="L71" s="5"/>
    </row>
    <row r="72" spans="1:31">
      <c r="B72" s="5"/>
      <c r="L72" s="5"/>
    </row>
    <row r="73" spans="1:31">
      <c r="B73" s="5"/>
      <c r="L73" s="5"/>
    </row>
    <row r="74" spans="1:31">
      <c r="B74" s="5"/>
      <c r="L74" s="5"/>
    </row>
    <row r="75" spans="1:31">
      <c r="B75" s="5"/>
      <c r="L75" s="5"/>
    </row>
    <row r="76" spans="1:31" s="17" customFormat="1" ht="12.75">
      <c r="A76" s="13"/>
      <c r="B76" s="14"/>
      <c r="C76" s="13"/>
      <c r="D76" s="27" t="s">
        <v>41</v>
      </c>
      <c r="E76" s="16"/>
      <c r="F76" s="92" t="s">
        <v>42</v>
      </c>
      <c r="G76" s="27" t="s">
        <v>41</v>
      </c>
      <c r="H76" s="16"/>
      <c r="I76" s="16"/>
      <c r="J76" s="93" t="s">
        <v>42</v>
      </c>
      <c r="K76" s="16"/>
      <c r="L76" s="24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1:31" s="17" customFormat="1" ht="14.45" customHeight="1">
      <c r="A77" s="13"/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24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81" spans="1:47" s="17" customFormat="1" ht="6.95" customHeight="1">
      <c r="A81" s="13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24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1:47" s="17" customFormat="1" ht="24.95" customHeight="1">
      <c r="A82" s="13"/>
      <c r="B82" s="14"/>
      <c r="C82" s="6" t="s">
        <v>78</v>
      </c>
      <c r="D82" s="13"/>
      <c r="E82" s="13"/>
      <c r="F82" s="13"/>
      <c r="G82" s="13"/>
      <c r="H82" s="13"/>
      <c r="I82" s="13"/>
      <c r="J82" s="13"/>
      <c r="K82" s="13"/>
      <c r="L82" s="24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1:47" s="17" customFormat="1" ht="6.95" customHeight="1">
      <c r="A83" s="13"/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24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1:47" s="17" customFormat="1" ht="12" customHeight="1">
      <c r="A84" s="13"/>
      <c r="B84" s="14"/>
      <c r="C84" s="10" t="s">
        <v>12</v>
      </c>
      <c r="D84" s="13"/>
      <c r="E84" s="13"/>
      <c r="F84" s="13"/>
      <c r="G84" s="13"/>
      <c r="H84" s="13"/>
      <c r="I84" s="13"/>
      <c r="J84" s="13"/>
      <c r="K84" s="13"/>
      <c r="L84" s="24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pans="1:47" s="17" customFormat="1" ht="16.5" customHeight="1">
      <c r="A85" s="13"/>
      <c r="B85" s="14"/>
      <c r="C85" s="13"/>
      <c r="D85" s="13"/>
      <c r="E85" s="183" t="str">
        <f>E7</f>
        <v>Oprava sociálních zařízení v domově mládeže</v>
      </c>
      <c r="F85" s="183"/>
      <c r="G85" s="183"/>
      <c r="H85" s="183"/>
      <c r="I85" s="13"/>
      <c r="J85" s="13"/>
      <c r="K85" s="13"/>
      <c r="L85" s="24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1:47" s="17" customFormat="1" ht="12" customHeight="1">
      <c r="A86" s="13"/>
      <c r="B86" s="14"/>
      <c r="C86" s="10" t="s">
        <v>77</v>
      </c>
      <c r="D86" s="13"/>
      <c r="E86" s="13"/>
      <c r="F86" s="13"/>
      <c r="G86" s="13"/>
      <c r="H86" s="13"/>
      <c r="I86" s="13"/>
      <c r="J86" s="13"/>
      <c r="K86" s="13"/>
      <c r="L86" s="24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spans="1:47" s="17" customFormat="1" ht="16.5" customHeight="1">
      <c r="A87" s="13"/>
      <c r="B87" s="14"/>
      <c r="C87" s="13"/>
      <c r="D87" s="13"/>
      <c r="E87" s="173" t="str">
        <f>E9</f>
        <v>P11.0 - Umývárna-sociální zařízení v domově mládeže (Zámek Neuberk)</v>
      </c>
      <c r="F87" s="173"/>
      <c r="G87" s="173"/>
      <c r="H87" s="173"/>
      <c r="I87" s="13"/>
      <c r="J87" s="13"/>
      <c r="K87" s="13"/>
      <c r="L87" s="24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spans="1:47" s="17" customFormat="1" ht="6.95" customHeight="1">
      <c r="A88" s="13"/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24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pans="1:47" s="17" customFormat="1" ht="12" customHeight="1">
      <c r="A89" s="13"/>
      <c r="B89" s="14"/>
      <c r="C89" s="10" t="s">
        <v>15</v>
      </c>
      <c r="D89" s="13"/>
      <c r="E89" s="13"/>
      <c r="F89" s="11" t="str">
        <f>F12</f>
        <v>Domov mládeže ČZA Mělník , Dobrosvkého 1776, Mělník</v>
      </c>
      <c r="G89" s="13"/>
      <c r="H89" s="13"/>
      <c r="I89" s="10" t="s">
        <v>16</v>
      </c>
      <c r="J89" s="75" t="str">
        <f>IF(J12="","",J12)</f>
        <v/>
      </c>
      <c r="K89" s="13"/>
      <c r="L89" s="24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spans="1:47" s="17" customFormat="1" ht="6.95" customHeight="1">
      <c r="A90" s="13"/>
      <c r="B90" s="14"/>
      <c r="C90" s="13"/>
      <c r="D90" s="13"/>
      <c r="E90" s="13"/>
      <c r="F90" s="13"/>
      <c r="G90" s="13"/>
      <c r="H90" s="13"/>
      <c r="I90" s="13"/>
      <c r="J90" s="13"/>
      <c r="K90" s="13"/>
      <c r="L90" s="24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1:47" s="17" customFormat="1" ht="15.2" customHeight="1">
      <c r="A91" s="13"/>
      <c r="B91" s="14"/>
      <c r="C91" s="10" t="s">
        <v>17</v>
      </c>
      <c r="D91" s="13"/>
      <c r="E91" s="13"/>
      <c r="F91" s="11" t="str">
        <f>E15</f>
        <v>Česká zahradnická akademie Mělník, sady Na Polabí 411</v>
      </c>
      <c r="G91" s="13"/>
      <c r="H91" s="13"/>
      <c r="I91" s="10" t="s">
        <v>22</v>
      </c>
      <c r="J91" s="94" t="str">
        <f>E21</f>
        <v xml:space="preserve"> </v>
      </c>
      <c r="K91" s="13"/>
      <c r="L91" s="24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1:47" s="17" customFormat="1" ht="15.2" customHeight="1">
      <c r="A92" s="13"/>
      <c r="B92" s="14"/>
      <c r="C92" s="10" t="s">
        <v>20</v>
      </c>
      <c r="D92" s="13"/>
      <c r="E92" s="13"/>
      <c r="F92" s="11" t="str">
        <f>IF(E18="","",E18)</f>
        <v xml:space="preserve"> </v>
      </c>
      <c r="G92" s="13"/>
      <c r="H92" s="13"/>
      <c r="I92" s="10" t="s">
        <v>24</v>
      </c>
      <c r="J92" s="94" t="str">
        <f>E24</f>
        <v xml:space="preserve"> </v>
      </c>
      <c r="K92" s="13"/>
      <c r="L92" s="24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spans="1:47" s="17" customFormat="1" ht="10.35" customHeight="1">
      <c r="A93" s="13"/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24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pans="1:47" s="17" customFormat="1" ht="29.25" customHeight="1">
      <c r="A94" s="13"/>
      <c r="B94" s="14"/>
      <c r="C94" s="95" t="s">
        <v>79</v>
      </c>
      <c r="D94" s="86"/>
      <c r="E94" s="86"/>
      <c r="F94" s="86"/>
      <c r="G94" s="86"/>
      <c r="H94" s="86"/>
      <c r="I94" s="86"/>
      <c r="J94" s="96" t="s">
        <v>80</v>
      </c>
      <c r="K94" s="86"/>
      <c r="L94" s="24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pans="1:47" s="17" customFormat="1" ht="10.35" customHeight="1">
      <c r="A95" s="13"/>
      <c r="B95" s="14"/>
      <c r="C95" s="13"/>
      <c r="D95" s="13"/>
      <c r="E95" s="13"/>
      <c r="F95" s="13"/>
      <c r="G95" s="13"/>
      <c r="H95" s="13"/>
      <c r="I95" s="13"/>
      <c r="J95" s="13"/>
      <c r="K95" s="13"/>
      <c r="L95" s="24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</row>
    <row r="96" spans="1:47" s="17" customFormat="1" ht="22.9" customHeight="1">
      <c r="A96" s="13"/>
      <c r="B96" s="14"/>
      <c r="C96" s="97" t="s">
        <v>81</v>
      </c>
      <c r="D96" s="13"/>
      <c r="E96" s="13"/>
      <c r="F96" s="13"/>
      <c r="G96" s="13"/>
      <c r="H96" s="13"/>
      <c r="I96" s="13"/>
      <c r="J96" s="81">
        <f>J153</f>
        <v>0</v>
      </c>
      <c r="K96" s="13"/>
      <c r="L96" s="24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U96" s="2" t="s">
        <v>82</v>
      </c>
    </row>
    <row r="97" spans="2:12" s="98" customFormat="1" ht="24.95" customHeight="1">
      <c r="B97" s="99"/>
      <c r="D97" s="100" t="s">
        <v>83</v>
      </c>
      <c r="E97" s="101"/>
      <c r="F97" s="101"/>
      <c r="G97" s="101"/>
      <c r="H97" s="101"/>
      <c r="I97" s="101"/>
      <c r="J97" s="102">
        <f>J154</f>
        <v>0</v>
      </c>
      <c r="L97" s="99"/>
    </row>
    <row r="98" spans="2:12" s="103" customFormat="1" ht="19.899999999999999" customHeight="1">
      <c r="B98" s="104"/>
      <c r="D98" s="105" t="s">
        <v>84</v>
      </c>
      <c r="E98" s="106"/>
      <c r="F98" s="106"/>
      <c r="G98" s="106"/>
      <c r="H98" s="106"/>
      <c r="I98" s="106"/>
      <c r="J98" s="107">
        <f>J155</f>
        <v>0</v>
      </c>
      <c r="L98" s="104"/>
    </row>
    <row r="99" spans="2:12" s="103" customFormat="1" ht="19.899999999999999" customHeight="1">
      <c r="B99" s="104"/>
      <c r="D99" s="105" t="s">
        <v>85</v>
      </c>
      <c r="E99" s="106"/>
      <c r="F99" s="106"/>
      <c r="G99" s="106"/>
      <c r="H99" s="106"/>
      <c r="I99" s="106"/>
      <c r="J99" s="107">
        <f>J161</f>
        <v>0</v>
      </c>
      <c r="L99" s="104"/>
    </row>
    <row r="100" spans="2:12" s="103" customFormat="1" ht="19.899999999999999" customHeight="1">
      <c r="B100" s="104"/>
      <c r="D100" s="105" t="s">
        <v>86</v>
      </c>
      <c r="E100" s="106"/>
      <c r="F100" s="106"/>
      <c r="G100" s="106"/>
      <c r="H100" s="106"/>
      <c r="I100" s="106"/>
      <c r="J100" s="107">
        <f>J163</f>
        <v>0</v>
      </c>
      <c r="L100" s="104"/>
    </row>
    <row r="101" spans="2:12" s="103" customFormat="1" ht="19.899999999999999" customHeight="1">
      <c r="B101" s="104"/>
      <c r="D101" s="105" t="s">
        <v>87</v>
      </c>
      <c r="E101" s="106"/>
      <c r="F101" s="106"/>
      <c r="G101" s="106"/>
      <c r="H101" s="106"/>
      <c r="I101" s="106"/>
      <c r="J101" s="107">
        <f>J170</f>
        <v>0</v>
      </c>
      <c r="L101" s="104"/>
    </row>
    <row r="102" spans="2:12" s="103" customFormat="1" ht="19.899999999999999" customHeight="1">
      <c r="B102" s="104"/>
      <c r="D102" s="105" t="s">
        <v>88</v>
      </c>
      <c r="E102" s="106"/>
      <c r="F102" s="106"/>
      <c r="G102" s="106"/>
      <c r="H102" s="106"/>
      <c r="I102" s="106"/>
      <c r="J102" s="107">
        <f>J176</f>
        <v>0</v>
      </c>
      <c r="L102" s="104"/>
    </row>
    <row r="103" spans="2:12" s="103" customFormat="1" ht="19.899999999999999" customHeight="1">
      <c r="B103" s="104"/>
      <c r="D103" s="105" t="s">
        <v>89</v>
      </c>
      <c r="E103" s="106"/>
      <c r="F103" s="106"/>
      <c r="G103" s="106"/>
      <c r="H103" s="106"/>
      <c r="I103" s="106"/>
      <c r="J103" s="107">
        <f>J178</f>
        <v>0</v>
      </c>
      <c r="L103" s="104"/>
    </row>
    <row r="104" spans="2:12" s="103" customFormat="1" ht="19.899999999999999" customHeight="1">
      <c r="B104" s="104"/>
      <c r="D104" s="105" t="s">
        <v>90</v>
      </c>
      <c r="E104" s="106"/>
      <c r="F104" s="106"/>
      <c r="G104" s="106"/>
      <c r="H104" s="106"/>
      <c r="I104" s="106"/>
      <c r="J104" s="107">
        <f>J180</f>
        <v>0</v>
      </c>
      <c r="L104" s="104"/>
    </row>
    <row r="105" spans="2:12" s="103" customFormat="1" ht="19.899999999999999" customHeight="1">
      <c r="B105" s="104"/>
      <c r="D105" s="105" t="s">
        <v>91</v>
      </c>
      <c r="E105" s="106"/>
      <c r="F105" s="106"/>
      <c r="G105" s="106"/>
      <c r="H105" s="106"/>
      <c r="I105" s="106"/>
      <c r="J105" s="107">
        <f>J187</f>
        <v>0</v>
      </c>
      <c r="L105" s="104"/>
    </row>
    <row r="106" spans="2:12" s="103" customFormat="1" ht="19.899999999999999" customHeight="1">
      <c r="B106" s="104"/>
      <c r="D106" s="105" t="s">
        <v>92</v>
      </c>
      <c r="E106" s="106"/>
      <c r="F106" s="106"/>
      <c r="G106" s="106"/>
      <c r="H106" s="106"/>
      <c r="I106" s="106"/>
      <c r="J106" s="107">
        <f>J192</f>
        <v>0</v>
      </c>
      <c r="L106" s="104"/>
    </row>
    <row r="107" spans="2:12" s="103" customFormat="1" ht="19.899999999999999" customHeight="1">
      <c r="B107" s="104"/>
      <c r="D107" s="105" t="s">
        <v>93</v>
      </c>
      <c r="E107" s="106"/>
      <c r="F107" s="106"/>
      <c r="G107" s="106"/>
      <c r="H107" s="106"/>
      <c r="I107" s="106"/>
      <c r="J107" s="107">
        <f>J197</f>
        <v>0</v>
      </c>
      <c r="L107" s="104"/>
    </row>
    <row r="108" spans="2:12" s="103" customFormat="1" ht="19.899999999999999" customHeight="1">
      <c r="B108" s="104"/>
      <c r="D108" s="105" t="s">
        <v>94</v>
      </c>
      <c r="E108" s="106"/>
      <c r="F108" s="106"/>
      <c r="G108" s="106"/>
      <c r="H108" s="106"/>
      <c r="I108" s="106"/>
      <c r="J108" s="107">
        <f>J199</f>
        <v>0</v>
      </c>
      <c r="L108" s="104"/>
    </row>
    <row r="109" spans="2:12" s="103" customFormat="1" ht="19.899999999999999" customHeight="1">
      <c r="B109" s="104"/>
      <c r="D109" s="105" t="s">
        <v>95</v>
      </c>
      <c r="E109" s="106"/>
      <c r="F109" s="106"/>
      <c r="G109" s="106"/>
      <c r="H109" s="106"/>
      <c r="I109" s="106"/>
      <c r="J109" s="107">
        <f>J213</f>
        <v>0</v>
      </c>
      <c r="L109" s="104"/>
    </row>
    <row r="110" spans="2:12" s="103" customFormat="1" ht="19.899999999999999" customHeight="1">
      <c r="B110" s="104"/>
      <c r="D110" s="105" t="s">
        <v>96</v>
      </c>
      <c r="E110" s="106"/>
      <c r="F110" s="106"/>
      <c r="G110" s="106"/>
      <c r="H110" s="106"/>
      <c r="I110" s="106"/>
      <c r="J110" s="107">
        <f>J218</f>
        <v>0</v>
      </c>
      <c r="L110" s="104"/>
    </row>
    <row r="111" spans="2:12" s="98" customFormat="1" ht="24.95" customHeight="1">
      <c r="B111" s="99"/>
      <c r="D111" s="100" t="s">
        <v>97</v>
      </c>
      <c r="E111" s="101"/>
      <c r="F111" s="101"/>
      <c r="G111" s="101"/>
      <c r="H111" s="101"/>
      <c r="I111" s="101"/>
      <c r="J111" s="102">
        <f>J220</f>
        <v>0</v>
      </c>
      <c r="L111" s="99"/>
    </row>
    <row r="112" spans="2:12" s="103" customFormat="1" ht="19.899999999999999" customHeight="1">
      <c r="B112" s="104"/>
      <c r="D112" s="105" t="s">
        <v>98</v>
      </c>
      <c r="E112" s="106"/>
      <c r="F112" s="106"/>
      <c r="G112" s="106"/>
      <c r="H112" s="106"/>
      <c r="I112" s="106"/>
      <c r="J112" s="107">
        <f>J221</f>
        <v>0</v>
      </c>
      <c r="L112" s="104"/>
    </row>
    <row r="113" spans="2:12" s="103" customFormat="1" ht="19.899999999999999" customHeight="1">
      <c r="B113" s="104"/>
      <c r="D113" s="105" t="s">
        <v>99</v>
      </c>
      <c r="E113" s="106"/>
      <c r="F113" s="106"/>
      <c r="G113" s="106"/>
      <c r="H113" s="106"/>
      <c r="I113" s="106"/>
      <c r="J113" s="107">
        <f>J231</f>
        <v>0</v>
      </c>
      <c r="L113" s="104"/>
    </row>
    <row r="114" spans="2:12" s="103" customFormat="1" ht="19.899999999999999" customHeight="1">
      <c r="B114" s="104"/>
      <c r="D114" s="105" t="s">
        <v>100</v>
      </c>
      <c r="E114" s="106"/>
      <c r="F114" s="106"/>
      <c r="G114" s="106"/>
      <c r="H114" s="106"/>
      <c r="I114" s="106"/>
      <c r="J114" s="107">
        <f>J234</f>
        <v>0</v>
      </c>
      <c r="L114" s="104"/>
    </row>
    <row r="115" spans="2:12" s="103" customFormat="1" ht="19.899999999999999" customHeight="1">
      <c r="B115" s="104"/>
      <c r="D115" s="105" t="s">
        <v>101</v>
      </c>
      <c r="E115" s="106"/>
      <c r="F115" s="106"/>
      <c r="G115" s="106"/>
      <c r="H115" s="106"/>
      <c r="I115" s="106"/>
      <c r="J115" s="107">
        <f>J237</f>
        <v>0</v>
      </c>
      <c r="L115" s="104"/>
    </row>
    <row r="116" spans="2:12" s="103" customFormat="1" ht="19.899999999999999" customHeight="1">
      <c r="B116" s="104"/>
      <c r="D116" s="105" t="s">
        <v>102</v>
      </c>
      <c r="E116" s="106"/>
      <c r="F116" s="106"/>
      <c r="G116" s="106"/>
      <c r="H116" s="106"/>
      <c r="I116" s="106"/>
      <c r="J116" s="107">
        <f>J239</f>
        <v>0</v>
      </c>
      <c r="L116" s="104"/>
    </row>
    <row r="117" spans="2:12" s="103" customFormat="1" ht="19.899999999999999" customHeight="1">
      <c r="B117" s="104"/>
      <c r="D117" s="105" t="s">
        <v>103</v>
      </c>
      <c r="E117" s="106"/>
      <c r="F117" s="106"/>
      <c r="G117" s="106"/>
      <c r="H117" s="106"/>
      <c r="I117" s="106"/>
      <c r="J117" s="107">
        <f>J244</f>
        <v>0</v>
      </c>
      <c r="L117" s="104"/>
    </row>
    <row r="118" spans="2:12" s="103" customFormat="1" ht="19.899999999999999" customHeight="1">
      <c r="B118" s="104"/>
      <c r="D118" s="105" t="s">
        <v>104</v>
      </c>
      <c r="E118" s="106"/>
      <c r="F118" s="106"/>
      <c r="G118" s="106"/>
      <c r="H118" s="106"/>
      <c r="I118" s="106"/>
      <c r="J118" s="107">
        <f>J249</f>
        <v>0</v>
      </c>
      <c r="L118" s="104"/>
    </row>
    <row r="119" spans="2:12" s="103" customFormat="1" ht="14.85" customHeight="1">
      <c r="B119" s="104"/>
      <c r="D119" s="105" t="s">
        <v>105</v>
      </c>
      <c r="E119" s="106"/>
      <c r="F119" s="106"/>
      <c r="G119" s="106"/>
      <c r="H119" s="106"/>
      <c r="I119" s="106"/>
      <c r="J119" s="107">
        <f>J253</f>
        <v>0</v>
      </c>
      <c r="L119" s="104"/>
    </row>
    <row r="120" spans="2:12" s="103" customFormat="1" ht="14.85" customHeight="1">
      <c r="B120" s="104"/>
      <c r="D120" s="105" t="s">
        <v>106</v>
      </c>
      <c r="E120" s="106"/>
      <c r="F120" s="106"/>
      <c r="G120" s="106"/>
      <c r="H120" s="106"/>
      <c r="I120" s="106"/>
      <c r="J120" s="107">
        <f>J255</f>
        <v>0</v>
      </c>
      <c r="L120" s="104"/>
    </row>
    <row r="121" spans="2:12" s="103" customFormat="1" ht="19.899999999999999" customHeight="1">
      <c r="B121" s="104"/>
      <c r="D121" s="105" t="s">
        <v>107</v>
      </c>
      <c r="E121" s="106"/>
      <c r="F121" s="106"/>
      <c r="G121" s="106"/>
      <c r="H121" s="106"/>
      <c r="I121" s="106"/>
      <c r="J121" s="107">
        <f>J260</f>
        <v>0</v>
      </c>
      <c r="L121" s="104"/>
    </row>
    <row r="122" spans="2:12" s="103" customFormat="1" ht="19.899999999999999" customHeight="1">
      <c r="B122" s="104"/>
      <c r="D122" s="105" t="s">
        <v>108</v>
      </c>
      <c r="E122" s="106"/>
      <c r="F122" s="106"/>
      <c r="G122" s="106"/>
      <c r="H122" s="106"/>
      <c r="I122" s="106"/>
      <c r="J122" s="107">
        <f>J262</f>
        <v>0</v>
      </c>
      <c r="L122" s="104"/>
    </row>
    <row r="123" spans="2:12" s="103" customFormat="1" ht="19.899999999999999" customHeight="1">
      <c r="B123" s="104"/>
      <c r="D123" s="105" t="s">
        <v>109</v>
      </c>
      <c r="E123" s="106"/>
      <c r="F123" s="106"/>
      <c r="G123" s="106"/>
      <c r="H123" s="106"/>
      <c r="I123" s="106"/>
      <c r="J123" s="107">
        <f>J268</f>
        <v>0</v>
      </c>
      <c r="L123" s="104"/>
    </row>
    <row r="124" spans="2:12" s="103" customFormat="1" ht="19.899999999999999" customHeight="1">
      <c r="B124" s="104"/>
      <c r="D124" s="105" t="s">
        <v>110</v>
      </c>
      <c r="E124" s="106"/>
      <c r="F124" s="106"/>
      <c r="G124" s="106"/>
      <c r="H124" s="106"/>
      <c r="I124" s="106"/>
      <c r="J124" s="107">
        <f>J270</f>
        <v>0</v>
      </c>
      <c r="L124" s="104"/>
    </row>
    <row r="125" spans="2:12" s="103" customFormat="1" ht="19.899999999999999" customHeight="1">
      <c r="B125" s="104"/>
      <c r="D125" s="105" t="s">
        <v>111</v>
      </c>
      <c r="E125" s="106"/>
      <c r="F125" s="106"/>
      <c r="G125" s="106"/>
      <c r="H125" s="106"/>
      <c r="I125" s="106"/>
      <c r="J125" s="107">
        <f>J272</f>
        <v>0</v>
      </c>
      <c r="L125" s="104"/>
    </row>
    <row r="126" spans="2:12" s="103" customFormat="1" ht="19.899999999999999" customHeight="1">
      <c r="B126" s="104"/>
      <c r="D126" s="105" t="s">
        <v>112</v>
      </c>
      <c r="E126" s="106"/>
      <c r="F126" s="106"/>
      <c r="G126" s="106"/>
      <c r="H126" s="106"/>
      <c r="I126" s="106"/>
      <c r="J126" s="107">
        <f>J282</f>
        <v>0</v>
      </c>
      <c r="L126" s="104"/>
    </row>
    <row r="127" spans="2:12" s="103" customFormat="1" ht="19.899999999999999" customHeight="1">
      <c r="B127" s="104"/>
      <c r="D127" s="105" t="s">
        <v>113</v>
      </c>
      <c r="E127" s="106"/>
      <c r="F127" s="106"/>
      <c r="G127" s="106"/>
      <c r="H127" s="106"/>
      <c r="I127" s="106"/>
      <c r="J127" s="107">
        <f>J285</f>
        <v>0</v>
      </c>
      <c r="L127" s="104"/>
    </row>
    <row r="128" spans="2:12" s="103" customFormat="1" ht="19.899999999999999" customHeight="1">
      <c r="B128" s="104"/>
      <c r="D128" s="105" t="s">
        <v>114</v>
      </c>
      <c r="E128" s="106"/>
      <c r="F128" s="106"/>
      <c r="G128" s="106"/>
      <c r="H128" s="106"/>
      <c r="I128" s="106"/>
      <c r="J128" s="107">
        <f>J287</f>
        <v>0</v>
      </c>
      <c r="L128" s="104"/>
    </row>
    <row r="129" spans="1:31" s="103" customFormat="1" ht="19.899999999999999" customHeight="1">
      <c r="B129" s="104"/>
      <c r="D129" s="105" t="s">
        <v>115</v>
      </c>
      <c r="E129" s="106"/>
      <c r="F129" s="106"/>
      <c r="G129" s="106"/>
      <c r="H129" s="106"/>
      <c r="I129" s="106"/>
      <c r="J129" s="107">
        <f>J289</f>
        <v>0</v>
      </c>
      <c r="L129" s="104"/>
    </row>
    <row r="130" spans="1:31" s="103" customFormat="1" ht="19.899999999999999" customHeight="1">
      <c r="B130" s="104"/>
      <c r="D130" s="105" t="s">
        <v>116</v>
      </c>
      <c r="E130" s="106"/>
      <c r="F130" s="106"/>
      <c r="G130" s="106"/>
      <c r="H130" s="106"/>
      <c r="I130" s="106"/>
      <c r="J130" s="107">
        <f>J292</f>
        <v>0</v>
      </c>
      <c r="L130" s="104"/>
    </row>
    <row r="131" spans="1:31" s="103" customFormat="1" ht="14.85" customHeight="1">
      <c r="B131" s="104"/>
      <c r="D131" s="105" t="s">
        <v>117</v>
      </c>
      <c r="E131" s="106"/>
      <c r="F131" s="106"/>
      <c r="G131" s="106"/>
      <c r="H131" s="106"/>
      <c r="I131" s="106"/>
      <c r="J131" s="107">
        <f>J300</f>
        <v>0</v>
      </c>
      <c r="L131" s="104"/>
    </row>
    <row r="132" spans="1:31" s="103" customFormat="1" ht="19.899999999999999" customHeight="1">
      <c r="B132" s="104"/>
      <c r="D132" s="105" t="s">
        <v>118</v>
      </c>
      <c r="E132" s="106"/>
      <c r="F132" s="106"/>
      <c r="G132" s="106"/>
      <c r="H132" s="106"/>
      <c r="I132" s="106"/>
      <c r="J132" s="107">
        <f>J303</f>
        <v>0</v>
      </c>
      <c r="L132" s="104"/>
    </row>
    <row r="133" spans="1:31" s="98" customFormat="1" ht="24.95" customHeight="1">
      <c r="B133" s="99"/>
      <c r="D133" s="100" t="s">
        <v>119</v>
      </c>
      <c r="E133" s="101"/>
      <c r="F133" s="101"/>
      <c r="G133" s="101"/>
      <c r="H133" s="101"/>
      <c r="I133" s="101"/>
      <c r="J133" s="102">
        <f>J315</f>
        <v>0</v>
      </c>
      <c r="L133" s="99"/>
    </row>
    <row r="134" spans="1:31" s="17" customFormat="1" ht="21.95" customHeight="1">
      <c r="A134" s="13"/>
      <c r="B134" s="14"/>
      <c r="C134" s="13"/>
      <c r="D134" s="13"/>
      <c r="E134" s="13"/>
      <c r="F134" s="13"/>
      <c r="G134" s="13"/>
      <c r="H134" s="13"/>
      <c r="I134" s="13"/>
      <c r="J134" s="13"/>
      <c r="K134" s="13"/>
      <c r="L134" s="24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</row>
    <row r="135" spans="1:31" s="17" customFormat="1" ht="6.95" customHeight="1">
      <c r="A135" s="13"/>
      <c r="B135" s="29"/>
      <c r="C135" s="30"/>
      <c r="D135" s="30"/>
      <c r="E135" s="30"/>
      <c r="F135" s="30"/>
      <c r="G135" s="30"/>
      <c r="H135" s="30"/>
      <c r="I135" s="30"/>
      <c r="J135" s="30"/>
      <c r="K135" s="30"/>
      <c r="L135" s="24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</row>
    <row r="139" spans="1:31" s="17" customFormat="1" ht="6.95" customHeight="1">
      <c r="A139" s="13"/>
      <c r="B139" s="31"/>
      <c r="C139" s="32"/>
      <c r="D139" s="32"/>
      <c r="E139" s="32"/>
      <c r="F139" s="32"/>
      <c r="G139" s="32"/>
      <c r="H139" s="32"/>
      <c r="I139" s="32"/>
      <c r="J139" s="32"/>
      <c r="K139" s="32"/>
      <c r="L139" s="24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</row>
    <row r="140" spans="1:31" s="17" customFormat="1" ht="24.95" customHeight="1">
      <c r="A140" s="13"/>
      <c r="B140" s="14"/>
      <c r="C140" s="6" t="s">
        <v>120</v>
      </c>
      <c r="D140" s="13"/>
      <c r="E140" s="13"/>
      <c r="F140" s="13"/>
      <c r="G140" s="13"/>
      <c r="H140" s="13"/>
      <c r="I140" s="13"/>
      <c r="J140" s="13"/>
      <c r="K140" s="13"/>
      <c r="L140" s="24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</row>
    <row r="141" spans="1:31" s="17" customFormat="1" ht="6.95" customHeight="1">
      <c r="A141" s="13"/>
      <c r="B141" s="14"/>
      <c r="C141" s="13"/>
      <c r="D141" s="13"/>
      <c r="E141" s="13"/>
      <c r="F141" s="13"/>
      <c r="G141" s="13"/>
      <c r="H141" s="13"/>
      <c r="I141" s="13"/>
      <c r="J141" s="13"/>
      <c r="K141" s="13"/>
      <c r="L141" s="24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</row>
    <row r="142" spans="1:31" s="17" customFormat="1" ht="12" customHeight="1">
      <c r="A142" s="13"/>
      <c r="B142" s="14"/>
      <c r="C142" s="10" t="s">
        <v>12</v>
      </c>
      <c r="D142" s="13"/>
      <c r="E142" s="13"/>
      <c r="F142" s="13"/>
      <c r="G142" s="13"/>
      <c r="H142" s="13"/>
      <c r="I142" s="13"/>
      <c r="J142" s="13"/>
      <c r="K142" s="13"/>
      <c r="L142" s="24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</row>
    <row r="143" spans="1:31" s="17" customFormat="1" ht="16.5" customHeight="1">
      <c r="A143" s="13"/>
      <c r="B143" s="14"/>
      <c r="C143" s="13"/>
      <c r="D143" s="13"/>
      <c r="E143" s="183" t="str">
        <f>E7</f>
        <v>Oprava sociálních zařízení v domově mládeže</v>
      </c>
      <c r="F143" s="183"/>
      <c r="G143" s="183"/>
      <c r="H143" s="183"/>
      <c r="I143" s="13"/>
      <c r="J143" s="13"/>
      <c r="K143" s="13"/>
      <c r="L143" s="24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</row>
    <row r="144" spans="1:31" s="17" customFormat="1" ht="12" customHeight="1">
      <c r="A144" s="13"/>
      <c r="B144" s="14"/>
      <c r="C144" s="10" t="s">
        <v>77</v>
      </c>
      <c r="D144" s="13"/>
      <c r="E144" s="13"/>
      <c r="F144" s="13"/>
      <c r="G144" s="13"/>
      <c r="H144" s="13"/>
      <c r="I144" s="13"/>
      <c r="J144" s="13"/>
      <c r="K144" s="13"/>
      <c r="L144" s="24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</row>
    <row r="145" spans="1:65" s="17" customFormat="1" ht="16.5" customHeight="1">
      <c r="A145" s="13"/>
      <c r="B145" s="14"/>
      <c r="C145" s="13"/>
      <c r="D145" s="13"/>
      <c r="E145" s="173" t="str">
        <f>E9</f>
        <v>P11.0 - Umývárna-sociální zařízení v domově mládeže (Zámek Neuberk)</v>
      </c>
      <c r="F145" s="173"/>
      <c r="G145" s="173"/>
      <c r="H145" s="173"/>
      <c r="I145" s="13"/>
      <c r="J145" s="13"/>
      <c r="K145" s="13"/>
      <c r="L145" s="24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</row>
    <row r="146" spans="1:65" s="17" customFormat="1" ht="6.95" customHeight="1">
      <c r="A146" s="13"/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24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</row>
    <row r="147" spans="1:65" s="17" customFormat="1" ht="12" customHeight="1">
      <c r="A147" s="13"/>
      <c r="B147" s="14"/>
      <c r="C147" s="10" t="s">
        <v>15</v>
      </c>
      <c r="D147" s="13"/>
      <c r="E147" s="13"/>
      <c r="F147" s="11" t="str">
        <f>F12</f>
        <v>Domov mládeže ČZA Mělník , Dobrosvkého 1776, Mělník</v>
      </c>
      <c r="G147" s="13"/>
      <c r="H147" s="13"/>
      <c r="I147" s="10" t="s">
        <v>16</v>
      </c>
      <c r="J147" s="75" t="str">
        <f>IF(J12="","",J12)</f>
        <v/>
      </c>
      <c r="K147" s="13"/>
      <c r="L147" s="24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</row>
    <row r="148" spans="1:65" s="17" customFormat="1" ht="6.95" customHeight="1">
      <c r="A148" s="13"/>
      <c r="B148" s="14"/>
      <c r="C148" s="13"/>
      <c r="D148" s="13"/>
      <c r="E148" s="13"/>
      <c r="F148" s="13"/>
      <c r="G148" s="13"/>
      <c r="H148" s="13"/>
      <c r="I148" s="13"/>
      <c r="J148" s="13"/>
      <c r="K148" s="13"/>
      <c r="L148" s="24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</row>
    <row r="149" spans="1:65" s="17" customFormat="1" ht="15.2" customHeight="1">
      <c r="A149" s="13"/>
      <c r="B149" s="14"/>
      <c r="C149" s="10" t="s">
        <v>17</v>
      </c>
      <c r="D149" s="13"/>
      <c r="E149" s="13"/>
      <c r="F149" s="11" t="str">
        <f>E15</f>
        <v>Česká zahradnická akademie Mělník, sady Na Polabí 411</v>
      </c>
      <c r="G149" s="13"/>
      <c r="H149" s="13"/>
      <c r="I149" s="10" t="s">
        <v>22</v>
      </c>
      <c r="J149" s="94" t="str">
        <f>E21</f>
        <v xml:space="preserve"> </v>
      </c>
      <c r="K149" s="13"/>
      <c r="L149" s="24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</row>
    <row r="150" spans="1:65" s="17" customFormat="1" ht="15.2" customHeight="1">
      <c r="A150" s="13"/>
      <c r="B150" s="14"/>
      <c r="C150" s="10" t="s">
        <v>20</v>
      </c>
      <c r="D150" s="13"/>
      <c r="E150" s="13"/>
      <c r="F150" s="11" t="str">
        <f>IF(E18="","",E18)</f>
        <v xml:space="preserve"> </v>
      </c>
      <c r="G150" s="13"/>
      <c r="H150" s="13"/>
      <c r="I150" s="10" t="s">
        <v>24</v>
      </c>
      <c r="J150" s="94" t="str">
        <f>E24</f>
        <v xml:space="preserve"> </v>
      </c>
      <c r="K150" s="13"/>
      <c r="L150" s="24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</row>
    <row r="151" spans="1:65" s="17" customFormat="1" ht="10.35" customHeight="1">
      <c r="A151" s="13"/>
      <c r="B151" s="14"/>
      <c r="C151" s="13"/>
      <c r="D151" s="13"/>
      <c r="E151" s="13"/>
      <c r="F151" s="13"/>
      <c r="G151" s="13"/>
      <c r="H151" s="13"/>
      <c r="I151" s="13"/>
      <c r="J151" s="13"/>
      <c r="K151" s="13"/>
      <c r="L151" s="24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</row>
    <row r="152" spans="1:65" s="115" customFormat="1" ht="29.25" customHeight="1">
      <c r="A152" s="108"/>
      <c r="B152" s="109"/>
      <c r="C152" s="110" t="s">
        <v>121</v>
      </c>
      <c r="D152" s="111" t="s">
        <v>51</v>
      </c>
      <c r="E152" s="111" t="s">
        <v>47</v>
      </c>
      <c r="F152" s="111" t="s">
        <v>48</v>
      </c>
      <c r="G152" s="111" t="s">
        <v>122</v>
      </c>
      <c r="H152" s="111" t="s">
        <v>123</v>
      </c>
      <c r="I152" s="111" t="s">
        <v>124</v>
      </c>
      <c r="J152" s="112" t="s">
        <v>80</v>
      </c>
      <c r="K152" s="113" t="s">
        <v>125</v>
      </c>
      <c r="L152" s="114"/>
      <c r="M152" s="45"/>
      <c r="N152" s="46" t="s">
        <v>30</v>
      </c>
      <c r="O152" s="46" t="s">
        <v>126</v>
      </c>
      <c r="P152" s="46" t="s">
        <v>127</v>
      </c>
      <c r="Q152" s="46" t="s">
        <v>128</v>
      </c>
      <c r="R152" s="46" t="s">
        <v>129</v>
      </c>
      <c r="S152" s="46" t="s">
        <v>130</v>
      </c>
      <c r="T152" s="47" t="s">
        <v>131</v>
      </c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</row>
    <row r="153" spans="1:65" s="17" customFormat="1" ht="22.9" customHeight="1">
      <c r="A153" s="13"/>
      <c r="B153" s="14"/>
      <c r="C153" s="53" t="s">
        <v>132</v>
      </c>
      <c r="D153" s="13"/>
      <c r="E153" s="13"/>
      <c r="F153" s="13"/>
      <c r="G153" s="13"/>
      <c r="H153" s="13"/>
      <c r="I153" s="13"/>
      <c r="J153" s="116">
        <f>BK153</f>
        <v>0</v>
      </c>
      <c r="K153" s="13"/>
      <c r="L153" s="14"/>
      <c r="M153" s="48"/>
      <c r="N153" s="39"/>
      <c r="O153" s="49"/>
      <c r="P153" s="117">
        <f>P154+P220+P315</f>
        <v>55.744901999999996</v>
      </c>
      <c r="Q153" s="49"/>
      <c r="R153" s="117">
        <f>R154+R220+R315</f>
        <v>3.7518826999999999</v>
      </c>
      <c r="S153" s="49"/>
      <c r="T153" s="118">
        <f>T154+T220+T315</f>
        <v>0.6130850000000001</v>
      </c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" t="s">
        <v>65</v>
      </c>
      <c r="AU153" s="2" t="s">
        <v>82</v>
      </c>
      <c r="BK153" s="119">
        <f>BK154+BK220+BK315</f>
        <v>0</v>
      </c>
    </row>
    <row r="154" spans="1:65" s="120" customFormat="1" ht="25.9" customHeight="1">
      <c r="B154" s="121"/>
      <c r="D154" s="122" t="s">
        <v>65</v>
      </c>
      <c r="E154" s="123" t="s">
        <v>133</v>
      </c>
      <c r="F154" s="123" t="s">
        <v>134</v>
      </c>
      <c r="J154" s="124">
        <f>BK154</f>
        <v>0</v>
      </c>
      <c r="L154" s="121"/>
      <c r="M154" s="125"/>
      <c r="N154" s="126"/>
      <c r="O154" s="126"/>
      <c r="P154" s="127">
        <f>P155+P161+P163+P170+P176+P178+P180+P187+P192+P197+P199+P213+P218</f>
        <v>55.744901999999996</v>
      </c>
      <c r="Q154" s="126"/>
      <c r="R154" s="127">
        <f>R155+R161+R163+R170+R176+R178+R180+R187+R192+R197+R199+R213+R218</f>
        <v>3.7486486999999999</v>
      </c>
      <c r="S154" s="126"/>
      <c r="T154" s="128">
        <f>T155+T161+T163+T170+T176+T178+T180+T187+T192+T197+T199+T213+T218</f>
        <v>0.6130850000000001</v>
      </c>
      <c r="AR154" s="122" t="s">
        <v>73</v>
      </c>
      <c r="AT154" s="129" t="s">
        <v>65</v>
      </c>
      <c r="AU154" s="129" t="s">
        <v>66</v>
      </c>
      <c r="AY154" s="122" t="s">
        <v>135</v>
      </c>
      <c r="BK154" s="130">
        <f>BK155+BK161+BK163+BK170+BK176+BK178+BK180+BK187+BK192+BK197+BK199+BK213+BK218</f>
        <v>0</v>
      </c>
    </row>
    <row r="155" spans="1:65" s="120" customFormat="1" ht="22.9" customHeight="1">
      <c r="B155" s="121"/>
      <c r="D155" s="122" t="s">
        <v>65</v>
      </c>
      <c r="E155" s="131" t="s">
        <v>73</v>
      </c>
      <c r="F155" s="131" t="s">
        <v>136</v>
      </c>
      <c r="J155" s="132">
        <f>BK155</f>
        <v>0</v>
      </c>
      <c r="L155" s="121"/>
      <c r="M155" s="125"/>
      <c r="N155" s="126"/>
      <c r="O155" s="126"/>
      <c r="P155" s="127">
        <f>SUM(P156:P160)</f>
        <v>33.404302000000001</v>
      </c>
      <c r="Q155" s="126"/>
      <c r="R155" s="127">
        <f>SUM(R156:R160)</f>
        <v>3.6760000000000002</v>
      </c>
      <c r="S155" s="126"/>
      <c r="T155" s="128">
        <f>SUM(T156:T160)</f>
        <v>0</v>
      </c>
      <c r="AR155" s="122" t="s">
        <v>73</v>
      </c>
      <c r="AT155" s="129" t="s">
        <v>65</v>
      </c>
      <c r="AU155" s="129" t="s">
        <v>73</v>
      </c>
      <c r="AY155" s="122" t="s">
        <v>135</v>
      </c>
      <c r="BK155" s="130">
        <f>SUM(BK156:BK160)</f>
        <v>0</v>
      </c>
    </row>
    <row r="156" spans="1:65" s="17" customFormat="1" ht="33" customHeight="1">
      <c r="A156" s="13"/>
      <c r="B156" s="133"/>
      <c r="C156" s="134" t="s">
        <v>73</v>
      </c>
      <c r="D156" s="134" t="s">
        <v>137</v>
      </c>
      <c r="E156" s="135" t="s">
        <v>138</v>
      </c>
      <c r="F156" s="136" t="s">
        <v>139</v>
      </c>
      <c r="G156" s="137" t="s">
        <v>140</v>
      </c>
      <c r="H156" s="138">
        <v>14.4</v>
      </c>
      <c r="I156" s="139">
        <v>0</v>
      </c>
      <c r="J156" s="139">
        <f>ROUND(I156*H156,2)</f>
        <v>0</v>
      </c>
      <c r="K156" s="140"/>
      <c r="L156" s="14"/>
      <c r="M156" s="141"/>
      <c r="N156" s="142" t="s">
        <v>31</v>
      </c>
      <c r="O156" s="143">
        <v>1.72</v>
      </c>
      <c r="P156" s="143">
        <f>O156*H156</f>
        <v>24.768000000000001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R156" s="145" t="s">
        <v>141</v>
      </c>
      <c r="AT156" s="145" t="s">
        <v>137</v>
      </c>
      <c r="AU156" s="145" t="s">
        <v>75</v>
      </c>
      <c r="AY156" s="2" t="s">
        <v>135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2" t="s">
        <v>73</v>
      </c>
      <c r="BK156" s="146">
        <f>ROUND(I156*H156,2)</f>
        <v>0</v>
      </c>
      <c r="BL156" s="2" t="s">
        <v>141</v>
      </c>
      <c r="BM156" s="145" t="s">
        <v>142</v>
      </c>
    </row>
    <row r="157" spans="1:65" s="17" customFormat="1" ht="24.2" customHeight="1">
      <c r="A157" s="13"/>
      <c r="B157" s="133"/>
      <c r="C157" s="134" t="s">
        <v>75</v>
      </c>
      <c r="D157" s="134" t="s">
        <v>137</v>
      </c>
      <c r="E157" s="135" t="s">
        <v>143</v>
      </c>
      <c r="F157" s="136" t="s">
        <v>144</v>
      </c>
      <c r="G157" s="137" t="s">
        <v>140</v>
      </c>
      <c r="H157" s="138">
        <v>12.561999999999999</v>
      </c>
      <c r="I157" s="139">
        <v>0</v>
      </c>
      <c r="J157" s="139">
        <f>ROUND(I157*H157,2)</f>
        <v>0</v>
      </c>
      <c r="K157" s="140"/>
      <c r="L157" s="14"/>
      <c r="M157" s="141"/>
      <c r="N157" s="142" t="s">
        <v>31</v>
      </c>
      <c r="O157" s="143">
        <v>0.32800000000000001</v>
      </c>
      <c r="P157" s="143">
        <f>O157*H157</f>
        <v>4.120336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R157" s="145" t="s">
        <v>141</v>
      </c>
      <c r="AT157" s="145" t="s">
        <v>137</v>
      </c>
      <c r="AU157" s="145" t="s">
        <v>75</v>
      </c>
      <c r="AY157" s="2" t="s">
        <v>135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2" t="s">
        <v>73</v>
      </c>
      <c r="BK157" s="146">
        <f>ROUND(I157*H157,2)</f>
        <v>0</v>
      </c>
      <c r="BL157" s="2" t="s">
        <v>141</v>
      </c>
      <c r="BM157" s="145" t="s">
        <v>145</v>
      </c>
    </row>
    <row r="158" spans="1:65" s="17" customFormat="1" ht="24.2" customHeight="1">
      <c r="A158" s="13"/>
      <c r="B158" s="133"/>
      <c r="C158" s="134" t="s">
        <v>146</v>
      </c>
      <c r="D158" s="134" t="s">
        <v>137</v>
      </c>
      <c r="E158" s="135" t="s">
        <v>147</v>
      </c>
      <c r="F158" s="136" t="s">
        <v>148</v>
      </c>
      <c r="G158" s="137" t="s">
        <v>140</v>
      </c>
      <c r="H158" s="138">
        <v>1.8380000000000001</v>
      </c>
      <c r="I158" s="139">
        <v>0</v>
      </c>
      <c r="J158" s="139">
        <f>ROUND(I158*H158,2)</f>
        <v>0</v>
      </c>
      <c r="K158" s="140"/>
      <c r="L158" s="14"/>
      <c r="M158" s="141"/>
      <c r="N158" s="142" t="s">
        <v>31</v>
      </c>
      <c r="O158" s="143">
        <v>1.7889999999999999</v>
      </c>
      <c r="P158" s="143">
        <f>O158*H158</f>
        <v>3.2881819999999999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R158" s="145" t="s">
        <v>141</v>
      </c>
      <c r="AT158" s="145" t="s">
        <v>137</v>
      </c>
      <c r="AU158" s="145" t="s">
        <v>75</v>
      </c>
      <c r="AY158" s="2" t="s">
        <v>135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2" t="s">
        <v>73</v>
      </c>
      <c r="BK158" s="146">
        <f>ROUND(I158*H158,2)</f>
        <v>0</v>
      </c>
      <c r="BL158" s="2" t="s">
        <v>141</v>
      </c>
      <c r="BM158" s="145" t="s">
        <v>149</v>
      </c>
    </row>
    <row r="159" spans="1:65" s="17" customFormat="1" ht="16.5" customHeight="1">
      <c r="A159" s="13"/>
      <c r="B159" s="133"/>
      <c r="C159" s="147" t="s">
        <v>141</v>
      </c>
      <c r="D159" s="147" t="s">
        <v>150</v>
      </c>
      <c r="E159" s="148" t="s">
        <v>151</v>
      </c>
      <c r="F159" s="149" t="s">
        <v>152</v>
      </c>
      <c r="G159" s="150" t="s">
        <v>153</v>
      </c>
      <c r="H159" s="151">
        <v>3.6760000000000002</v>
      </c>
      <c r="I159" s="152">
        <v>0</v>
      </c>
      <c r="J159" s="152">
        <f>ROUND(I159*H159,2)</f>
        <v>0</v>
      </c>
      <c r="K159" s="153"/>
      <c r="L159" s="154"/>
      <c r="M159" s="155"/>
      <c r="N159" s="156" t="s">
        <v>31</v>
      </c>
      <c r="O159" s="143">
        <v>0</v>
      </c>
      <c r="P159" s="143">
        <f>O159*H159</f>
        <v>0</v>
      </c>
      <c r="Q159" s="143">
        <v>1</v>
      </c>
      <c r="R159" s="143">
        <f>Q159*H159</f>
        <v>3.6760000000000002</v>
      </c>
      <c r="S159" s="143">
        <v>0</v>
      </c>
      <c r="T159" s="144">
        <f>S159*H159</f>
        <v>0</v>
      </c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R159" s="145" t="s">
        <v>154</v>
      </c>
      <c r="AT159" s="145" t="s">
        <v>150</v>
      </c>
      <c r="AU159" s="145" t="s">
        <v>75</v>
      </c>
      <c r="AY159" s="2" t="s">
        <v>135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2" t="s">
        <v>73</v>
      </c>
      <c r="BK159" s="146">
        <f>ROUND(I159*H159,2)</f>
        <v>0</v>
      </c>
      <c r="BL159" s="2" t="s">
        <v>141</v>
      </c>
      <c r="BM159" s="145" t="s">
        <v>155</v>
      </c>
    </row>
    <row r="160" spans="1:65" s="17" customFormat="1" ht="24.2" customHeight="1">
      <c r="A160" s="13"/>
      <c r="B160" s="133"/>
      <c r="C160" s="134" t="s">
        <v>156</v>
      </c>
      <c r="D160" s="134" t="s">
        <v>137</v>
      </c>
      <c r="E160" s="135" t="s">
        <v>157</v>
      </c>
      <c r="F160" s="136" t="s">
        <v>158</v>
      </c>
      <c r="G160" s="137" t="s">
        <v>140</v>
      </c>
      <c r="H160" s="138">
        <v>1.8380000000000001</v>
      </c>
      <c r="I160" s="139">
        <v>0</v>
      </c>
      <c r="J160" s="139">
        <f>ROUND(I160*H160,2)</f>
        <v>0</v>
      </c>
      <c r="K160" s="140"/>
      <c r="L160" s="14"/>
      <c r="M160" s="141"/>
      <c r="N160" s="142" t="s">
        <v>31</v>
      </c>
      <c r="O160" s="143">
        <v>0.66800000000000004</v>
      </c>
      <c r="P160" s="143">
        <f>O160*H160</f>
        <v>1.2277840000000002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R160" s="145" t="s">
        <v>141</v>
      </c>
      <c r="AT160" s="145" t="s">
        <v>137</v>
      </c>
      <c r="AU160" s="145" t="s">
        <v>75</v>
      </c>
      <c r="AY160" s="2" t="s">
        <v>135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2" t="s">
        <v>73</v>
      </c>
      <c r="BK160" s="146">
        <f>ROUND(I160*H160,2)</f>
        <v>0</v>
      </c>
      <c r="BL160" s="2" t="s">
        <v>141</v>
      </c>
      <c r="BM160" s="145" t="s">
        <v>159</v>
      </c>
    </row>
    <row r="161" spans="1:65" s="120" customFormat="1" ht="22.9" customHeight="1">
      <c r="B161" s="121"/>
      <c r="D161" s="122" t="s">
        <v>65</v>
      </c>
      <c r="E161" s="131" t="s">
        <v>160</v>
      </c>
      <c r="F161" s="131" t="s">
        <v>161</v>
      </c>
      <c r="J161" s="132">
        <f>BK161</f>
        <v>0</v>
      </c>
      <c r="L161" s="121"/>
      <c r="M161" s="125"/>
      <c r="N161" s="126"/>
      <c r="O161" s="126"/>
      <c r="P161" s="127">
        <f>P162</f>
        <v>0</v>
      </c>
      <c r="Q161" s="126"/>
      <c r="R161" s="127">
        <f>R162</f>
        <v>0</v>
      </c>
      <c r="S161" s="126"/>
      <c r="T161" s="128">
        <f>T162</f>
        <v>0</v>
      </c>
      <c r="AR161" s="122" t="s">
        <v>73</v>
      </c>
      <c r="AT161" s="129" t="s">
        <v>65</v>
      </c>
      <c r="AU161" s="129" t="s">
        <v>73</v>
      </c>
      <c r="AY161" s="122" t="s">
        <v>135</v>
      </c>
      <c r="BK161" s="130">
        <f>BK162</f>
        <v>0</v>
      </c>
    </row>
    <row r="162" spans="1:65" s="17" customFormat="1" ht="24.2" customHeight="1">
      <c r="A162" s="13"/>
      <c r="B162" s="133"/>
      <c r="C162" s="134" t="s">
        <v>162</v>
      </c>
      <c r="D162" s="134" t="s">
        <v>137</v>
      </c>
      <c r="E162" s="135" t="s">
        <v>163</v>
      </c>
      <c r="F162" s="136" t="s">
        <v>164</v>
      </c>
      <c r="G162" s="137" t="s">
        <v>140</v>
      </c>
      <c r="H162" s="138">
        <v>3.927</v>
      </c>
      <c r="I162" s="139">
        <v>0</v>
      </c>
      <c r="J162" s="139">
        <f>ROUND(I162*H162,2)</f>
        <v>0</v>
      </c>
      <c r="K162" s="140"/>
      <c r="L162" s="14"/>
      <c r="M162" s="141"/>
      <c r="N162" s="142" t="s">
        <v>31</v>
      </c>
      <c r="O162" s="143">
        <v>0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R162" s="145" t="s">
        <v>141</v>
      </c>
      <c r="AT162" s="145" t="s">
        <v>137</v>
      </c>
      <c r="AU162" s="145" t="s">
        <v>75</v>
      </c>
      <c r="AY162" s="2" t="s">
        <v>135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2" t="s">
        <v>73</v>
      </c>
      <c r="BK162" s="146">
        <f>ROUND(I162*H162,2)</f>
        <v>0</v>
      </c>
      <c r="BL162" s="2" t="s">
        <v>141</v>
      </c>
      <c r="BM162" s="145" t="s">
        <v>165</v>
      </c>
    </row>
    <row r="163" spans="1:65" s="120" customFormat="1" ht="22.9" customHeight="1">
      <c r="B163" s="121"/>
      <c r="D163" s="122" t="s">
        <v>65</v>
      </c>
      <c r="E163" s="131" t="s">
        <v>166</v>
      </c>
      <c r="F163" s="131" t="s">
        <v>167</v>
      </c>
      <c r="J163" s="132">
        <f>BK163</f>
        <v>0</v>
      </c>
      <c r="L163" s="121"/>
      <c r="M163" s="125"/>
      <c r="N163" s="126"/>
      <c r="O163" s="126"/>
      <c r="P163" s="127">
        <f>SUM(P164:P169)</f>
        <v>0</v>
      </c>
      <c r="Q163" s="126"/>
      <c r="R163" s="127">
        <f>SUM(R164:R169)</f>
        <v>0</v>
      </c>
      <c r="S163" s="126"/>
      <c r="T163" s="128">
        <f>SUM(T164:T169)</f>
        <v>0</v>
      </c>
      <c r="AR163" s="122" t="s">
        <v>73</v>
      </c>
      <c r="AT163" s="129" t="s">
        <v>65</v>
      </c>
      <c r="AU163" s="129" t="s">
        <v>73</v>
      </c>
      <c r="AY163" s="122" t="s">
        <v>135</v>
      </c>
      <c r="BK163" s="130">
        <f>SUM(BK164:BK169)</f>
        <v>0</v>
      </c>
    </row>
    <row r="164" spans="1:65" s="17" customFormat="1" ht="33" customHeight="1">
      <c r="A164" s="13"/>
      <c r="B164" s="133"/>
      <c r="C164" s="134" t="s">
        <v>168</v>
      </c>
      <c r="D164" s="134" t="s">
        <v>137</v>
      </c>
      <c r="E164" s="135" t="s">
        <v>169</v>
      </c>
      <c r="F164" s="136" t="s">
        <v>170</v>
      </c>
      <c r="G164" s="137" t="s">
        <v>140</v>
      </c>
      <c r="H164" s="138">
        <v>3.927</v>
      </c>
      <c r="I164" s="139">
        <v>0</v>
      </c>
      <c r="J164" s="139">
        <f t="shared" ref="J164:J169" si="0">ROUND(I164*H164,2)</f>
        <v>0</v>
      </c>
      <c r="K164" s="140"/>
      <c r="L164" s="14"/>
      <c r="M164" s="141"/>
      <c r="N164" s="142" t="s">
        <v>31</v>
      </c>
      <c r="O164" s="143">
        <v>0</v>
      </c>
      <c r="P164" s="143">
        <f t="shared" ref="P164:P169" si="1">O164*H164</f>
        <v>0</v>
      </c>
      <c r="Q164" s="143">
        <v>0</v>
      </c>
      <c r="R164" s="143">
        <f t="shared" ref="R164:R169" si="2">Q164*H164</f>
        <v>0</v>
      </c>
      <c r="S164" s="143">
        <v>0</v>
      </c>
      <c r="T164" s="144">
        <f t="shared" ref="T164:T169" si="3">S164*H164</f>
        <v>0</v>
      </c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R164" s="145" t="s">
        <v>141</v>
      </c>
      <c r="AT164" s="145" t="s">
        <v>137</v>
      </c>
      <c r="AU164" s="145" t="s">
        <v>75</v>
      </c>
      <c r="AY164" s="2" t="s">
        <v>135</v>
      </c>
      <c r="BE164" s="146">
        <f t="shared" ref="BE164:BE169" si="4">IF(N164="základní",J164,0)</f>
        <v>0</v>
      </c>
      <c r="BF164" s="146">
        <f t="shared" ref="BF164:BF169" si="5">IF(N164="snížená",J164,0)</f>
        <v>0</v>
      </c>
      <c r="BG164" s="146">
        <f t="shared" ref="BG164:BG169" si="6">IF(N164="zákl. přenesená",J164,0)</f>
        <v>0</v>
      </c>
      <c r="BH164" s="146">
        <f t="shared" ref="BH164:BH169" si="7">IF(N164="sníž. přenesená",J164,0)</f>
        <v>0</v>
      </c>
      <c r="BI164" s="146">
        <f t="shared" ref="BI164:BI169" si="8">IF(N164="nulová",J164,0)</f>
        <v>0</v>
      </c>
      <c r="BJ164" s="2" t="s">
        <v>73</v>
      </c>
      <c r="BK164" s="146">
        <f t="shared" ref="BK164:BK169" si="9">ROUND(I164*H164,2)</f>
        <v>0</v>
      </c>
      <c r="BL164" s="2" t="s">
        <v>141</v>
      </c>
      <c r="BM164" s="145" t="s">
        <v>171</v>
      </c>
    </row>
    <row r="165" spans="1:65" s="17" customFormat="1" ht="24.2" customHeight="1">
      <c r="A165" s="13"/>
      <c r="B165" s="133"/>
      <c r="C165" s="134" t="s">
        <v>154</v>
      </c>
      <c r="D165" s="134" t="s">
        <v>137</v>
      </c>
      <c r="E165" s="135" t="s">
        <v>172</v>
      </c>
      <c r="F165" s="136" t="s">
        <v>173</v>
      </c>
      <c r="G165" s="137" t="s">
        <v>140</v>
      </c>
      <c r="H165" s="138">
        <v>3.927</v>
      </c>
      <c r="I165" s="139">
        <v>0</v>
      </c>
      <c r="J165" s="139">
        <f t="shared" si="0"/>
        <v>0</v>
      </c>
      <c r="K165" s="140"/>
      <c r="L165" s="14"/>
      <c r="M165" s="141"/>
      <c r="N165" s="142" t="s">
        <v>31</v>
      </c>
      <c r="O165" s="143">
        <v>0</v>
      </c>
      <c r="P165" s="143">
        <f t="shared" si="1"/>
        <v>0</v>
      </c>
      <c r="Q165" s="143">
        <v>0</v>
      </c>
      <c r="R165" s="143">
        <f t="shared" si="2"/>
        <v>0</v>
      </c>
      <c r="S165" s="143">
        <v>0</v>
      </c>
      <c r="T165" s="144">
        <f t="shared" si="3"/>
        <v>0</v>
      </c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R165" s="145" t="s">
        <v>141</v>
      </c>
      <c r="AT165" s="145" t="s">
        <v>137</v>
      </c>
      <c r="AU165" s="145" t="s">
        <v>75</v>
      </c>
      <c r="AY165" s="2" t="s">
        <v>135</v>
      </c>
      <c r="BE165" s="146">
        <f t="shared" si="4"/>
        <v>0</v>
      </c>
      <c r="BF165" s="146">
        <f t="shared" si="5"/>
        <v>0</v>
      </c>
      <c r="BG165" s="146">
        <f t="shared" si="6"/>
        <v>0</v>
      </c>
      <c r="BH165" s="146">
        <f t="shared" si="7"/>
        <v>0</v>
      </c>
      <c r="BI165" s="146">
        <f t="shared" si="8"/>
        <v>0</v>
      </c>
      <c r="BJ165" s="2" t="s">
        <v>73</v>
      </c>
      <c r="BK165" s="146">
        <f t="shared" si="9"/>
        <v>0</v>
      </c>
      <c r="BL165" s="2" t="s">
        <v>141</v>
      </c>
      <c r="BM165" s="145" t="s">
        <v>174</v>
      </c>
    </row>
    <row r="166" spans="1:65" s="17" customFormat="1" ht="33" customHeight="1">
      <c r="A166" s="13"/>
      <c r="B166" s="133"/>
      <c r="C166" s="134" t="s">
        <v>175</v>
      </c>
      <c r="D166" s="134" t="s">
        <v>137</v>
      </c>
      <c r="E166" s="135" t="s">
        <v>176</v>
      </c>
      <c r="F166" s="136" t="s">
        <v>177</v>
      </c>
      <c r="G166" s="137" t="s">
        <v>140</v>
      </c>
      <c r="H166" s="138">
        <v>3.927</v>
      </c>
      <c r="I166" s="139">
        <v>0</v>
      </c>
      <c r="J166" s="139">
        <f t="shared" si="0"/>
        <v>0</v>
      </c>
      <c r="K166" s="140"/>
      <c r="L166" s="14"/>
      <c r="M166" s="141"/>
      <c r="N166" s="142" t="s">
        <v>31</v>
      </c>
      <c r="O166" s="143">
        <v>0</v>
      </c>
      <c r="P166" s="143">
        <f t="shared" si="1"/>
        <v>0</v>
      </c>
      <c r="Q166" s="143">
        <v>0</v>
      </c>
      <c r="R166" s="143">
        <f t="shared" si="2"/>
        <v>0</v>
      </c>
      <c r="S166" s="143">
        <v>0</v>
      </c>
      <c r="T166" s="144">
        <f t="shared" si="3"/>
        <v>0</v>
      </c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R166" s="145" t="s">
        <v>141</v>
      </c>
      <c r="AT166" s="145" t="s">
        <v>137</v>
      </c>
      <c r="AU166" s="145" t="s">
        <v>75</v>
      </c>
      <c r="AY166" s="2" t="s">
        <v>135</v>
      </c>
      <c r="BE166" s="146">
        <f t="shared" si="4"/>
        <v>0</v>
      </c>
      <c r="BF166" s="146">
        <f t="shared" si="5"/>
        <v>0</v>
      </c>
      <c r="BG166" s="146">
        <f t="shared" si="6"/>
        <v>0</v>
      </c>
      <c r="BH166" s="146">
        <f t="shared" si="7"/>
        <v>0</v>
      </c>
      <c r="BI166" s="146">
        <f t="shared" si="8"/>
        <v>0</v>
      </c>
      <c r="BJ166" s="2" t="s">
        <v>73</v>
      </c>
      <c r="BK166" s="146">
        <f t="shared" si="9"/>
        <v>0</v>
      </c>
      <c r="BL166" s="2" t="s">
        <v>141</v>
      </c>
      <c r="BM166" s="145" t="s">
        <v>178</v>
      </c>
    </row>
    <row r="167" spans="1:65" s="17" customFormat="1" ht="16.5" customHeight="1">
      <c r="A167" s="13"/>
      <c r="B167" s="133"/>
      <c r="C167" s="134" t="s">
        <v>179</v>
      </c>
      <c r="D167" s="134" t="s">
        <v>137</v>
      </c>
      <c r="E167" s="135" t="s">
        <v>180</v>
      </c>
      <c r="F167" s="136" t="s">
        <v>181</v>
      </c>
      <c r="G167" s="137" t="s">
        <v>182</v>
      </c>
      <c r="H167" s="138">
        <v>0.22500000000000001</v>
      </c>
      <c r="I167" s="139">
        <v>0</v>
      </c>
      <c r="J167" s="139">
        <f t="shared" si="0"/>
        <v>0</v>
      </c>
      <c r="K167" s="140"/>
      <c r="L167" s="14"/>
      <c r="M167" s="141"/>
      <c r="N167" s="142" t="s">
        <v>31</v>
      </c>
      <c r="O167" s="143">
        <v>0</v>
      </c>
      <c r="P167" s="143">
        <f t="shared" si="1"/>
        <v>0</v>
      </c>
      <c r="Q167" s="143">
        <v>0</v>
      </c>
      <c r="R167" s="143">
        <f t="shared" si="2"/>
        <v>0</v>
      </c>
      <c r="S167" s="143">
        <v>0</v>
      </c>
      <c r="T167" s="144">
        <f t="shared" si="3"/>
        <v>0</v>
      </c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R167" s="145" t="s">
        <v>141</v>
      </c>
      <c r="AT167" s="145" t="s">
        <v>137</v>
      </c>
      <c r="AU167" s="145" t="s">
        <v>75</v>
      </c>
      <c r="AY167" s="2" t="s">
        <v>135</v>
      </c>
      <c r="BE167" s="146">
        <f t="shared" si="4"/>
        <v>0</v>
      </c>
      <c r="BF167" s="146">
        <f t="shared" si="5"/>
        <v>0</v>
      </c>
      <c r="BG167" s="146">
        <f t="shared" si="6"/>
        <v>0</v>
      </c>
      <c r="BH167" s="146">
        <f t="shared" si="7"/>
        <v>0</v>
      </c>
      <c r="BI167" s="146">
        <f t="shared" si="8"/>
        <v>0</v>
      </c>
      <c r="BJ167" s="2" t="s">
        <v>73</v>
      </c>
      <c r="BK167" s="146">
        <f t="shared" si="9"/>
        <v>0</v>
      </c>
      <c r="BL167" s="2" t="s">
        <v>141</v>
      </c>
      <c r="BM167" s="145" t="s">
        <v>183</v>
      </c>
    </row>
    <row r="168" spans="1:65" s="17" customFormat="1" ht="16.5" customHeight="1">
      <c r="A168" s="13"/>
      <c r="B168" s="133"/>
      <c r="C168" s="134" t="s">
        <v>184</v>
      </c>
      <c r="D168" s="134" t="s">
        <v>137</v>
      </c>
      <c r="E168" s="135" t="s">
        <v>185</v>
      </c>
      <c r="F168" s="136" t="s">
        <v>186</v>
      </c>
      <c r="G168" s="137" t="s">
        <v>182</v>
      </c>
      <c r="H168" s="138">
        <v>0.22500000000000001</v>
      </c>
      <c r="I168" s="139">
        <v>0</v>
      </c>
      <c r="J168" s="139">
        <f t="shared" si="0"/>
        <v>0</v>
      </c>
      <c r="K168" s="140"/>
      <c r="L168" s="14"/>
      <c r="M168" s="141"/>
      <c r="N168" s="142" t="s">
        <v>31</v>
      </c>
      <c r="O168" s="143">
        <v>0</v>
      </c>
      <c r="P168" s="143">
        <f t="shared" si="1"/>
        <v>0</v>
      </c>
      <c r="Q168" s="143">
        <v>0</v>
      </c>
      <c r="R168" s="143">
        <f t="shared" si="2"/>
        <v>0</v>
      </c>
      <c r="S168" s="143">
        <v>0</v>
      </c>
      <c r="T168" s="144">
        <f t="shared" si="3"/>
        <v>0</v>
      </c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R168" s="145" t="s">
        <v>141</v>
      </c>
      <c r="AT168" s="145" t="s">
        <v>137</v>
      </c>
      <c r="AU168" s="145" t="s">
        <v>75</v>
      </c>
      <c r="AY168" s="2" t="s">
        <v>135</v>
      </c>
      <c r="BE168" s="146">
        <f t="shared" si="4"/>
        <v>0</v>
      </c>
      <c r="BF168" s="146">
        <f t="shared" si="5"/>
        <v>0</v>
      </c>
      <c r="BG168" s="146">
        <f t="shared" si="6"/>
        <v>0</v>
      </c>
      <c r="BH168" s="146">
        <f t="shared" si="7"/>
        <v>0</v>
      </c>
      <c r="BI168" s="146">
        <f t="shared" si="8"/>
        <v>0</v>
      </c>
      <c r="BJ168" s="2" t="s">
        <v>73</v>
      </c>
      <c r="BK168" s="146">
        <f t="shared" si="9"/>
        <v>0</v>
      </c>
      <c r="BL168" s="2" t="s">
        <v>141</v>
      </c>
      <c r="BM168" s="145" t="s">
        <v>187</v>
      </c>
    </row>
    <row r="169" spans="1:65" s="17" customFormat="1" ht="16.5" customHeight="1">
      <c r="A169" s="13"/>
      <c r="B169" s="133"/>
      <c r="C169" s="134" t="s">
        <v>7</v>
      </c>
      <c r="D169" s="134" t="s">
        <v>137</v>
      </c>
      <c r="E169" s="135" t="s">
        <v>188</v>
      </c>
      <c r="F169" s="136" t="s">
        <v>189</v>
      </c>
      <c r="G169" s="137" t="s">
        <v>153</v>
      </c>
      <c r="H169" s="138">
        <v>0.13700000000000001</v>
      </c>
      <c r="I169" s="139">
        <v>0</v>
      </c>
      <c r="J169" s="139">
        <f t="shared" si="0"/>
        <v>0</v>
      </c>
      <c r="K169" s="140"/>
      <c r="L169" s="14"/>
      <c r="M169" s="141"/>
      <c r="N169" s="142" t="s">
        <v>31</v>
      </c>
      <c r="O169" s="143">
        <v>0</v>
      </c>
      <c r="P169" s="143">
        <f t="shared" si="1"/>
        <v>0</v>
      </c>
      <c r="Q169" s="143">
        <v>0</v>
      </c>
      <c r="R169" s="143">
        <f t="shared" si="2"/>
        <v>0</v>
      </c>
      <c r="S169" s="143">
        <v>0</v>
      </c>
      <c r="T169" s="144">
        <f t="shared" si="3"/>
        <v>0</v>
      </c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R169" s="145" t="s">
        <v>141</v>
      </c>
      <c r="AT169" s="145" t="s">
        <v>137</v>
      </c>
      <c r="AU169" s="145" t="s">
        <v>75</v>
      </c>
      <c r="AY169" s="2" t="s">
        <v>135</v>
      </c>
      <c r="BE169" s="146">
        <f t="shared" si="4"/>
        <v>0</v>
      </c>
      <c r="BF169" s="146">
        <f t="shared" si="5"/>
        <v>0</v>
      </c>
      <c r="BG169" s="146">
        <f t="shared" si="6"/>
        <v>0</v>
      </c>
      <c r="BH169" s="146">
        <f t="shared" si="7"/>
        <v>0</v>
      </c>
      <c r="BI169" s="146">
        <f t="shared" si="8"/>
        <v>0</v>
      </c>
      <c r="BJ169" s="2" t="s">
        <v>73</v>
      </c>
      <c r="BK169" s="146">
        <f t="shared" si="9"/>
        <v>0</v>
      </c>
      <c r="BL169" s="2" t="s">
        <v>141</v>
      </c>
      <c r="BM169" s="145" t="s">
        <v>190</v>
      </c>
    </row>
    <row r="170" spans="1:65" s="120" customFormat="1" ht="22.9" customHeight="1">
      <c r="B170" s="121"/>
      <c r="D170" s="122" t="s">
        <v>65</v>
      </c>
      <c r="E170" s="131" t="s">
        <v>191</v>
      </c>
      <c r="F170" s="131" t="s">
        <v>192</v>
      </c>
      <c r="J170" s="132">
        <f>BK170</f>
        <v>0</v>
      </c>
      <c r="L170" s="121"/>
      <c r="M170" s="125"/>
      <c r="N170" s="126"/>
      <c r="O170" s="126"/>
      <c r="P170" s="127">
        <f>SUM(P171:P175)</f>
        <v>0</v>
      </c>
      <c r="Q170" s="126"/>
      <c r="R170" s="127">
        <f>SUM(R171:R175)</f>
        <v>0</v>
      </c>
      <c r="S170" s="126"/>
      <c r="T170" s="128">
        <f>SUM(T171:T175)</f>
        <v>0</v>
      </c>
      <c r="AR170" s="122" t="s">
        <v>73</v>
      </c>
      <c r="AT170" s="129" t="s">
        <v>65</v>
      </c>
      <c r="AU170" s="129" t="s">
        <v>73</v>
      </c>
      <c r="AY170" s="122" t="s">
        <v>135</v>
      </c>
      <c r="BK170" s="130">
        <f>SUM(BK171:BK175)</f>
        <v>0</v>
      </c>
    </row>
    <row r="171" spans="1:65" s="17" customFormat="1" ht="16.5" customHeight="1">
      <c r="A171" s="13"/>
      <c r="B171" s="133"/>
      <c r="C171" s="134" t="s">
        <v>193</v>
      </c>
      <c r="D171" s="134" t="s">
        <v>137</v>
      </c>
      <c r="E171" s="135" t="s">
        <v>194</v>
      </c>
      <c r="F171" s="136" t="s">
        <v>195</v>
      </c>
      <c r="G171" s="137" t="s">
        <v>196</v>
      </c>
      <c r="H171" s="138">
        <v>1</v>
      </c>
      <c r="I171" s="139">
        <v>0</v>
      </c>
      <c r="J171" s="139">
        <f>ROUND(I171*H171,2)</f>
        <v>0</v>
      </c>
      <c r="K171" s="140"/>
      <c r="L171" s="14"/>
      <c r="M171" s="141"/>
      <c r="N171" s="142" t="s">
        <v>31</v>
      </c>
      <c r="O171" s="143">
        <v>0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R171" s="145" t="s">
        <v>141</v>
      </c>
      <c r="AT171" s="145" t="s">
        <v>137</v>
      </c>
      <c r="AU171" s="145" t="s">
        <v>75</v>
      </c>
      <c r="AY171" s="2" t="s">
        <v>135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2" t="s">
        <v>73</v>
      </c>
      <c r="BK171" s="146">
        <f>ROUND(I171*H171,2)</f>
        <v>0</v>
      </c>
      <c r="BL171" s="2" t="s">
        <v>141</v>
      </c>
      <c r="BM171" s="145" t="s">
        <v>197</v>
      </c>
    </row>
    <row r="172" spans="1:65" s="17" customFormat="1" ht="24.2" customHeight="1">
      <c r="A172" s="13"/>
      <c r="B172" s="133"/>
      <c r="C172" s="134" t="s">
        <v>198</v>
      </c>
      <c r="D172" s="134" t="s">
        <v>137</v>
      </c>
      <c r="E172" s="135" t="s">
        <v>199</v>
      </c>
      <c r="F172" s="136" t="s">
        <v>200</v>
      </c>
      <c r="G172" s="137" t="s">
        <v>182</v>
      </c>
      <c r="H172" s="138">
        <v>7.06</v>
      </c>
      <c r="I172" s="139">
        <v>0</v>
      </c>
      <c r="J172" s="139">
        <f>ROUND(I172*H172,2)</f>
        <v>0</v>
      </c>
      <c r="K172" s="140"/>
      <c r="L172" s="14"/>
      <c r="M172" s="141"/>
      <c r="N172" s="142" t="s">
        <v>31</v>
      </c>
      <c r="O172" s="143">
        <v>0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R172" s="145" t="s">
        <v>141</v>
      </c>
      <c r="AT172" s="145" t="s">
        <v>137</v>
      </c>
      <c r="AU172" s="145" t="s">
        <v>75</v>
      </c>
      <c r="AY172" s="2" t="s">
        <v>135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2" t="s">
        <v>73</v>
      </c>
      <c r="BK172" s="146">
        <f>ROUND(I172*H172,2)</f>
        <v>0</v>
      </c>
      <c r="BL172" s="2" t="s">
        <v>141</v>
      </c>
      <c r="BM172" s="145" t="s">
        <v>201</v>
      </c>
    </row>
    <row r="173" spans="1:65" s="17" customFormat="1" ht="24.2" customHeight="1">
      <c r="A173" s="13"/>
      <c r="B173" s="133"/>
      <c r="C173" s="134" t="s">
        <v>202</v>
      </c>
      <c r="D173" s="134" t="s">
        <v>137</v>
      </c>
      <c r="E173" s="135" t="s">
        <v>203</v>
      </c>
      <c r="F173" s="136" t="s">
        <v>204</v>
      </c>
      <c r="G173" s="137" t="s">
        <v>205</v>
      </c>
      <c r="H173" s="138">
        <v>3.1150000000000002</v>
      </c>
      <c r="I173" s="139">
        <v>0</v>
      </c>
      <c r="J173" s="139">
        <f>ROUND(I173*H173,2)</f>
        <v>0</v>
      </c>
      <c r="K173" s="140"/>
      <c r="L173" s="14"/>
      <c r="M173" s="141"/>
      <c r="N173" s="142" t="s">
        <v>31</v>
      </c>
      <c r="O173" s="143">
        <v>0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R173" s="145" t="s">
        <v>141</v>
      </c>
      <c r="AT173" s="145" t="s">
        <v>137</v>
      </c>
      <c r="AU173" s="145" t="s">
        <v>75</v>
      </c>
      <c r="AY173" s="2" t="s">
        <v>135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2" t="s">
        <v>73</v>
      </c>
      <c r="BK173" s="146">
        <f>ROUND(I173*H173,2)</f>
        <v>0</v>
      </c>
      <c r="BL173" s="2" t="s">
        <v>141</v>
      </c>
      <c r="BM173" s="145" t="s">
        <v>206</v>
      </c>
    </row>
    <row r="174" spans="1:65" s="17" customFormat="1" ht="24.2" customHeight="1">
      <c r="A174" s="13"/>
      <c r="B174" s="133"/>
      <c r="C174" s="134" t="s">
        <v>207</v>
      </c>
      <c r="D174" s="134" t="s">
        <v>137</v>
      </c>
      <c r="E174" s="135" t="s">
        <v>208</v>
      </c>
      <c r="F174" s="136" t="s">
        <v>209</v>
      </c>
      <c r="G174" s="137" t="s">
        <v>205</v>
      </c>
      <c r="H174" s="138">
        <v>5.4</v>
      </c>
      <c r="I174" s="139">
        <v>0</v>
      </c>
      <c r="J174" s="139">
        <f>ROUND(I174*H174,2)</f>
        <v>0</v>
      </c>
      <c r="K174" s="140"/>
      <c r="L174" s="14"/>
      <c r="M174" s="141"/>
      <c r="N174" s="142" t="s">
        <v>31</v>
      </c>
      <c r="O174" s="143">
        <v>0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R174" s="145" t="s">
        <v>141</v>
      </c>
      <c r="AT174" s="145" t="s">
        <v>137</v>
      </c>
      <c r="AU174" s="145" t="s">
        <v>75</v>
      </c>
      <c r="AY174" s="2" t="s">
        <v>135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2" t="s">
        <v>73</v>
      </c>
      <c r="BK174" s="146">
        <f>ROUND(I174*H174,2)</f>
        <v>0</v>
      </c>
      <c r="BL174" s="2" t="s">
        <v>141</v>
      </c>
      <c r="BM174" s="145" t="s">
        <v>210</v>
      </c>
    </row>
    <row r="175" spans="1:65" s="17" customFormat="1" ht="16.5" customHeight="1">
      <c r="A175" s="13"/>
      <c r="B175" s="133"/>
      <c r="C175" s="134" t="s">
        <v>211</v>
      </c>
      <c r="D175" s="134" t="s">
        <v>137</v>
      </c>
      <c r="E175" s="135" t="s">
        <v>212</v>
      </c>
      <c r="F175" s="136" t="s">
        <v>213</v>
      </c>
      <c r="G175" s="137" t="s">
        <v>182</v>
      </c>
      <c r="H175" s="138">
        <v>1.375</v>
      </c>
      <c r="I175" s="139">
        <v>0</v>
      </c>
      <c r="J175" s="139">
        <f>ROUND(I175*H175,2)</f>
        <v>0</v>
      </c>
      <c r="K175" s="140"/>
      <c r="L175" s="14"/>
      <c r="M175" s="141"/>
      <c r="N175" s="142" t="s">
        <v>31</v>
      </c>
      <c r="O175" s="143">
        <v>0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R175" s="145" t="s">
        <v>141</v>
      </c>
      <c r="AT175" s="145" t="s">
        <v>137</v>
      </c>
      <c r="AU175" s="145" t="s">
        <v>75</v>
      </c>
      <c r="AY175" s="2" t="s">
        <v>135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2" t="s">
        <v>73</v>
      </c>
      <c r="BK175" s="146">
        <f>ROUND(I175*H175,2)</f>
        <v>0</v>
      </c>
      <c r="BL175" s="2" t="s">
        <v>141</v>
      </c>
      <c r="BM175" s="145" t="s">
        <v>214</v>
      </c>
    </row>
    <row r="176" spans="1:65" s="120" customFormat="1" ht="22.9" customHeight="1">
      <c r="B176" s="121"/>
      <c r="D176" s="122" t="s">
        <v>65</v>
      </c>
      <c r="E176" s="131" t="s">
        <v>162</v>
      </c>
      <c r="F176" s="131" t="s">
        <v>215</v>
      </c>
      <c r="J176" s="132">
        <f>BK176</f>
        <v>0</v>
      </c>
      <c r="L176" s="121"/>
      <c r="M176" s="125"/>
      <c r="N176" s="126"/>
      <c r="O176" s="126"/>
      <c r="P176" s="127">
        <f>P177</f>
        <v>7.0999999999999994E-2</v>
      </c>
      <c r="Q176" s="126"/>
      <c r="R176" s="127">
        <f>R177</f>
        <v>4.8599999999999997E-3</v>
      </c>
      <c r="S176" s="126"/>
      <c r="T176" s="128">
        <f>T177</f>
        <v>0</v>
      </c>
      <c r="AR176" s="122" t="s">
        <v>73</v>
      </c>
      <c r="AT176" s="129" t="s">
        <v>65</v>
      </c>
      <c r="AU176" s="129" t="s">
        <v>73</v>
      </c>
      <c r="AY176" s="122" t="s">
        <v>135</v>
      </c>
      <c r="BK176" s="130">
        <f>BK177</f>
        <v>0</v>
      </c>
    </row>
    <row r="177" spans="1:65" s="17" customFormat="1" ht="24.2" customHeight="1">
      <c r="A177" s="13"/>
      <c r="B177" s="133"/>
      <c r="C177" s="134" t="s">
        <v>216</v>
      </c>
      <c r="D177" s="134" t="s">
        <v>137</v>
      </c>
      <c r="E177" s="135" t="s">
        <v>217</v>
      </c>
      <c r="F177" s="136" t="s">
        <v>218</v>
      </c>
      <c r="G177" s="137" t="s">
        <v>196</v>
      </c>
      <c r="H177" s="138">
        <v>1</v>
      </c>
      <c r="I177" s="139">
        <v>0</v>
      </c>
      <c r="J177" s="139">
        <f>ROUND(I177*H177,2)</f>
        <v>0</v>
      </c>
      <c r="K177" s="140"/>
      <c r="L177" s="14"/>
      <c r="M177" s="141"/>
      <c r="N177" s="142" t="s">
        <v>31</v>
      </c>
      <c r="O177" s="143">
        <v>7.0999999999999994E-2</v>
      </c>
      <c r="P177" s="143">
        <f>O177*H177</f>
        <v>7.0999999999999994E-2</v>
      </c>
      <c r="Q177" s="143">
        <v>4.8599999999999997E-3</v>
      </c>
      <c r="R177" s="143">
        <f>Q177*H177</f>
        <v>4.8599999999999997E-3</v>
      </c>
      <c r="S177" s="143">
        <v>0</v>
      </c>
      <c r="T177" s="144">
        <f>S177*H177</f>
        <v>0</v>
      </c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R177" s="145" t="s">
        <v>141</v>
      </c>
      <c r="AT177" s="145" t="s">
        <v>137</v>
      </c>
      <c r="AU177" s="145" t="s">
        <v>75</v>
      </c>
      <c r="AY177" s="2" t="s">
        <v>135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2" t="s">
        <v>73</v>
      </c>
      <c r="BK177" s="146">
        <f>ROUND(I177*H177,2)</f>
        <v>0</v>
      </c>
      <c r="BL177" s="2" t="s">
        <v>141</v>
      </c>
      <c r="BM177" s="145" t="s">
        <v>219</v>
      </c>
    </row>
    <row r="178" spans="1:65" s="120" customFormat="1" ht="22.9" customHeight="1">
      <c r="B178" s="121"/>
      <c r="D178" s="122" t="s">
        <v>65</v>
      </c>
      <c r="E178" s="131" t="s">
        <v>220</v>
      </c>
      <c r="F178" s="131" t="s">
        <v>221</v>
      </c>
      <c r="J178" s="132">
        <f>BK178</f>
        <v>0</v>
      </c>
      <c r="L178" s="121"/>
      <c r="M178" s="125"/>
      <c r="N178" s="126"/>
      <c r="O178" s="126"/>
      <c r="P178" s="127">
        <f>P179</f>
        <v>0</v>
      </c>
      <c r="Q178" s="126"/>
      <c r="R178" s="127">
        <f>R179</f>
        <v>0</v>
      </c>
      <c r="S178" s="126"/>
      <c r="T178" s="128">
        <f>T179</f>
        <v>0</v>
      </c>
      <c r="AR178" s="122" t="s">
        <v>73</v>
      </c>
      <c r="AT178" s="129" t="s">
        <v>65</v>
      </c>
      <c r="AU178" s="129" t="s">
        <v>73</v>
      </c>
      <c r="AY178" s="122" t="s">
        <v>135</v>
      </c>
      <c r="BK178" s="130">
        <f>BK179</f>
        <v>0</v>
      </c>
    </row>
    <row r="179" spans="1:65" s="17" customFormat="1" ht="21.75" customHeight="1">
      <c r="A179" s="13"/>
      <c r="B179" s="133"/>
      <c r="C179" s="134" t="s">
        <v>222</v>
      </c>
      <c r="D179" s="134" t="s">
        <v>137</v>
      </c>
      <c r="E179" s="135" t="s">
        <v>223</v>
      </c>
      <c r="F179" s="136" t="s">
        <v>224</v>
      </c>
      <c r="G179" s="137" t="s">
        <v>182</v>
      </c>
      <c r="H179" s="138">
        <v>3.6</v>
      </c>
      <c r="I179" s="139">
        <v>0</v>
      </c>
      <c r="J179" s="139">
        <f>ROUND(I179*H179,2)</f>
        <v>0</v>
      </c>
      <c r="K179" s="140"/>
      <c r="L179" s="14"/>
      <c r="M179" s="141"/>
      <c r="N179" s="142" t="s">
        <v>31</v>
      </c>
      <c r="O179" s="143">
        <v>0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R179" s="145" t="s">
        <v>141</v>
      </c>
      <c r="AT179" s="145" t="s">
        <v>137</v>
      </c>
      <c r="AU179" s="145" t="s">
        <v>75</v>
      </c>
      <c r="AY179" s="2" t="s">
        <v>135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2" t="s">
        <v>73</v>
      </c>
      <c r="BK179" s="146">
        <f>ROUND(I179*H179,2)</f>
        <v>0</v>
      </c>
      <c r="BL179" s="2" t="s">
        <v>141</v>
      </c>
      <c r="BM179" s="145" t="s">
        <v>225</v>
      </c>
    </row>
    <row r="180" spans="1:65" s="120" customFormat="1" ht="22.9" customHeight="1">
      <c r="B180" s="121"/>
      <c r="D180" s="122" t="s">
        <v>65</v>
      </c>
      <c r="E180" s="131" t="s">
        <v>226</v>
      </c>
      <c r="F180" s="131" t="s">
        <v>227</v>
      </c>
      <c r="J180" s="132">
        <f>BK180</f>
        <v>0</v>
      </c>
      <c r="L180" s="121"/>
      <c r="M180" s="125"/>
      <c r="N180" s="126"/>
      <c r="O180" s="126"/>
      <c r="P180" s="127">
        <f>SUM(P181:P186)</f>
        <v>0</v>
      </c>
      <c r="Q180" s="126"/>
      <c r="R180" s="127">
        <f>SUM(R181:R186)</f>
        <v>0</v>
      </c>
      <c r="S180" s="126"/>
      <c r="T180" s="128">
        <f>SUM(T181:T186)</f>
        <v>0</v>
      </c>
      <c r="AR180" s="122" t="s">
        <v>73</v>
      </c>
      <c r="AT180" s="129" t="s">
        <v>65</v>
      </c>
      <c r="AU180" s="129" t="s">
        <v>73</v>
      </c>
      <c r="AY180" s="122" t="s">
        <v>135</v>
      </c>
      <c r="BK180" s="130">
        <f>SUM(BK181:BK186)</f>
        <v>0</v>
      </c>
    </row>
    <row r="181" spans="1:65" s="17" customFormat="1" ht="16.5" customHeight="1">
      <c r="A181" s="13"/>
      <c r="B181" s="133"/>
      <c r="C181" s="134" t="s">
        <v>6</v>
      </c>
      <c r="D181" s="134" t="s">
        <v>137</v>
      </c>
      <c r="E181" s="135" t="s">
        <v>228</v>
      </c>
      <c r="F181" s="136" t="s">
        <v>229</v>
      </c>
      <c r="G181" s="137" t="s">
        <v>182</v>
      </c>
      <c r="H181" s="138">
        <v>39.265000000000001</v>
      </c>
      <c r="I181" s="139">
        <v>0</v>
      </c>
      <c r="J181" s="139">
        <f t="shared" ref="J181:J186" si="10">ROUND(I181*H181,2)</f>
        <v>0</v>
      </c>
      <c r="K181" s="140"/>
      <c r="L181" s="14"/>
      <c r="M181" s="141"/>
      <c r="N181" s="142" t="s">
        <v>31</v>
      </c>
      <c r="O181" s="143">
        <v>0</v>
      </c>
      <c r="P181" s="143">
        <f t="shared" ref="P181:P186" si="11">O181*H181</f>
        <v>0</v>
      </c>
      <c r="Q181" s="143">
        <v>0</v>
      </c>
      <c r="R181" s="143">
        <f t="shared" ref="R181:R186" si="12">Q181*H181</f>
        <v>0</v>
      </c>
      <c r="S181" s="143">
        <v>0</v>
      </c>
      <c r="T181" s="144">
        <f t="shared" ref="T181:T186" si="13">S181*H181</f>
        <v>0</v>
      </c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R181" s="145" t="s">
        <v>141</v>
      </c>
      <c r="AT181" s="145" t="s">
        <v>137</v>
      </c>
      <c r="AU181" s="145" t="s">
        <v>75</v>
      </c>
      <c r="AY181" s="2" t="s">
        <v>135</v>
      </c>
      <c r="BE181" s="146">
        <f t="shared" ref="BE181:BE186" si="14">IF(N181="základní",J181,0)</f>
        <v>0</v>
      </c>
      <c r="BF181" s="146">
        <f t="shared" ref="BF181:BF186" si="15">IF(N181="snížená",J181,0)</f>
        <v>0</v>
      </c>
      <c r="BG181" s="146">
        <f t="shared" ref="BG181:BG186" si="16">IF(N181="zákl. přenesená",J181,0)</f>
        <v>0</v>
      </c>
      <c r="BH181" s="146">
        <f t="shared" ref="BH181:BH186" si="17">IF(N181="sníž. přenesená",J181,0)</f>
        <v>0</v>
      </c>
      <c r="BI181" s="146">
        <f t="shared" ref="BI181:BI186" si="18">IF(N181="nulová",J181,0)</f>
        <v>0</v>
      </c>
      <c r="BJ181" s="2" t="s">
        <v>73</v>
      </c>
      <c r="BK181" s="146">
        <f t="shared" ref="BK181:BK186" si="19">ROUND(I181*H181,2)</f>
        <v>0</v>
      </c>
      <c r="BL181" s="2" t="s">
        <v>141</v>
      </c>
      <c r="BM181" s="145" t="s">
        <v>230</v>
      </c>
    </row>
    <row r="182" spans="1:65" s="17" customFormat="1" ht="33" customHeight="1">
      <c r="A182" s="13"/>
      <c r="B182" s="133"/>
      <c r="C182" s="134" t="s">
        <v>231</v>
      </c>
      <c r="D182" s="134" t="s">
        <v>137</v>
      </c>
      <c r="E182" s="135" t="s">
        <v>232</v>
      </c>
      <c r="F182" s="136" t="s">
        <v>233</v>
      </c>
      <c r="G182" s="137" t="s">
        <v>205</v>
      </c>
      <c r="H182" s="138">
        <v>41.72</v>
      </c>
      <c r="I182" s="139">
        <v>0</v>
      </c>
      <c r="J182" s="139">
        <f t="shared" si="10"/>
        <v>0</v>
      </c>
      <c r="K182" s="140"/>
      <c r="L182" s="14"/>
      <c r="M182" s="141"/>
      <c r="N182" s="142" t="s">
        <v>31</v>
      </c>
      <c r="O182" s="143">
        <v>0</v>
      </c>
      <c r="P182" s="143">
        <f t="shared" si="11"/>
        <v>0</v>
      </c>
      <c r="Q182" s="143">
        <v>0</v>
      </c>
      <c r="R182" s="143">
        <f t="shared" si="12"/>
        <v>0</v>
      </c>
      <c r="S182" s="143">
        <v>0</v>
      </c>
      <c r="T182" s="144">
        <f t="shared" si="13"/>
        <v>0</v>
      </c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R182" s="145" t="s">
        <v>141</v>
      </c>
      <c r="AT182" s="145" t="s">
        <v>137</v>
      </c>
      <c r="AU182" s="145" t="s">
        <v>75</v>
      </c>
      <c r="AY182" s="2" t="s">
        <v>135</v>
      </c>
      <c r="BE182" s="146">
        <f t="shared" si="14"/>
        <v>0</v>
      </c>
      <c r="BF182" s="146">
        <f t="shared" si="15"/>
        <v>0</v>
      </c>
      <c r="BG182" s="146">
        <f t="shared" si="16"/>
        <v>0</v>
      </c>
      <c r="BH182" s="146">
        <f t="shared" si="17"/>
        <v>0</v>
      </c>
      <c r="BI182" s="146">
        <f t="shared" si="18"/>
        <v>0</v>
      </c>
      <c r="BJ182" s="2" t="s">
        <v>73</v>
      </c>
      <c r="BK182" s="146">
        <f t="shared" si="19"/>
        <v>0</v>
      </c>
      <c r="BL182" s="2" t="s">
        <v>141</v>
      </c>
      <c r="BM182" s="145" t="s">
        <v>234</v>
      </c>
    </row>
    <row r="183" spans="1:65" s="17" customFormat="1" ht="24.2" customHeight="1">
      <c r="A183" s="13"/>
      <c r="B183" s="133"/>
      <c r="C183" s="134" t="s">
        <v>235</v>
      </c>
      <c r="D183" s="134" t="s">
        <v>137</v>
      </c>
      <c r="E183" s="135" t="s">
        <v>236</v>
      </c>
      <c r="F183" s="136" t="s">
        <v>237</v>
      </c>
      <c r="G183" s="137" t="s">
        <v>205</v>
      </c>
      <c r="H183" s="138">
        <v>41.72</v>
      </c>
      <c r="I183" s="139">
        <v>0</v>
      </c>
      <c r="J183" s="139">
        <f t="shared" si="10"/>
        <v>0</v>
      </c>
      <c r="K183" s="140"/>
      <c r="L183" s="14"/>
      <c r="M183" s="141"/>
      <c r="N183" s="142" t="s">
        <v>31</v>
      </c>
      <c r="O183" s="143">
        <v>0</v>
      </c>
      <c r="P183" s="143">
        <f t="shared" si="11"/>
        <v>0</v>
      </c>
      <c r="Q183" s="143">
        <v>0</v>
      </c>
      <c r="R183" s="143">
        <f t="shared" si="12"/>
        <v>0</v>
      </c>
      <c r="S183" s="143">
        <v>0</v>
      </c>
      <c r="T183" s="144">
        <f t="shared" si="13"/>
        <v>0</v>
      </c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R183" s="145" t="s">
        <v>141</v>
      </c>
      <c r="AT183" s="145" t="s">
        <v>137</v>
      </c>
      <c r="AU183" s="145" t="s">
        <v>75</v>
      </c>
      <c r="AY183" s="2" t="s">
        <v>135</v>
      </c>
      <c r="BE183" s="146">
        <f t="shared" si="14"/>
        <v>0</v>
      </c>
      <c r="BF183" s="146">
        <f t="shared" si="15"/>
        <v>0</v>
      </c>
      <c r="BG183" s="146">
        <f t="shared" si="16"/>
        <v>0</v>
      </c>
      <c r="BH183" s="146">
        <f t="shared" si="17"/>
        <v>0</v>
      </c>
      <c r="BI183" s="146">
        <f t="shared" si="18"/>
        <v>0</v>
      </c>
      <c r="BJ183" s="2" t="s">
        <v>73</v>
      </c>
      <c r="BK183" s="146">
        <f t="shared" si="19"/>
        <v>0</v>
      </c>
      <c r="BL183" s="2" t="s">
        <v>141</v>
      </c>
      <c r="BM183" s="145" t="s">
        <v>238</v>
      </c>
    </row>
    <row r="184" spans="1:65" s="17" customFormat="1" ht="49.15" customHeight="1">
      <c r="A184" s="13"/>
      <c r="B184" s="133"/>
      <c r="C184" s="147" t="s">
        <v>166</v>
      </c>
      <c r="D184" s="147" t="s">
        <v>150</v>
      </c>
      <c r="E184" s="148" t="s">
        <v>239</v>
      </c>
      <c r="F184" s="149" t="s">
        <v>240</v>
      </c>
      <c r="G184" s="150" t="s">
        <v>196</v>
      </c>
      <c r="H184" s="151">
        <v>45.892000000000003</v>
      </c>
      <c r="I184" s="152">
        <v>0</v>
      </c>
      <c r="J184" s="152">
        <f t="shared" si="10"/>
        <v>0</v>
      </c>
      <c r="K184" s="153"/>
      <c r="L184" s="154"/>
      <c r="M184" s="155"/>
      <c r="N184" s="156" t="s">
        <v>31</v>
      </c>
      <c r="O184" s="143">
        <v>0</v>
      </c>
      <c r="P184" s="143">
        <f t="shared" si="11"/>
        <v>0</v>
      </c>
      <c r="Q184" s="143">
        <v>0</v>
      </c>
      <c r="R184" s="143">
        <f t="shared" si="12"/>
        <v>0</v>
      </c>
      <c r="S184" s="143">
        <v>0</v>
      </c>
      <c r="T184" s="144">
        <f t="shared" si="13"/>
        <v>0</v>
      </c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R184" s="145" t="s">
        <v>154</v>
      </c>
      <c r="AT184" s="145" t="s">
        <v>150</v>
      </c>
      <c r="AU184" s="145" t="s">
        <v>75</v>
      </c>
      <c r="AY184" s="2" t="s">
        <v>135</v>
      </c>
      <c r="BE184" s="146">
        <f t="shared" si="14"/>
        <v>0</v>
      </c>
      <c r="BF184" s="146">
        <f t="shared" si="15"/>
        <v>0</v>
      </c>
      <c r="BG184" s="146">
        <f t="shared" si="16"/>
        <v>0</v>
      </c>
      <c r="BH184" s="146">
        <f t="shared" si="17"/>
        <v>0</v>
      </c>
      <c r="BI184" s="146">
        <f t="shared" si="18"/>
        <v>0</v>
      </c>
      <c r="BJ184" s="2" t="s">
        <v>73</v>
      </c>
      <c r="BK184" s="146">
        <f t="shared" si="19"/>
        <v>0</v>
      </c>
      <c r="BL184" s="2" t="s">
        <v>141</v>
      </c>
      <c r="BM184" s="145" t="s">
        <v>241</v>
      </c>
    </row>
    <row r="185" spans="1:65" s="17" customFormat="1" ht="24.2" customHeight="1">
      <c r="A185" s="13"/>
      <c r="B185" s="133"/>
      <c r="C185" s="134" t="s">
        <v>242</v>
      </c>
      <c r="D185" s="134" t="s">
        <v>137</v>
      </c>
      <c r="E185" s="135" t="s">
        <v>243</v>
      </c>
      <c r="F185" s="136" t="s">
        <v>244</v>
      </c>
      <c r="G185" s="137" t="s">
        <v>205</v>
      </c>
      <c r="H185" s="138">
        <v>1.01</v>
      </c>
      <c r="I185" s="139">
        <v>0</v>
      </c>
      <c r="J185" s="139">
        <f t="shared" si="10"/>
        <v>0</v>
      </c>
      <c r="K185" s="140"/>
      <c r="L185" s="14"/>
      <c r="M185" s="141"/>
      <c r="N185" s="142" t="s">
        <v>31</v>
      </c>
      <c r="O185" s="143">
        <v>0</v>
      </c>
      <c r="P185" s="143">
        <f t="shared" si="11"/>
        <v>0</v>
      </c>
      <c r="Q185" s="143">
        <v>0</v>
      </c>
      <c r="R185" s="143">
        <f t="shared" si="12"/>
        <v>0</v>
      </c>
      <c r="S185" s="143">
        <v>0</v>
      </c>
      <c r="T185" s="144">
        <f t="shared" si="13"/>
        <v>0</v>
      </c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R185" s="145" t="s">
        <v>141</v>
      </c>
      <c r="AT185" s="145" t="s">
        <v>137</v>
      </c>
      <c r="AU185" s="145" t="s">
        <v>75</v>
      </c>
      <c r="AY185" s="2" t="s">
        <v>135</v>
      </c>
      <c r="BE185" s="146">
        <f t="shared" si="14"/>
        <v>0</v>
      </c>
      <c r="BF185" s="146">
        <f t="shared" si="15"/>
        <v>0</v>
      </c>
      <c r="BG185" s="146">
        <f t="shared" si="16"/>
        <v>0</v>
      </c>
      <c r="BH185" s="146">
        <f t="shared" si="17"/>
        <v>0</v>
      </c>
      <c r="BI185" s="146">
        <f t="shared" si="18"/>
        <v>0</v>
      </c>
      <c r="BJ185" s="2" t="s">
        <v>73</v>
      </c>
      <c r="BK185" s="146">
        <f t="shared" si="19"/>
        <v>0</v>
      </c>
      <c r="BL185" s="2" t="s">
        <v>141</v>
      </c>
      <c r="BM185" s="145" t="s">
        <v>245</v>
      </c>
    </row>
    <row r="186" spans="1:65" s="17" customFormat="1" ht="24.2" customHeight="1">
      <c r="A186" s="13"/>
      <c r="B186" s="133"/>
      <c r="C186" s="134" t="s">
        <v>246</v>
      </c>
      <c r="D186" s="134" t="s">
        <v>137</v>
      </c>
      <c r="E186" s="135" t="s">
        <v>247</v>
      </c>
      <c r="F186" s="136" t="s">
        <v>248</v>
      </c>
      <c r="G186" s="137" t="s">
        <v>182</v>
      </c>
      <c r="H186" s="138">
        <v>39.265000000000001</v>
      </c>
      <c r="I186" s="139">
        <v>0</v>
      </c>
      <c r="J186" s="139">
        <f t="shared" si="10"/>
        <v>0</v>
      </c>
      <c r="K186" s="140"/>
      <c r="L186" s="14"/>
      <c r="M186" s="141"/>
      <c r="N186" s="142" t="s">
        <v>31</v>
      </c>
      <c r="O186" s="143">
        <v>0</v>
      </c>
      <c r="P186" s="143">
        <f t="shared" si="11"/>
        <v>0</v>
      </c>
      <c r="Q186" s="143">
        <v>0</v>
      </c>
      <c r="R186" s="143">
        <f t="shared" si="12"/>
        <v>0</v>
      </c>
      <c r="S186" s="143">
        <v>0</v>
      </c>
      <c r="T186" s="144">
        <f t="shared" si="13"/>
        <v>0</v>
      </c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R186" s="145" t="s">
        <v>141</v>
      </c>
      <c r="AT186" s="145" t="s">
        <v>137</v>
      </c>
      <c r="AU186" s="145" t="s">
        <v>75</v>
      </c>
      <c r="AY186" s="2" t="s">
        <v>135</v>
      </c>
      <c r="BE186" s="146">
        <f t="shared" si="14"/>
        <v>0</v>
      </c>
      <c r="BF186" s="146">
        <f t="shared" si="15"/>
        <v>0</v>
      </c>
      <c r="BG186" s="146">
        <f t="shared" si="16"/>
        <v>0</v>
      </c>
      <c r="BH186" s="146">
        <f t="shared" si="17"/>
        <v>0</v>
      </c>
      <c r="BI186" s="146">
        <f t="shared" si="18"/>
        <v>0</v>
      </c>
      <c r="BJ186" s="2" t="s">
        <v>73</v>
      </c>
      <c r="BK186" s="146">
        <f t="shared" si="19"/>
        <v>0</v>
      </c>
      <c r="BL186" s="2" t="s">
        <v>141</v>
      </c>
      <c r="BM186" s="145" t="s">
        <v>249</v>
      </c>
    </row>
    <row r="187" spans="1:65" s="120" customFormat="1" ht="22.9" customHeight="1">
      <c r="B187" s="121"/>
      <c r="D187" s="122" t="s">
        <v>65</v>
      </c>
      <c r="E187" s="131" t="s">
        <v>154</v>
      </c>
      <c r="F187" s="131" t="s">
        <v>250</v>
      </c>
      <c r="J187" s="132">
        <f>BK187</f>
        <v>0</v>
      </c>
      <c r="L187" s="121"/>
      <c r="M187" s="125"/>
      <c r="N187" s="126"/>
      <c r="O187" s="126"/>
      <c r="P187" s="127">
        <f>SUM(P188:P191)</f>
        <v>5.4249999999999998</v>
      </c>
      <c r="Q187" s="126"/>
      <c r="R187" s="127">
        <f>SUM(R188:R191)</f>
        <v>6.7167000000000004E-2</v>
      </c>
      <c r="S187" s="126"/>
      <c r="T187" s="128">
        <f>SUM(T188:T191)</f>
        <v>0</v>
      </c>
      <c r="AR187" s="122" t="s">
        <v>73</v>
      </c>
      <c r="AT187" s="129" t="s">
        <v>65</v>
      </c>
      <c r="AU187" s="129" t="s">
        <v>73</v>
      </c>
      <c r="AY187" s="122" t="s">
        <v>135</v>
      </c>
      <c r="BK187" s="130">
        <f>SUM(BK188:BK191)</f>
        <v>0</v>
      </c>
    </row>
    <row r="188" spans="1:65" s="17" customFormat="1" ht="24.2" customHeight="1">
      <c r="A188" s="13"/>
      <c r="B188" s="133"/>
      <c r="C188" s="134" t="s">
        <v>191</v>
      </c>
      <c r="D188" s="134" t="s">
        <v>137</v>
      </c>
      <c r="E188" s="135" t="s">
        <v>251</v>
      </c>
      <c r="F188" s="136" t="s">
        <v>252</v>
      </c>
      <c r="G188" s="137" t="s">
        <v>205</v>
      </c>
      <c r="H188" s="138">
        <v>15</v>
      </c>
      <c r="I188" s="139">
        <v>0</v>
      </c>
      <c r="J188" s="139">
        <f>ROUND(I188*H188,2)</f>
        <v>0</v>
      </c>
      <c r="K188" s="140"/>
      <c r="L188" s="14"/>
      <c r="M188" s="141"/>
      <c r="N188" s="142" t="s">
        <v>31</v>
      </c>
      <c r="O188" s="143">
        <v>0.312</v>
      </c>
      <c r="P188" s="143">
        <f>O188*H188</f>
        <v>4.68</v>
      </c>
      <c r="Q188" s="143">
        <v>1.0000000000000001E-5</v>
      </c>
      <c r="R188" s="143">
        <f>Q188*H188</f>
        <v>1.5000000000000001E-4</v>
      </c>
      <c r="S188" s="143">
        <v>0</v>
      </c>
      <c r="T188" s="144">
        <f>S188*H188</f>
        <v>0</v>
      </c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R188" s="145" t="s">
        <v>141</v>
      </c>
      <c r="AT188" s="145" t="s">
        <v>137</v>
      </c>
      <c r="AU188" s="145" t="s">
        <v>75</v>
      </c>
      <c r="AY188" s="2" t="s">
        <v>135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2" t="s">
        <v>73</v>
      </c>
      <c r="BK188" s="146">
        <f>ROUND(I188*H188,2)</f>
        <v>0</v>
      </c>
      <c r="BL188" s="2" t="s">
        <v>141</v>
      </c>
      <c r="BM188" s="145" t="s">
        <v>253</v>
      </c>
    </row>
    <row r="189" spans="1:65" s="17" customFormat="1" ht="24.2" customHeight="1">
      <c r="A189" s="13"/>
      <c r="B189" s="133"/>
      <c r="C189" s="147" t="s">
        <v>254</v>
      </c>
      <c r="D189" s="147" t="s">
        <v>150</v>
      </c>
      <c r="E189" s="148" t="s">
        <v>255</v>
      </c>
      <c r="F189" s="149" t="s">
        <v>256</v>
      </c>
      <c r="G189" s="150" t="s">
        <v>205</v>
      </c>
      <c r="H189" s="151">
        <v>15.45</v>
      </c>
      <c r="I189" s="152">
        <v>0</v>
      </c>
      <c r="J189" s="152">
        <f>ROUND(I189*H189,2)</f>
        <v>0</v>
      </c>
      <c r="K189" s="153"/>
      <c r="L189" s="154"/>
      <c r="M189" s="155"/>
      <c r="N189" s="156" t="s">
        <v>31</v>
      </c>
      <c r="O189" s="143">
        <v>0</v>
      </c>
      <c r="P189" s="143">
        <f>O189*H189</f>
        <v>0</v>
      </c>
      <c r="Q189" s="143">
        <v>4.2599999999999999E-3</v>
      </c>
      <c r="R189" s="143">
        <f>Q189*H189</f>
        <v>6.5817000000000001E-2</v>
      </c>
      <c r="S189" s="143">
        <v>0</v>
      </c>
      <c r="T189" s="144">
        <f>S189*H189</f>
        <v>0</v>
      </c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R189" s="145" t="s">
        <v>154</v>
      </c>
      <c r="AT189" s="145" t="s">
        <v>150</v>
      </c>
      <c r="AU189" s="145" t="s">
        <v>75</v>
      </c>
      <c r="AY189" s="2" t="s">
        <v>135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2" t="s">
        <v>73</v>
      </c>
      <c r="BK189" s="146">
        <f>ROUND(I189*H189,2)</f>
        <v>0</v>
      </c>
      <c r="BL189" s="2" t="s">
        <v>141</v>
      </c>
      <c r="BM189" s="145" t="s">
        <v>257</v>
      </c>
    </row>
    <row r="190" spans="1:65" s="17" customFormat="1" ht="33" customHeight="1">
      <c r="A190" s="13"/>
      <c r="B190" s="133"/>
      <c r="C190" s="134" t="s">
        <v>258</v>
      </c>
      <c r="D190" s="134" t="s">
        <v>137</v>
      </c>
      <c r="E190" s="135" t="s">
        <v>259</v>
      </c>
      <c r="F190" s="136" t="s">
        <v>260</v>
      </c>
      <c r="G190" s="137" t="s">
        <v>196</v>
      </c>
      <c r="H190" s="138">
        <v>1</v>
      </c>
      <c r="I190" s="139">
        <v>0</v>
      </c>
      <c r="J190" s="139">
        <f>ROUND(I190*H190,2)</f>
        <v>0</v>
      </c>
      <c r="K190" s="140"/>
      <c r="L190" s="14"/>
      <c r="M190" s="141"/>
      <c r="N190" s="142" t="s">
        <v>31</v>
      </c>
      <c r="O190" s="143">
        <v>0.745</v>
      </c>
      <c r="P190" s="143">
        <f>O190*H190</f>
        <v>0.745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R190" s="145" t="s">
        <v>141</v>
      </c>
      <c r="AT190" s="145" t="s">
        <v>137</v>
      </c>
      <c r="AU190" s="145" t="s">
        <v>75</v>
      </c>
      <c r="AY190" s="2" t="s">
        <v>135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2" t="s">
        <v>73</v>
      </c>
      <c r="BK190" s="146">
        <f>ROUND(I190*H190,2)</f>
        <v>0</v>
      </c>
      <c r="BL190" s="2" t="s">
        <v>141</v>
      </c>
      <c r="BM190" s="145" t="s">
        <v>261</v>
      </c>
    </row>
    <row r="191" spans="1:65" s="17" customFormat="1" ht="16.5" customHeight="1">
      <c r="A191" s="13"/>
      <c r="B191" s="133"/>
      <c r="C191" s="147" t="s">
        <v>262</v>
      </c>
      <c r="D191" s="147" t="s">
        <v>150</v>
      </c>
      <c r="E191" s="148" t="s">
        <v>263</v>
      </c>
      <c r="F191" s="149" t="s">
        <v>264</v>
      </c>
      <c r="G191" s="150" t="s">
        <v>196</v>
      </c>
      <c r="H191" s="151">
        <v>1</v>
      </c>
      <c r="I191" s="152">
        <v>0</v>
      </c>
      <c r="J191" s="152">
        <f>ROUND(I191*H191,2)</f>
        <v>0</v>
      </c>
      <c r="K191" s="153"/>
      <c r="L191" s="154"/>
      <c r="M191" s="155"/>
      <c r="N191" s="156" t="s">
        <v>31</v>
      </c>
      <c r="O191" s="143">
        <v>0</v>
      </c>
      <c r="P191" s="143">
        <f>O191*H191</f>
        <v>0</v>
      </c>
      <c r="Q191" s="143">
        <v>1.1999999999999999E-3</v>
      </c>
      <c r="R191" s="143">
        <f>Q191*H191</f>
        <v>1.1999999999999999E-3</v>
      </c>
      <c r="S191" s="143">
        <v>0</v>
      </c>
      <c r="T191" s="144">
        <f>S191*H191</f>
        <v>0</v>
      </c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R191" s="145" t="s">
        <v>154</v>
      </c>
      <c r="AT191" s="145" t="s">
        <v>150</v>
      </c>
      <c r="AU191" s="145" t="s">
        <v>75</v>
      </c>
      <c r="AY191" s="2" t="s">
        <v>135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2" t="s">
        <v>73</v>
      </c>
      <c r="BK191" s="146">
        <f>ROUND(I191*H191,2)</f>
        <v>0</v>
      </c>
      <c r="BL191" s="2" t="s">
        <v>141</v>
      </c>
      <c r="BM191" s="145" t="s">
        <v>265</v>
      </c>
    </row>
    <row r="192" spans="1:65" s="120" customFormat="1" ht="22.9" customHeight="1">
      <c r="B192" s="121"/>
      <c r="D192" s="122" t="s">
        <v>65</v>
      </c>
      <c r="E192" s="131" t="s">
        <v>175</v>
      </c>
      <c r="F192" s="131" t="s">
        <v>266</v>
      </c>
      <c r="J192" s="132">
        <f>BK192</f>
        <v>0</v>
      </c>
      <c r="L192" s="121"/>
      <c r="M192" s="125"/>
      <c r="N192" s="126"/>
      <c r="O192" s="126"/>
      <c r="P192" s="127">
        <f>SUM(P193:P196)</f>
        <v>16.8446</v>
      </c>
      <c r="Q192" s="126"/>
      <c r="R192" s="127">
        <f>SUM(R193:R196)</f>
        <v>6.217000000000001E-4</v>
      </c>
      <c r="S192" s="126"/>
      <c r="T192" s="128">
        <f>SUM(T193:T196)</f>
        <v>0.6130850000000001</v>
      </c>
      <c r="AR192" s="122" t="s">
        <v>73</v>
      </c>
      <c r="AT192" s="129" t="s">
        <v>65</v>
      </c>
      <c r="AU192" s="129" t="s">
        <v>73</v>
      </c>
      <c r="AY192" s="122" t="s">
        <v>135</v>
      </c>
      <c r="BK192" s="130">
        <f>SUM(BK193:BK196)</f>
        <v>0</v>
      </c>
    </row>
    <row r="193" spans="1:65" s="17" customFormat="1" ht="24.2" customHeight="1">
      <c r="A193" s="13"/>
      <c r="B193" s="133"/>
      <c r="C193" s="134" t="s">
        <v>267</v>
      </c>
      <c r="D193" s="134" t="s">
        <v>137</v>
      </c>
      <c r="E193" s="135" t="s">
        <v>268</v>
      </c>
      <c r="F193" s="136" t="s">
        <v>269</v>
      </c>
      <c r="G193" s="137" t="s">
        <v>182</v>
      </c>
      <c r="H193" s="138">
        <v>39.265000000000001</v>
      </c>
      <c r="I193" s="139">
        <v>0</v>
      </c>
      <c r="J193" s="139">
        <f>ROUND(I193*H193,2)</f>
        <v>0</v>
      </c>
      <c r="K193" s="140"/>
      <c r="L193" s="14"/>
      <c r="M193" s="141"/>
      <c r="N193" s="142" t="s">
        <v>31</v>
      </c>
      <c r="O193" s="143">
        <v>0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R193" s="145" t="s">
        <v>141</v>
      </c>
      <c r="AT193" s="145" t="s">
        <v>137</v>
      </c>
      <c r="AU193" s="145" t="s">
        <v>75</v>
      </c>
      <c r="AY193" s="2" t="s">
        <v>135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2" t="s">
        <v>73</v>
      </c>
      <c r="BK193" s="146">
        <f>ROUND(I193*H193,2)</f>
        <v>0</v>
      </c>
      <c r="BL193" s="2" t="s">
        <v>141</v>
      </c>
      <c r="BM193" s="145" t="s">
        <v>270</v>
      </c>
    </row>
    <row r="194" spans="1:65" s="17" customFormat="1" ht="16.5" customHeight="1">
      <c r="A194" s="13"/>
      <c r="B194" s="133"/>
      <c r="C194" s="134" t="s">
        <v>271</v>
      </c>
      <c r="D194" s="134" t="s">
        <v>137</v>
      </c>
      <c r="E194" s="135" t="s">
        <v>272</v>
      </c>
      <c r="F194" s="136" t="s">
        <v>273</v>
      </c>
      <c r="G194" s="137" t="s">
        <v>196</v>
      </c>
      <c r="H194" s="138">
        <v>1</v>
      </c>
      <c r="I194" s="139">
        <v>0</v>
      </c>
      <c r="J194" s="139">
        <f>ROUND(I194*H194,2)</f>
        <v>0</v>
      </c>
      <c r="K194" s="140"/>
      <c r="L194" s="14"/>
      <c r="M194" s="141"/>
      <c r="N194" s="142" t="s">
        <v>31</v>
      </c>
      <c r="O194" s="143">
        <v>3.3759999999999999</v>
      </c>
      <c r="P194" s="143">
        <f>O194*H194</f>
        <v>3.3759999999999999</v>
      </c>
      <c r="Q194" s="143">
        <v>0</v>
      </c>
      <c r="R194" s="143">
        <f>Q194*H194</f>
        <v>0</v>
      </c>
      <c r="S194" s="143">
        <v>0.52300000000000002</v>
      </c>
      <c r="T194" s="144">
        <f>S194*H194</f>
        <v>0.52300000000000002</v>
      </c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R194" s="145" t="s">
        <v>141</v>
      </c>
      <c r="AT194" s="145" t="s">
        <v>137</v>
      </c>
      <c r="AU194" s="145" t="s">
        <v>75</v>
      </c>
      <c r="AY194" s="2" t="s">
        <v>135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2" t="s">
        <v>73</v>
      </c>
      <c r="BK194" s="146">
        <f>ROUND(I194*H194,2)</f>
        <v>0</v>
      </c>
      <c r="BL194" s="2" t="s">
        <v>141</v>
      </c>
      <c r="BM194" s="145" t="s">
        <v>274</v>
      </c>
    </row>
    <row r="195" spans="1:65" s="17" customFormat="1" ht="24.2" customHeight="1">
      <c r="A195" s="13"/>
      <c r="B195" s="133"/>
      <c r="C195" s="134" t="s">
        <v>275</v>
      </c>
      <c r="D195" s="134" t="s">
        <v>137</v>
      </c>
      <c r="E195" s="135" t="s">
        <v>276</v>
      </c>
      <c r="F195" s="136" t="s">
        <v>277</v>
      </c>
      <c r="G195" s="137" t="s">
        <v>196</v>
      </c>
      <c r="H195" s="138">
        <v>1</v>
      </c>
      <c r="I195" s="139">
        <v>0</v>
      </c>
      <c r="J195" s="139">
        <f>ROUND(I195*H195,2)</f>
        <v>0</v>
      </c>
      <c r="K195" s="140"/>
      <c r="L195" s="14"/>
      <c r="M195" s="141"/>
      <c r="N195" s="142" t="s">
        <v>31</v>
      </c>
      <c r="O195" s="143">
        <v>2.278</v>
      </c>
      <c r="P195" s="143">
        <f>O195*H195</f>
        <v>2.278</v>
      </c>
      <c r="Q195" s="143">
        <v>0</v>
      </c>
      <c r="R195" s="143">
        <f>Q195*H195</f>
        <v>0</v>
      </c>
      <c r="S195" s="143">
        <v>5.8999999999999997E-2</v>
      </c>
      <c r="T195" s="144">
        <f>S195*H195</f>
        <v>5.8999999999999997E-2</v>
      </c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R195" s="145" t="s">
        <v>141</v>
      </c>
      <c r="AT195" s="145" t="s">
        <v>137</v>
      </c>
      <c r="AU195" s="145" t="s">
        <v>75</v>
      </c>
      <c r="AY195" s="2" t="s">
        <v>135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2" t="s">
        <v>73</v>
      </c>
      <c r="BK195" s="146">
        <f>ROUND(I195*H195,2)</f>
        <v>0</v>
      </c>
      <c r="BL195" s="2" t="s">
        <v>141</v>
      </c>
      <c r="BM195" s="145" t="s">
        <v>278</v>
      </c>
    </row>
    <row r="196" spans="1:65" s="17" customFormat="1" ht="24.2" customHeight="1">
      <c r="A196" s="13"/>
      <c r="B196" s="133"/>
      <c r="C196" s="134" t="s">
        <v>279</v>
      </c>
      <c r="D196" s="134" t="s">
        <v>137</v>
      </c>
      <c r="E196" s="135" t="s">
        <v>280</v>
      </c>
      <c r="F196" s="136" t="s">
        <v>281</v>
      </c>
      <c r="G196" s="137" t="s">
        <v>205</v>
      </c>
      <c r="H196" s="138">
        <v>31.085000000000001</v>
      </c>
      <c r="I196" s="139">
        <v>0</v>
      </c>
      <c r="J196" s="139">
        <f>ROUND(I196*H196,2)</f>
        <v>0</v>
      </c>
      <c r="K196" s="140"/>
      <c r="L196" s="14"/>
      <c r="M196" s="141"/>
      <c r="N196" s="142" t="s">
        <v>31</v>
      </c>
      <c r="O196" s="143">
        <v>0.36</v>
      </c>
      <c r="P196" s="143">
        <f>O196*H196</f>
        <v>11.1906</v>
      </c>
      <c r="Q196" s="143">
        <v>2.0000000000000002E-5</v>
      </c>
      <c r="R196" s="143">
        <f>Q196*H196</f>
        <v>6.217000000000001E-4</v>
      </c>
      <c r="S196" s="143">
        <v>1E-3</v>
      </c>
      <c r="T196" s="144">
        <f>S196*H196</f>
        <v>3.1085000000000002E-2</v>
      </c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R196" s="145" t="s">
        <v>141</v>
      </c>
      <c r="AT196" s="145" t="s">
        <v>137</v>
      </c>
      <c r="AU196" s="145" t="s">
        <v>75</v>
      </c>
      <c r="AY196" s="2" t="s">
        <v>135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2" t="s">
        <v>73</v>
      </c>
      <c r="BK196" s="146">
        <f>ROUND(I196*H196,2)</f>
        <v>0</v>
      </c>
      <c r="BL196" s="2" t="s">
        <v>141</v>
      </c>
      <c r="BM196" s="145" t="s">
        <v>282</v>
      </c>
    </row>
    <row r="197" spans="1:65" s="120" customFormat="1" ht="22.9" customHeight="1">
      <c r="B197" s="121"/>
      <c r="D197" s="122" t="s">
        <v>65</v>
      </c>
      <c r="E197" s="131" t="s">
        <v>283</v>
      </c>
      <c r="F197" s="131" t="s">
        <v>284</v>
      </c>
      <c r="J197" s="132">
        <f>BK197</f>
        <v>0</v>
      </c>
      <c r="L197" s="121"/>
      <c r="M197" s="125"/>
      <c r="N197" s="126"/>
      <c r="O197" s="126"/>
      <c r="P197" s="127">
        <f>P198</f>
        <v>0</v>
      </c>
      <c r="Q197" s="126"/>
      <c r="R197" s="127">
        <f>R198</f>
        <v>0</v>
      </c>
      <c r="S197" s="126"/>
      <c r="T197" s="128">
        <f>T198</f>
        <v>0</v>
      </c>
      <c r="AR197" s="122" t="s">
        <v>73</v>
      </c>
      <c r="AT197" s="129" t="s">
        <v>65</v>
      </c>
      <c r="AU197" s="129" t="s">
        <v>73</v>
      </c>
      <c r="AY197" s="122" t="s">
        <v>135</v>
      </c>
      <c r="BK197" s="130">
        <f>BK198</f>
        <v>0</v>
      </c>
    </row>
    <row r="198" spans="1:65" s="17" customFormat="1" ht="33" customHeight="1">
      <c r="A198" s="13"/>
      <c r="B198" s="133"/>
      <c r="C198" s="134" t="s">
        <v>285</v>
      </c>
      <c r="D198" s="134" t="s">
        <v>137</v>
      </c>
      <c r="E198" s="135" t="s">
        <v>286</v>
      </c>
      <c r="F198" s="136" t="s">
        <v>287</v>
      </c>
      <c r="G198" s="137" t="s">
        <v>182</v>
      </c>
      <c r="H198" s="138">
        <v>39.265000000000001</v>
      </c>
      <c r="I198" s="139">
        <v>0</v>
      </c>
      <c r="J198" s="139">
        <f>ROUND(I198*H198,2)</f>
        <v>0</v>
      </c>
      <c r="K198" s="140"/>
      <c r="L198" s="14"/>
      <c r="M198" s="141"/>
      <c r="N198" s="142" t="s">
        <v>31</v>
      </c>
      <c r="O198" s="143">
        <v>0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R198" s="145" t="s">
        <v>141</v>
      </c>
      <c r="AT198" s="145" t="s">
        <v>137</v>
      </c>
      <c r="AU198" s="145" t="s">
        <v>75</v>
      </c>
      <c r="AY198" s="2" t="s">
        <v>135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2" t="s">
        <v>73</v>
      </c>
      <c r="BK198" s="146">
        <f>ROUND(I198*H198,2)</f>
        <v>0</v>
      </c>
      <c r="BL198" s="2" t="s">
        <v>141</v>
      </c>
      <c r="BM198" s="145" t="s">
        <v>288</v>
      </c>
    </row>
    <row r="199" spans="1:65" s="120" customFormat="1" ht="22.9" customHeight="1">
      <c r="B199" s="121"/>
      <c r="D199" s="122" t="s">
        <v>65</v>
      </c>
      <c r="E199" s="131" t="s">
        <v>289</v>
      </c>
      <c r="F199" s="131" t="s">
        <v>290</v>
      </c>
      <c r="J199" s="132">
        <f>BK199</f>
        <v>0</v>
      </c>
      <c r="L199" s="121"/>
      <c r="M199" s="125"/>
      <c r="N199" s="126"/>
      <c r="O199" s="126"/>
      <c r="P199" s="127">
        <f>SUM(P200:P212)</f>
        <v>0</v>
      </c>
      <c r="Q199" s="126"/>
      <c r="R199" s="127">
        <f>SUM(R200:R212)</f>
        <v>0</v>
      </c>
      <c r="S199" s="126"/>
      <c r="T199" s="128">
        <f>SUM(T200:T212)</f>
        <v>0</v>
      </c>
      <c r="AR199" s="122" t="s">
        <v>73</v>
      </c>
      <c r="AT199" s="129" t="s">
        <v>65</v>
      </c>
      <c r="AU199" s="129" t="s">
        <v>73</v>
      </c>
      <c r="AY199" s="122" t="s">
        <v>135</v>
      </c>
      <c r="BK199" s="130">
        <f>SUM(BK200:BK212)</f>
        <v>0</v>
      </c>
    </row>
    <row r="200" spans="1:65" s="17" customFormat="1" ht="24.2" customHeight="1">
      <c r="A200" s="13"/>
      <c r="B200" s="133"/>
      <c r="C200" s="134" t="s">
        <v>291</v>
      </c>
      <c r="D200" s="134" t="s">
        <v>137</v>
      </c>
      <c r="E200" s="135" t="s">
        <v>292</v>
      </c>
      <c r="F200" s="136" t="s">
        <v>293</v>
      </c>
      <c r="G200" s="137" t="s">
        <v>140</v>
      </c>
      <c r="H200" s="138">
        <v>5.89</v>
      </c>
      <c r="I200" s="139">
        <v>0</v>
      </c>
      <c r="J200" s="139">
        <f t="shared" ref="J200:J212" si="20">ROUND(I200*H200,2)</f>
        <v>0</v>
      </c>
      <c r="K200" s="140"/>
      <c r="L200" s="14"/>
      <c r="M200" s="141"/>
      <c r="N200" s="142" t="s">
        <v>31</v>
      </c>
      <c r="O200" s="143">
        <v>0</v>
      </c>
      <c r="P200" s="143">
        <f t="shared" ref="P200:P212" si="21">O200*H200</f>
        <v>0</v>
      </c>
      <c r="Q200" s="143">
        <v>0</v>
      </c>
      <c r="R200" s="143">
        <f t="shared" ref="R200:R212" si="22">Q200*H200</f>
        <v>0</v>
      </c>
      <c r="S200" s="143">
        <v>0</v>
      </c>
      <c r="T200" s="144">
        <f t="shared" ref="T200:T212" si="23">S200*H200</f>
        <v>0</v>
      </c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R200" s="145" t="s">
        <v>141</v>
      </c>
      <c r="AT200" s="145" t="s">
        <v>137</v>
      </c>
      <c r="AU200" s="145" t="s">
        <v>75</v>
      </c>
      <c r="AY200" s="2" t="s">
        <v>135</v>
      </c>
      <c r="BE200" s="146">
        <f t="shared" ref="BE200:BE212" si="24">IF(N200="základní",J200,0)</f>
        <v>0</v>
      </c>
      <c r="BF200" s="146">
        <f t="shared" ref="BF200:BF212" si="25">IF(N200="snížená",J200,0)</f>
        <v>0</v>
      </c>
      <c r="BG200" s="146">
        <f t="shared" ref="BG200:BG212" si="26">IF(N200="zákl. přenesená",J200,0)</f>
        <v>0</v>
      </c>
      <c r="BH200" s="146">
        <f t="shared" ref="BH200:BH212" si="27">IF(N200="sníž. přenesená",J200,0)</f>
        <v>0</v>
      </c>
      <c r="BI200" s="146">
        <f t="shared" ref="BI200:BI212" si="28">IF(N200="nulová",J200,0)</f>
        <v>0</v>
      </c>
      <c r="BJ200" s="2" t="s">
        <v>73</v>
      </c>
      <c r="BK200" s="146">
        <f t="shared" ref="BK200:BK212" si="29">ROUND(I200*H200,2)</f>
        <v>0</v>
      </c>
      <c r="BL200" s="2" t="s">
        <v>141</v>
      </c>
      <c r="BM200" s="145" t="s">
        <v>294</v>
      </c>
    </row>
    <row r="201" spans="1:65" s="17" customFormat="1" ht="21.75" customHeight="1">
      <c r="A201" s="13"/>
      <c r="B201" s="133"/>
      <c r="C201" s="134" t="s">
        <v>295</v>
      </c>
      <c r="D201" s="134" t="s">
        <v>137</v>
      </c>
      <c r="E201" s="135" t="s">
        <v>296</v>
      </c>
      <c r="F201" s="136" t="s">
        <v>297</v>
      </c>
      <c r="G201" s="137" t="s">
        <v>298</v>
      </c>
      <c r="H201" s="138">
        <v>14</v>
      </c>
      <c r="I201" s="139">
        <v>0</v>
      </c>
      <c r="J201" s="139">
        <f t="shared" si="20"/>
        <v>0</v>
      </c>
      <c r="K201" s="140"/>
      <c r="L201" s="14"/>
      <c r="M201" s="141"/>
      <c r="N201" s="142" t="s">
        <v>31</v>
      </c>
      <c r="O201" s="143">
        <v>0</v>
      </c>
      <c r="P201" s="143">
        <f t="shared" si="21"/>
        <v>0</v>
      </c>
      <c r="Q201" s="143">
        <v>0</v>
      </c>
      <c r="R201" s="143">
        <f t="shared" si="22"/>
        <v>0</v>
      </c>
      <c r="S201" s="143">
        <v>0</v>
      </c>
      <c r="T201" s="144">
        <f t="shared" si="23"/>
        <v>0</v>
      </c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R201" s="145" t="s">
        <v>141</v>
      </c>
      <c r="AT201" s="145" t="s">
        <v>137</v>
      </c>
      <c r="AU201" s="145" t="s">
        <v>75</v>
      </c>
      <c r="AY201" s="2" t="s">
        <v>135</v>
      </c>
      <c r="BE201" s="146">
        <f t="shared" si="24"/>
        <v>0</v>
      </c>
      <c r="BF201" s="146">
        <f t="shared" si="25"/>
        <v>0</v>
      </c>
      <c r="BG201" s="146">
        <f t="shared" si="26"/>
        <v>0</v>
      </c>
      <c r="BH201" s="146">
        <f t="shared" si="27"/>
        <v>0</v>
      </c>
      <c r="BI201" s="146">
        <f t="shared" si="28"/>
        <v>0</v>
      </c>
      <c r="BJ201" s="2" t="s">
        <v>73</v>
      </c>
      <c r="BK201" s="146">
        <f t="shared" si="29"/>
        <v>0</v>
      </c>
      <c r="BL201" s="2" t="s">
        <v>141</v>
      </c>
      <c r="BM201" s="145" t="s">
        <v>299</v>
      </c>
    </row>
    <row r="202" spans="1:65" s="17" customFormat="1" ht="21.75" customHeight="1">
      <c r="A202" s="13"/>
      <c r="B202" s="133"/>
      <c r="C202" s="134" t="s">
        <v>300</v>
      </c>
      <c r="D202" s="134" t="s">
        <v>137</v>
      </c>
      <c r="E202" s="135" t="s">
        <v>301</v>
      </c>
      <c r="F202" s="136" t="s">
        <v>302</v>
      </c>
      <c r="G202" s="137" t="s">
        <v>182</v>
      </c>
      <c r="H202" s="138">
        <v>3.68</v>
      </c>
      <c r="I202" s="139">
        <v>0</v>
      </c>
      <c r="J202" s="139">
        <f t="shared" si="20"/>
        <v>0</v>
      </c>
      <c r="K202" s="140"/>
      <c r="L202" s="14"/>
      <c r="M202" s="141"/>
      <c r="N202" s="142" t="s">
        <v>31</v>
      </c>
      <c r="O202" s="143">
        <v>0</v>
      </c>
      <c r="P202" s="143">
        <f t="shared" si="21"/>
        <v>0</v>
      </c>
      <c r="Q202" s="143">
        <v>0</v>
      </c>
      <c r="R202" s="143">
        <f t="shared" si="22"/>
        <v>0</v>
      </c>
      <c r="S202" s="143">
        <v>0</v>
      </c>
      <c r="T202" s="144">
        <f t="shared" si="23"/>
        <v>0</v>
      </c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R202" s="145" t="s">
        <v>141</v>
      </c>
      <c r="AT202" s="145" t="s">
        <v>137</v>
      </c>
      <c r="AU202" s="145" t="s">
        <v>75</v>
      </c>
      <c r="AY202" s="2" t="s">
        <v>135</v>
      </c>
      <c r="BE202" s="146">
        <f t="shared" si="24"/>
        <v>0</v>
      </c>
      <c r="BF202" s="146">
        <f t="shared" si="25"/>
        <v>0</v>
      </c>
      <c r="BG202" s="146">
        <f t="shared" si="26"/>
        <v>0</v>
      </c>
      <c r="BH202" s="146">
        <f t="shared" si="27"/>
        <v>0</v>
      </c>
      <c r="BI202" s="146">
        <f t="shared" si="28"/>
        <v>0</v>
      </c>
      <c r="BJ202" s="2" t="s">
        <v>73</v>
      </c>
      <c r="BK202" s="146">
        <f t="shared" si="29"/>
        <v>0</v>
      </c>
      <c r="BL202" s="2" t="s">
        <v>141</v>
      </c>
      <c r="BM202" s="145" t="s">
        <v>303</v>
      </c>
    </row>
    <row r="203" spans="1:65" s="17" customFormat="1" ht="24.2" customHeight="1">
      <c r="A203" s="13"/>
      <c r="B203" s="133"/>
      <c r="C203" s="134" t="s">
        <v>304</v>
      </c>
      <c r="D203" s="134" t="s">
        <v>137</v>
      </c>
      <c r="E203" s="135" t="s">
        <v>305</v>
      </c>
      <c r="F203" s="136" t="s">
        <v>306</v>
      </c>
      <c r="G203" s="137" t="s">
        <v>140</v>
      </c>
      <c r="H203" s="138">
        <v>2.4489999999999998</v>
      </c>
      <c r="I203" s="139">
        <v>0</v>
      </c>
      <c r="J203" s="139">
        <f t="shared" si="20"/>
        <v>0</v>
      </c>
      <c r="K203" s="140"/>
      <c r="L203" s="14"/>
      <c r="M203" s="141"/>
      <c r="N203" s="142" t="s">
        <v>31</v>
      </c>
      <c r="O203" s="143">
        <v>0</v>
      </c>
      <c r="P203" s="143">
        <f t="shared" si="21"/>
        <v>0</v>
      </c>
      <c r="Q203" s="143">
        <v>0</v>
      </c>
      <c r="R203" s="143">
        <f t="shared" si="22"/>
        <v>0</v>
      </c>
      <c r="S203" s="143">
        <v>0</v>
      </c>
      <c r="T203" s="144">
        <f t="shared" si="23"/>
        <v>0</v>
      </c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R203" s="145" t="s">
        <v>141</v>
      </c>
      <c r="AT203" s="145" t="s">
        <v>137</v>
      </c>
      <c r="AU203" s="145" t="s">
        <v>75</v>
      </c>
      <c r="AY203" s="2" t="s">
        <v>135</v>
      </c>
      <c r="BE203" s="146">
        <f t="shared" si="24"/>
        <v>0</v>
      </c>
      <c r="BF203" s="146">
        <f t="shared" si="25"/>
        <v>0</v>
      </c>
      <c r="BG203" s="146">
        <f t="shared" si="26"/>
        <v>0</v>
      </c>
      <c r="BH203" s="146">
        <f t="shared" si="27"/>
        <v>0</v>
      </c>
      <c r="BI203" s="146">
        <f t="shared" si="28"/>
        <v>0</v>
      </c>
      <c r="BJ203" s="2" t="s">
        <v>73</v>
      </c>
      <c r="BK203" s="146">
        <f t="shared" si="29"/>
        <v>0</v>
      </c>
      <c r="BL203" s="2" t="s">
        <v>141</v>
      </c>
      <c r="BM203" s="145" t="s">
        <v>307</v>
      </c>
    </row>
    <row r="204" spans="1:65" s="17" customFormat="1" ht="37.9" customHeight="1">
      <c r="A204" s="13"/>
      <c r="B204" s="133"/>
      <c r="C204" s="134" t="s">
        <v>308</v>
      </c>
      <c r="D204" s="134" t="s">
        <v>137</v>
      </c>
      <c r="E204" s="135" t="s">
        <v>309</v>
      </c>
      <c r="F204" s="136" t="s">
        <v>310</v>
      </c>
      <c r="G204" s="137" t="s">
        <v>140</v>
      </c>
      <c r="H204" s="138">
        <v>3.927</v>
      </c>
      <c r="I204" s="139">
        <v>0</v>
      </c>
      <c r="J204" s="139">
        <f t="shared" si="20"/>
        <v>0</v>
      </c>
      <c r="K204" s="140"/>
      <c r="L204" s="14"/>
      <c r="M204" s="141"/>
      <c r="N204" s="142" t="s">
        <v>31</v>
      </c>
      <c r="O204" s="143">
        <v>0</v>
      </c>
      <c r="P204" s="143">
        <f t="shared" si="21"/>
        <v>0</v>
      </c>
      <c r="Q204" s="143">
        <v>0</v>
      </c>
      <c r="R204" s="143">
        <f t="shared" si="22"/>
        <v>0</v>
      </c>
      <c r="S204" s="143">
        <v>0</v>
      </c>
      <c r="T204" s="144">
        <f t="shared" si="23"/>
        <v>0</v>
      </c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R204" s="145" t="s">
        <v>141</v>
      </c>
      <c r="AT204" s="145" t="s">
        <v>137</v>
      </c>
      <c r="AU204" s="145" t="s">
        <v>75</v>
      </c>
      <c r="AY204" s="2" t="s">
        <v>135</v>
      </c>
      <c r="BE204" s="146">
        <f t="shared" si="24"/>
        <v>0</v>
      </c>
      <c r="BF204" s="146">
        <f t="shared" si="25"/>
        <v>0</v>
      </c>
      <c r="BG204" s="146">
        <f t="shared" si="26"/>
        <v>0</v>
      </c>
      <c r="BH204" s="146">
        <f t="shared" si="27"/>
        <v>0</v>
      </c>
      <c r="BI204" s="146">
        <f t="shared" si="28"/>
        <v>0</v>
      </c>
      <c r="BJ204" s="2" t="s">
        <v>73</v>
      </c>
      <c r="BK204" s="146">
        <f t="shared" si="29"/>
        <v>0</v>
      </c>
      <c r="BL204" s="2" t="s">
        <v>141</v>
      </c>
      <c r="BM204" s="145" t="s">
        <v>311</v>
      </c>
    </row>
    <row r="205" spans="1:65" s="17" customFormat="1" ht="33" customHeight="1">
      <c r="A205" s="13"/>
      <c r="B205" s="133"/>
      <c r="C205" s="134" t="s">
        <v>312</v>
      </c>
      <c r="D205" s="134" t="s">
        <v>137</v>
      </c>
      <c r="E205" s="135" t="s">
        <v>313</v>
      </c>
      <c r="F205" s="136" t="s">
        <v>314</v>
      </c>
      <c r="G205" s="137" t="s">
        <v>140</v>
      </c>
      <c r="H205" s="138">
        <v>3.927</v>
      </c>
      <c r="I205" s="139">
        <v>0</v>
      </c>
      <c r="J205" s="139">
        <f t="shared" si="20"/>
        <v>0</v>
      </c>
      <c r="K205" s="140"/>
      <c r="L205" s="14"/>
      <c r="M205" s="141"/>
      <c r="N205" s="142" t="s">
        <v>31</v>
      </c>
      <c r="O205" s="143">
        <v>0</v>
      </c>
      <c r="P205" s="143">
        <f t="shared" si="21"/>
        <v>0</v>
      </c>
      <c r="Q205" s="143">
        <v>0</v>
      </c>
      <c r="R205" s="143">
        <f t="shared" si="22"/>
        <v>0</v>
      </c>
      <c r="S205" s="143">
        <v>0</v>
      </c>
      <c r="T205" s="144">
        <f t="shared" si="23"/>
        <v>0</v>
      </c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R205" s="145" t="s">
        <v>141</v>
      </c>
      <c r="AT205" s="145" t="s">
        <v>137</v>
      </c>
      <c r="AU205" s="145" t="s">
        <v>75</v>
      </c>
      <c r="AY205" s="2" t="s">
        <v>135</v>
      </c>
      <c r="BE205" s="146">
        <f t="shared" si="24"/>
        <v>0</v>
      </c>
      <c r="BF205" s="146">
        <f t="shared" si="25"/>
        <v>0</v>
      </c>
      <c r="BG205" s="146">
        <f t="shared" si="26"/>
        <v>0</v>
      </c>
      <c r="BH205" s="146">
        <f t="shared" si="27"/>
        <v>0</v>
      </c>
      <c r="BI205" s="146">
        <f t="shared" si="28"/>
        <v>0</v>
      </c>
      <c r="BJ205" s="2" t="s">
        <v>73</v>
      </c>
      <c r="BK205" s="146">
        <f t="shared" si="29"/>
        <v>0</v>
      </c>
      <c r="BL205" s="2" t="s">
        <v>141</v>
      </c>
      <c r="BM205" s="145" t="s">
        <v>315</v>
      </c>
    </row>
    <row r="206" spans="1:65" s="17" customFormat="1" ht="24.2" customHeight="1">
      <c r="A206" s="13"/>
      <c r="B206" s="133"/>
      <c r="C206" s="134" t="s">
        <v>316</v>
      </c>
      <c r="D206" s="134" t="s">
        <v>137</v>
      </c>
      <c r="E206" s="135" t="s">
        <v>317</v>
      </c>
      <c r="F206" s="136" t="s">
        <v>318</v>
      </c>
      <c r="G206" s="137" t="s">
        <v>182</v>
      </c>
      <c r="H206" s="138">
        <v>39.265000000000001</v>
      </c>
      <c r="I206" s="139">
        <v>0</v>
      </c>
      <c r="J206" s="139">
        <f t="shared" si="20"/>
        <v>0</v>
      </c>
      <c r="K206" s="140"/>
      <c r="L206" s="14"/>
      <c r="M206" s="141"/>
      <c r="N206" s="142" t="s">
        <v>31</v>
      </c>
      <c r="O206" s="143">
        <v>0</v>
      </c>
      <c r="P206" s="143">
        <f t="shared" si="21"/>
        <v>0</v>
      </c>
      <c r="Q206" s="143">
        <v>0</v>
      </c>
      <c r="R206" s="143">
        <f t="shared" si="22"/>
        <v>0</v>
      </c>
      <c r="S206" s="143">
        <v>0</v>
      </c>
      <c r="T206" s="144">
        <f t="shared" si="23"/>
        <v>0</v>
      </c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R206" s="145" t="s">
        <v>141</v>
      </c>
      <c r="AT206" s="145" t="s">
        <v>137</v>
      </c>
      <c r="AU206" s="145" t="s">
        <v>75</v>
      </c>
      <c r="AY206" s="2" t="s">
        <v>135</v>
      </c>
      <c r="BE206" s="146">
        <f t="shared" si="24"/>
        <v>0</v>
      </c>
      <c r="BF206" s="146">
        <f t="shared" si="25"/>
        <v>0</v>
      </c>
      <c r="BG206" s="146">
        <f t="shared" si="26"/>
        <v>0</v>
      </c>
      <c r="BH206" s="146">
        <f t="shared" si="27"/>
        <v>0</v>
      </c>
      <c r="BI206" s="146">
        <f t="shared" si="28"/>
        <v>0</v>
      </c>
      <c r="BJ206" s="2" t="s">
        <v>73</v>
      </c>
      <c r="BK206" s="146">
        <f t="shared" si="29"/>
        <v>0</v>
      </c>
      <c r="BL206" s="2" t="s">
        <v>141</v>
      </c>
      <c r="BM206" s="145" t="s">
        <v>319</v>
      </c>
    </row>
    <row r="207" spans="1:65" s="17" customFormat="1" ht="24.2" customHeight="1">
      <c r="A207" s="13"/>
      <c r="B207" s="133"/>
      <c r="C207" s="134" t="s">
        <v>320</v>
      </c>
      <c r="D207" s="134" t="s">
        <v>137</v>
      </c>
      <c r="E207" s="135" t="s">
        <v>321</v>
      </c>
      <c r="F207" s="136" t="s">
        <v>322</v>
      </c>
      <c r="G207" s="137" t="s">
        <v>140</v>
      </c>
      <c r="H207" s="138">
        <v>5.89</v>
      </c>
      <c r="I207" s="139">
        <v>0</v>
      </c>
      <c r="J207" s="139">
        <f t="shared" si="20"/>
        <v>0</v>
      </c>
      <c r="K207" s="140"/>
      <c r="L207" s="14"/>
      <c r="M207" s="141"/>
      <c r="N207" s="142" t="s">
        <v>31</v>
      </c>
      <c r="O207" s="143">
        <v>0</v>
      </c>
      <c r="P207" s="143">
        <f t="shared" si="21"/>
        <v>0</v>
      </c>
      <c r="Q207" s="143">
        <v>0</v>
      </c>
      <c r="R207" s="143">
        <f t="shared" si="22"/>
        <v>0</v>
      </c>
      <c r="S207" s="143">
        <v>0</v>
      </c>
      <c r="T207" s="144">
        <f t="shared" si="23"/>
        <v>0</v>
      </c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R207" s="145" t="s">
        <v>141</v>
      </c>
      <c r="AT207" s="145" t="s">
        <v>137</v>
      </c>
      <c r="AU207" s="145" t="s">
        <v>75</v>
      </c>
      <c r="AY207" s="2" t="s">
        <v>135</v>
      </c>
      <c r="BE207" s="146">
        <f t="shared" si="24"/>
        <v>0</v>
      </c>
      <c r="BF207" s="146">
        <f t="shared" si="25"/>
        <v>0</v>
      </c>
      <c r="BG207" s="146">
        <f t="shared" si="26"/>
        <v>0</v>
      </c>
      <c r="BH207" s="146">
        <f t="shared" si="27"/>
        <v>0</v>
      </c>
      <c r="BI207" s="146">
        <f t="shared" si="28"/>
        <v>0</v>
      </c>
      <c r="BJ207" s="2" t="s">
        <v>73</v>
      </c>
      <c r="BK207" s="146">
        <f t="shared" si="29"/>
        <v>0</v>
      </c>
      <c r="BL207" s="2" t="s">
        <v>141</v>
      </c>
      <c r="BM207" s="145" t="s">
        <v>323</v>
      </c>
    </row>
    <row r="208" spans="1:65" s="17" customFormat="1" ht="21.75" customHeight="1">
      <c r="A208" s="13"/>
      <c r="B208" s="133"/>
      <c r="C208" s="134" t="s">
        <v>324</v>
      </c>
      <c r="D208" s="134" t="s">
        <v>137</v>
      </c>
      <c r="E208" s="135" t="s">
        <v>325</v>
      </c>
      <c r="F208" s="136" t="s">
        <v>326</v>
      </c>
      <c r="G208" s="137" t="s">
        <v>182</v>
      </c>
      <c r="H208" s="138">
        <v>1.351</v>
      </c>
      <c r="I208" s="139">
        <v>0</v>
      </c>
      <c r="J208" s="139">
        <f t="shared" si="20"/>
        <v>0</v>
      </c>
      <c r="K208" s="140"/>
      <c r="L208" s="14"/>
      <c r="M208" s="141"/>
      <c r="N208" s="142" t="s">
        <v>31</v>
      </c>
      <c r="O208" s="143">
        <v>0</v>
      </c>
      <c r="P208" s="143">
        <f t="shared" si="21"/>
        <v>0</v>
      </c>
      <c r="Q208" s="143">
        <v>0</v>
      </c>
      <c r="R208" s="143">
        <f t="shared" si="22"/>
        <v>0</v>
      </c>
      <c r="S208" s="143">
        <v>0</v>
      </c>
      <c r="T208" s="144">
        <f t="shared" si="23"/>
        <v>0</v>
      </c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R208" s="145" t="s">
        <v>141</v>
      </c>
      <c r="AT208" s="145" t="s">
        <v>137</v>
      </c>
      <c r="AU208" s="145" t="s">
        <v>75</v>
      </c>
      <c r="AY208" s="2" t="s">
        <v>135</v>
      </c>
      <c r="BE208" s="146">
        <f t="shared" si="24"/>
        <v>0</v>
      </c>
      <c r="BF208" s="146">
        <f t="shared" si="25"/>
        <v>0</v>
      </c>
      <c r="BG208" s="146">
        <f t="shared" si="26"/>
        <v>0</v>
      </c>
      <c r="BH208" s="146">
        <f t="shared" si="27"/>
        <v>0</v>
      </c>
      <c r="BI208" s="146">
        <f t="shared" si="28"/>
        <v>0</v>
      </c>
      <c r="BJ208" s="2" t="s">
        <v>73</v>
      </c>
      <c r="BK208" s="146">
        <f t="shared" si="29"/>
        <v>0</v>
      </c>
      <c r="BL208" s="2" t="s">
        <v>141</v>
      </c>
      <c r="BM208" s="145" t="s">
        <v>327</v>
      </c>
    </row>
    <row r="209" spans="1:65" s="17" customFormat="1" ht="24.2" customHeight="1">
      <c r="A209" s="13"/>
      <c r="B209" s="133"/>
      <c r="C209" s="134" t="s">
        <v>328</v>
      </c>
      <c r="D209" s="134" t="s">
        <v>137</v>
      </c>
      <c r="E209" s="135" t="s">
        <v>329</v>
      </c>
      <c r="F209" s="136" t="s">
        <v>330</v>
      </c>
      <c r="G209" s="137" t="s">
        <v>205</v>
      </c>
      <c r="H209" s="138">
        <v>30</v>
      </c>
      <c r="I209" s="139">
        <v>0</v>
      </c>
      <c r="J209" s="139">
        <f t="shared" si="20"/>
        <v>0</v>
      </c>
      <c r="K209" s="140"/>
      <c r="L209" s="14"/>
      <c r="M209" s="141"/>
      <c r="N209" s="142" t="s">
        <v>31</v>
      </c>
      <c r="O209" s="143">
        <v>0</v>
      </c>
      <c r="P209" s="143">
        <f t="shared" si="21"/>
        <v>0</v>
      </c>
      <c r="Q209" s="143">
        <v>0</v>
      </c>
      <c r="R209" s="143">
        <f t="shared" si="22"/>
        <v>0</v>
      </c>
      <c r="S209" s="143">
        <v>0</v>
      </c>
      <c r="T209" s="144">
        <f t="shared" si="23"/>
        <v>0</v>
      </c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R209" s="145" t="s">
        <v>141</v>
      </c>
      <c r="AT209" s="145" t="s">
        <v>137</v>
      </c>
      <c r="AU209" s="145" t="s">
        <v>75</v>
      </c>
      <c r="AY209" s="2" t="s">
        <v>135</v>
      </c>
      <c r="BE209" s="146">
        <f t="shared" si="24"/>
        <v>0</v>
      </c>
      <c r="BF209" s="146">
        <f t="shared" si="25"/>
        <v>0</v>
      </c>
      <c r="BG209" s="146">
        <f t="shared" si="26"/>
        <v>0</v>
      </c>
      <c r="BH209" s="146">
        <f t="shared" si="27"/>
        <v>0</v>
      </c>
      <c r="BI209" s="146">
        <f t="shared" si="28"/>
        <v>0</v>
      </c>
      <c r="BJ209" s="2" t="s">
        <v>73</v>
      </c>
      <c r="BK209" s="146">
        <f t="shared" si="29"/>
        <v>0</v>
      </c>
      <c r="BL209" s="2" t="s">
        <v>141</v>
      </c>
      <c r="BM209" s="145" t="s">
        <v>331</v>
      </c>
    </row>
    <row r="210" spans="1:65" s="17" customFormat="1" ht="37.9" customHeight="1">
      <c r="A210" s="13"/>
      <c r="B210" s="133"/>
      <c r="C210" s="134" t="s">
        <v>332</v>
      </c>
      <c r="D210" s="134" t="s">
        <v>137</v>
      </c>
      <c r="E210" s="135" t="s">
        <v>333</v>
      </c>
      <c r="F210" s="136" t="s">
        <v>334</v>
      </c>
      <c r="G210" s="137" t="s">
        <v>182</v>
      </c>
      <c r="H210" s="138">
        <v>112.64400000000001</v>
      </c>
      <c r="I210" s="139">
        <v>0</v>
      </c>
      <c r="J210" s="139">
        <f t="shared" si="20"/>
        <v>0</v>
      </c>
      <c r="K210" s="140"/>
      <c r="L210" s="14"/>
      <c r="M210" s="141"/>
      <c r="N210" s="142" t="s">
        <v>31</v>
      </c>
      <c r="O210" s="143">
        <v>0</v>
      </c>
      <c r="P210" s="143">
        <f t="shared" si="21"/>
        <v>0</v>
      </c>
      <c r="Q210" s="143">
        <v>0</v>
      </c>
      <c r="R210" s="143">
        <f t="shared" si="22"/>
        <v>0</v>
      </c>
      <c r="S210" s="143">
        <v>0</v>
      </c>
      <c r="T210" s="144">
        <f t="shared" si="23"/>
        <v>0</v>
      </c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R210" s="145" t="s">
        <v>141</v>
      </c>
      <c r="AT210" s="145" t="s">
        <v>137</v>
      </c>
      <c r="AU210" s="145" t="s">
        <v>75</v>
      </c>
      <c r="AY210" s="2" t="s">
        <v>135</v>
      </c>
      <c r="BE210" s="146">
        <f t="shared" si="24"/>
        <v>0</v>
      </c>
      <c r="BF210" s="146">
        <f t="shared" si="25"/>
        <v>0</v>
      </c>
      <c r="BG210" s="146">
        <f t="shared" si="26"/>
        <v>0</v>
      </c>
      <c r="BH210" s="146">
        <f t="shared" si="27"/>
        <v>0</v>
      </c>
      <c r="BI210" s="146">
        <f t="shared" si="28"/>
        <v>0</v>
      </c>
      <c r="BJ210" s="2" t="s">
        <v>73</v>
      </c>
      <c r="BK210" s="146">
        <f t="shared" si="29"/>
        <v>0</v>
      </c>
      <c r="BL210" s="2" t="s">
        <v>141</v>
      </c>
      <c r="BM210" s="145" t="s">
        <v>335</v>
      </c>
    </row>
    <row r="211" spans="1:65" s="17" customFormat="1" ht="24.2" customHeight="1">
      <c r="A211" s="13"/>
      <c r="B211" s="133"/>
      <c r="C211" s="134" t="s">
        <v>336</v>
      </c>
      <c r="D211" s="134" t="s">
        <v>137</v>
      </c>
      <c r="E211" s="135" t="s">
        <v>337</v>
      </c>
      <c r="F211" s="136" t="s">
        <v>338</v>
      </c>
      <c r="G211" s="137" t="s">
        <v>182</v>
      </c>
      <c r="H211" s="138">
        <v>112.64400000000001</v>
      </c>
      <c r="I211" s="139">
        <v>0</v>
      </c>
      <c r="J211" s="139">
        <f t="shared" si="20"/>
        <v>0</v>
      </c>
      <c r="K211" s="140"/>
      <c r="L211" s="14"/>
      <c r="M211" s="141"/>
      <c r="N211" s="142" t="s">
        <v>31</v>
      </c>
      <c r="O211" s="143">
        <v>0</v>
      </c>
      <c r="P211" s="143">
        <f t="shared" si="21"/>
        <v>0</v>
      </c>
      <c r="Q211" s="143">
        <v>0</v>
      </c>
      <c r="R211" s="143">
        <f t="shared" si="22"/>
        <v>0</v>
      </c>
      <c r="S211" s="143">
        <v>0</v>
      </c>
      <c r="T211" s="144">
        <f t="shared" si="23"/>
        <v>0</v>
      </c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R211" s="145" t="s">
        <v>141</v>
      </c>
      <c r="AT211" s="145" t="s">
        <v>137</v>
      </c>
      <c r="AU211" s="145" t="s">
        <v>75</v>
      </c>
      <c r="AY211" s="2" t="s">
        <v>135</v>
      </c>
      <c r="BE211" s="146">
        <f t="shared" si="24"/>
        <v>0</v>
      </c>
      <c r="BF211" s="146">
        <f t="shared" si="25"/>
        <v>0</v>
      </c>
      <c r="BG211" s="146">
        <f t="shared" si="26"/>
        <v>0</v>
      </c>
      <c r="BH211" s="146">
        <f t="shared" si="27"/>
        <v>0</v>
      </c>
      <c r="BI211" s="146">
        <f t="shared" si="28"/>
        <v>0</v>
      </c>
      <c r="BJ211" s="2" t="s">
        <v>73</v>
      </c>
      <c r="BK211" s="146">
        <f t="shared" si="29"/>
        <v>0</v>
      </c>
      <c r="BL211" s="2" t="s">
        <v>141</v>
      </c>
      <c r="BM211" s="145" t="s">
        <v>339</v>
      </c>
    </row>
    <row r="212" spans="1:65" s="17" customFormat="1" ht="16.5" customHeight="1">
      <c r="A212" s="13"/>
      <c r="B212" s="133"/>
      <c r="C212" s="134" t="s">
        <v>340</v>
      </c>
      <c r="D212" s="134" t="s">
        <v>137</v>
      </c>
      <c r="E212" s="135" t="s">
        <v>341</v>
      </c>
      <c r="F212" s="136" t="s">
        <v>342</v>
      </c>
      <c r="G212" s="137" t="s">
        <v>343</v>
      </c>
      <c r="H212" s="138">
        <v>40</v>
      </c>
      <c r="I212" s="139">
        <v>0</v>
      </c>
      <c r="J212" s="139">
        <f t="shared" si="20"/>
        <v>0</v>
      </c>
      <c r="K212" s="140"/>
      <c r="L212" s="14"/>
      <c r="M212" s="141"/>
      <c r="N212" s="142" t="s">
        <v>31</v>
      </c>
      <c r="O212" s="143">
        <v>0</v>
      </c>
      <c r="P212" s="143">
        <f t="shared" si="21"/>
        <v>0</v>
      </c>
      <c r="Q212" s="143">
        <v>0</v>
      </c>
      <c r="R212" s="143">
        <f t="shared" si="22"/>
        <v>0</v>
      </c>
      <c r="S212" s="143">
        <v>0</v>
      </c>
      <c r="T212" s="144">
        <f t="shared" si="23"/>
        <v>0</v>
      </c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R212" s="145" t="s">
        <v>141</v>
      </c>
      <c r="AT212" s="145" t="s">
        <v>137</v>
      </c>
      <c r="AU212" s="145" t="s">
        <v>75</v>
      </c>
      <c r="AY212" s="2" t="s">
        <v>135</v>
      </c>
      <c r="BE212" s="146">
        <f t="shared" si="24"/>
        <v>0</v>
      </c>
      <c r="BF212" s="146">
        <f t="shared" si="25"/>
        <v>0</v>
      </c>
      <c r="BG212" s="146">
        <f t="shared" si="26"/>
        <v>0</v>
      </c>
      <c r="BH212" s="146">
        <f t="shared" si="27"/>
        <v>0</v>
      </c>
      <c r="BI212" s="146">
        <f t="shared" si="28"/>
        <v>0</v>
      </c>
      <c r="BJ212" s="2" t="s">
        <v>73</v>
      </c>
      <c r="BK212" s="146">
        <f t="shared" si="29"/>
        <v>0</v>
      </c>
      <c r="BL212" s="2" t="s">
        <v>141</v>
      </c>
      <c r="BM212" s="145" t="s">
        <v>344</v>
      </c>
    </row>
    <row r="213" spans="1:65" s="120" customFormat="1" ht="22.9" customHeight="1">
      <c r="B213" s="121"/>
      <c r="D213" s="122" t="s">
        <v>65</v>
      </c>
      <c r="E213" s="131" t="s">
        <v>345</v>
      </c>
      <c r="F213" s="131" t="s">
        <v>346</v>
      </c>
      <c r="J213" s="132">
        <f>BK213</f>
        <v>0</v>
      </c>
      <c r="L213" s="121"/>
      <c r="M213" s="125"/>
      <c r="N213" s="126"/>
      <c r="O213" s="126"/>
      <c r="P213" s="127">
        <f>SUM(P214:P217)</f>
        <v>0</v>
      </c>
      <c r="Q213" s="126"/>
      <c r="R213" s="127">
        <f>SUM(R214:R217)</f>
        <v>0</v>
      </c>
      <c r="S213" s="126"/>
      <c r="T213" s="128">
        <f>SUM(T214:T217)</f>
        <v>0</v>
      </c>
      <c r="AR213" s="122" t="s">
        <v>73</v>
      </c>
      <c r="AT213" s="129" t="s">
        <v>65</v>
      </c>
      <c r="AU213" s="129" t="s">
        <v>73</v>
      </c>
      <c r="AY213" s="122" t="s">
        <v>135</v>
      </c>
      <c r="BK213" s="130">
        <f>SUM(BK214:BK217)</f>
        <v>0</v>
      </c>
    </row>
    <row r="214" spans="1:65" s="17" customFormat="1" ht="24.2" customHeight="1">
      <c r="A214" s="13"/>
      <c r="B214" s="133"/>
      <c r="C214" s="134" t="s">
        <v>347</v>
      </c>
      <c r="D214" s="134" t="s">
        <v>137</v>
      </c>
      <c r="E214" s="135" t="s">
        <v>348</v>
      </c>
      <c r="F214" s="136" t="s">
        <v>349</v>
      </c>
      <c r="G214" s="137" t="s">
        <v>153</v>
      </c>
      <c r="H214" s="138">
        <v>40.155000000000001</v>
      </c>
      <c r="I214" s="139">
        <v>0</v>
      </c>
      <c r="J214" s="139">
        <f>ROUND(I214*H214,2)</f>
        <v>0</v>
      </c>
      <c r="K214" s="140"/>
      <c r="L214" s="14"/>
      <c r="M214" s="141"/>
      <c r="N214" s="142" t="s">
        <v>31</v>
      </c>
      <c r="O214" s="143">
        <v>0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R214" s="145" t="s">
        <v>141</v>
      </c>
      <c r="AT214" s="145" t="s">
        <v>137</v>
      </c>
      <c r="AU214" s="145" t="s">
        <v>75</v>
      </c>
      <c r="AY214" s="2" t="s">
        <v>135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2" t="s">
        <v>73</v>
      </c>
      <c r="BK214" s="146">
        <f>ROUND(I214*H214,2)</f>
        <v>0</v>
      </c>
      <c r="BL214" s="2" t="s">
        <v>141</v>
      </c>
      <c r="BM214" s="145" t="s">
        <v>350</v>
      </c>
    </row>
    <row r="215" spans="1:65" s="17" customFormat="1" ht="24.2" customHeight="1">
      <c r="A215" s="13"/>
      <c r="B215" s="133"/>
      <c r="C215" s="134" t="s">
        <v>351</v>
      </c>
      <c r="D215" s="134" t="s">
        <v>137</v>
      </c>
      <c r="E215" s="135" t="s">
        <v>352</v>
      </c>
      <c r="F215" s="136" t="s">
        <v>353</v>
      </c>
      <c r="G215" s="137" t="s">
        <v>153</v>
      </c>
      <c r="H215" s="138">
        <v>40.155000000000001</v>
      </c>
      <c r="I215" s="139">
        <v>0</v>
      </c>
      <c r="J215" s="139">
        <f>ROUND(I215*H215,2)</f>
        <v>0</v>
      </c>
      <c r="K215" s="140"/>
      <c r="L215" s="14"/>
      <c r="M215" s="141"/>
      <c r="N215" s="142" t="s">
        <v>31</v>
      </c>
      <c r="O215" s="143">
        <v>0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R215" s="145" t="s">
        <v>141</v>
      </c>
      <c r="AT215" s="145" t="s">
        <v>137</v>
      </c>
      <c r="AU215" s="145" t="s">
        <v>75</v>
      </c>
      <c r="AY215" s="2" t="s">
        <v>135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2" t="s">
        <v>73</v>
      </c>
      <c r="BK215" s="146">
        <f>ROUND(I215*H215,2)</f>
        <v>0</v>
      </c>
      <c r="BL215" s="2" t="s">
        <v>141</v>
      </c>
      <c r="BM215" s="145" t="s">
        <v>354</v>
      </c>
    </row>
    <row r="216" spans="1:65" s="17" customFormat="1" ht="24.2" customHeight="1">
      <c r="A216" s="13"/>
      <c r="B216" s="133"/>
      <c r="C216" s="134" t="s">
        <v>355</v>
      </c>
      <c r="D216" s="134" t="s">
        <v>137</v>
      </c>
      <c r="E216" s="135" t="s">
        <v>356</v>
      </c>
      <c r="F216" s="136" t="s">
        <v>357</v>
      </c>
      <c r="G216" s="137" t="s">
        <v>153</v>
      </c>
      <c r="H216" s="138">
        <v>963.72</v>
      </c>
      <c r="I216" s="139">
        <v>0</v>
      </c>
      <c r="J216" s="139">
        <f>ROUND(I216*H216,2)</f>
        <v>0</v>
      </c>
      <c r="K216" s="140"/>
      <c r="L216" s="14"/>
      <c r="M216" s="141"/>
      <c r="N216" s="142" t="s">
        <v>31</v>
      </c>
      <c r="O216" s="143">
        <v>0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R216" s="145" t="s">
        <v>141</v>
      </c>
      <c r="AT216" s="145" t="s">
        <v>137</v>
      </c>
      <c r="AU216" s="145" t="s">
        <v>75</v>
      </c>
      <c r="AY216" s="2" t="s">
        <v>135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2" t="s">
        <v>73</v>
      </c>
      <c r="BK216" s="146">
        <f>ROUND(I216*H216,2)</f>
        <v>0</v>
      </c>
      <c r="BL216" s="2" t="s">
        <v>141</v>
      </c>
      <c r="BM216" s="145" t="s">
        <v>358</v>
      </c>
    </row>
    <row r="217" spans="1:65" s="17" customFormat="1" ht="33" customHeight="1">
      <c r="A217" s="13"/>
      <c r="B217" s="133"/>
      <c r="C217" s="134" t="s">
        <v>359</v>
      </c>
      <c r="D217" s="134" t="s">
        <v>137</v>
      </c>
      <c r="E217" s="135" t="s">
        <v>360</v>
      </c>
      <c r="F217" s="136" t="s">
        <v>361</v>
      </c>
      <c r="G217" s="137" t="s">
        <v>153</v>
      </c>
      <c r="H217" s="138">
        <v>40.155000000000001</v>
      </c>
      <c r="I217" s="139">
        <v>0</v>
      </c>
      <c r="J217" s="139">
        <f>ROUND(I217*H217,2)</f>
        <v>0</v>
      </c>
      <c r="K217" s="140"/>
      <c r="L217" s="14"/>
      <c r="M217" s="141"/>
      <c r="N217" s="142" t="s">
        <v>31</v>
      </c>
      <c r="O217" s="143">
        <v>0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R217" s="145" t="s">
        <v>141</v>
      </c>
      <c r="AT217" s="145" t="s">
        <v>137</v>
      </c>
      <c r="AU217" s="145" t="s">
        <v>75</v>
      </c>
      <c r="AY217" s="2" t="s">
        <v>135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2" t="s">
        <v>73</v>
      </c>
      <c r="BK217" s="146">
        <f>ROUND(I217*H217,2)</f>
        <v>0</v>
      </c>
      <c r="BL217" s="2" t="s">
        <v>141</v>
      </c>
      <c r="BM217" s="145" t="s">
        <v>362</v>
      </c>
    </row>
    <row r="218" spans="1:65" s="120" customFormat="1" ht="22.9" customHeight="1">
      <c r="B218" s="121"/>
      <c r="D218" s="122" t="s">
        <v>65</v>
      </c>
      <c r="E218" s="131" t="s">
        <v>363</v>
      </c>
      <c r="F218" s="131" t="s">
        <v>364</v>
      </c>
      <c r="J218" s="132">
        <f>BK218</f>
        <v>0</v>
      </c>
      <c r="L218" s="121"/>
      <c r="M218" s="125"/>
      <c r="N218" s="126"/>
      <c r="O218" s="126"/>
      <c r="P218" s="127">
        <f>P219</f>
        <v>0</v>
      </c>
      <c r="Q218" s="126"/>
      <c r="R218" s="127">
        <f>R219</f>
        <v>0</v>
      </c>
      <c r="S218" s="126"/>
      <c r="T218" s="128">
        <f>T219</f>
        <v>0</v>
      </c>
      <c r="AR218" s="122" t="s">
        <v>73</v>
      </c>
      <c r="AT218" s="129" t="s">
        <v>65</v>
      </c>
      <c r="AU218" s="129" t="s">
        <v>73</v>
      </c>
      <c r="AY218" s="122" t="s">
        <v>135</v>
      </c>
      <c r="BK218" s="130">
        <f>BK219</f>
        <v>0</v>
      </c>
    </row>
    <row r="219" spans="1:65" s="17" customFormat="1" ht="16.5" customHeight="1">
      <c r="A219" s="13"/>
      <c r="B219" s="133"/>
      <c r="C219" s="134" t="s">
        <v>365</v>
      </c>
      <c r="D219" s="134" t="s">
        <v>137</v>
      </c>
      <c r="E219" s="135" t="s">
        <v>366</v>
      </c>
      <c r="F219" s="136" t="s">
        <v>367</v>
      </c>
      <c r="G219" s="137" t="s">
        <v>153</v>
      </c>
      <c r="H219" s="138">
        <v>30.524000000000001</v>
      </c>
      <c r="I219" s="139">
        <v>0</v>
      </c>
      <c r="J219" s="139">
        <f>ROUND(I219*H219,2)</f>
        <v>0</v>
      </c>
      <c r="K219" s="140"/>
      <c r="L219" s="14"/>
      <c r="M219" s="141"/>
      <c r="N219" s="142" t="s">
        <v>31</v>
      </c>
      <c r="O219" s="143">
        <v>0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R219" s="145" t="s">
        <v>141</v>
      </c>
      <c r="AT219" s="145" t="s">
        <v>137</v>
      </c>
      <c r="AU219" s="145" t="s">
        <v>75</v>
      </c>
      <c r="AY219" s="2" t="s">
        <v>135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2" t="s">
        <v>73</v>
      </c>
      <c r="BK219" s="146">
        <f>ROUND(I219*H219,2)</f>
        <v>0</v>
      </c>
      <c r="BL219" s="2" t="s">
        <v>141</v>
      </c>
      <c r="BM219" s="145" t="s">
        <v>368</v>
      </c>
    </row>
    <row r="220" spans="1:65" s="120" customFormat="1" ht="25.9" customHeight="1">
      <c r="B220" s="121"/>
      <c r="D220" s="122" t="s">
        <v>65</v>
      </c>
      <c r="E220" s="123" t="s">
        <v>369</v>
      </c>
      <c r="F220" s="123" t="s">
        <v>370</v>
      </c>
      <c r="J220" s="124">
        <f>BK220</f>
        <v>0</v>
      </c>
      <c r="L220" s="121"/>
      <c r="M220" s="125"/>
      <c r="N220" s="126"/>
      <c r="O220" s="126"/>
      <c r="P220" s="127">
        <f>P221+P231+P234+P237+P239+P244+P249+P260+P262+P268+P270+P272+P282+P285+P287+P289+P292+P303</f>
        <v>0</v>
      </c>
      <c r="Q220" s="126"/>
      <c r="R220" s="127">
        <f>R221+R231+R234+R237+R239+R244+R249+R260+R262+R268+R270+R272+R282+R285+R287+R289+R292+R303</f>
        <v>3.2340000000000003E-3</v>
      </c>
      <c r="S220" s="126"/>
      <c r="T220" s="128">
        <f>T221+T231+T234+T237+T239+T244+T249+T260+T262+T268+T270+T272+T282+T285+T287+T289+T292+T303</f>
        <v>0</v>
      </c>
      <c r="AR220" s="122" t="s">
        <v>75</v>
      </c>
      <c r="AT220" s="129" t="s">
        <v>65</v>
      </c>
      <c r="AU220" s="129" t="s">
        <v>66</v>
      </c>
      <c r="AY220" s="122" t="s">
        <v>135</v>
      </c>
      <c r="BK220" s="130">
        <f>BK221+BK231+BK234+BK237+BK239+BK244+BK249+BK260+BK262+BK268+BK270+BK272+BK282+BK285+BK287+BK289+BK292+BK303</f>
        <v>0</v>
      </c>
    </row>
    <row r="221" spans="1:65" s="120" customFormat="1" ht="22.9" customHeight="1">
      <c r="B221" s="121"/>
      <c r="D221" s="122" t="s">
        <v>65</v>
      </c>
      <c r="E221" s="131" t="s">
        <v>371</v>
      </c>
      <c r="F221" s="131" t="s">
        <v>372</v>
      </c>
      <c r="J221" s="132">
        <f>BK221</f>
        <v>0</v>
      </c>
      <c r="L221" s="121"/>
      <c r="M221" s="125"/>
      <c r="N221" s="126"/>
      <c r="O221" s="126"/>
      <c r="P221" s="127">
        <f>SUM(P222:P230)</f>
        <v>0</v>
      </c>
      <c r="Q221" s="126"/>
      <c r="R221" s="127">
        <f>SUM(R222:R230)</f>
        <v>0</v>
      </c>
      <c r="S221" s="126"/>
      <c r="T221" s="128">
        <f>SUM(T222:T230)</f>
        <v>0</v>
      </c>
      <c r="AR221" s="122" t="s">
        <v>73</v>
      </c>
      <c r="AT221" s="129" t="s">
        <v>65</v>
      </c>
      <c r="AU221" s="129" t="s">
        <v>73</v>
      </c>
      <c r="AY221" s="122" t="s">
        <v>135</v>
      </c>
      <c r="BK221" s="130">
        <f>SUM(BK222:BK230)</f>
        <v>0</v>
      </c>
    </row>
    <row r="222" spans="1:65" s="17" customFormat="1" ht="24.2" customHeight="1">
      <c r="A222" s="13"/>
      <c r="B222" s="133"/>
      <c r="C222" s="134" t="s">
        <v>226</v>
      </c>
      <c r="D222" s="134" t="s">
        <v>137</v>
      </c>
      <c r="E222" s="135" t="s">
        <v>373</v>
      </c>
      <c r="F222" s="136" t="s">
        <v>374</v>
      </c>
      <c r="G222" s="137" t="s">
        <v>182</v>
      </c>
      <c r="H222" s="138">
        <v>39.265000000000001</v>
      </c>
      <c r="I222" s="139">
        <v>0</v>
      </c>
      <c r="J222" s="139">
        <f t="shared" ref="J222:J230" si="30">ROUND(I222*H222,2)</f>
        <v>0</v>
      </c>
      <c r="K222" s="140"/>
      <c r="L222" s="14"/>
      <c r="M222" s="141"/>
      <c r="N222" s="142" t="s">
        <v>31</v>
      </c>
      <c r="O222" s="143">
        <v>0</v>
      </c>
      <c r="P222" s="143">
        <f t="shared" ref="P222:P230" si="31">O222*H222</f>
        <v>0</v>
      </c>
      <c r="Q222" s="143">
        <v>0</v>
      </c>
      <c r="R222" s="143">
        <f t="shared" ref="R222:R230" si="32">Q222*H222</f>
        <v>0</v>
      </c>
      <c r="S222" s="143">
        <v>0</v>
      </c>
      <c r="T222" s="144">
        <f t="shared" ref="T222:T230" si="33">S222*H222</f>
        <v>0</v>
      </c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R222" s="145" t="s">
        <v>141</v>
      </c>
      <c r="AT222" s="145" t="s">
        <v>137</v>
      </c>
      <c r="AU222" s="145" t="s">
        <v>75</v>
      </c>
      <c r="AY222" s="2" t="s">
        <v>135</v>
      </c>
      <c r="BE222" s="146">
        <f t="shared" ref="BE222:BE230" si="34">IF(N222="základní",J222,0)</f>
        <v>0</v>
      </c>
      <c r="BF222" s="146">
        <f t="shared" ref="BF222:BF230" si="35">IF(N222="snížená",J222,0)</f>
        <v>0</v>
      </c>
      <c r="BG222" s="146">
        <f t="shared" ref="BG222:BG230" si="36">IF(N222="zákl. přenesená",J222,0)</f>
        <v>0</v>
      </c>
      <c r="BH222" s="146">
        <f t="shared" ref="BH222:BH230" si="37">IF(N222="sníž. přenesená",J222,0)</f>
        <v>0</v>
      </c>
      <c r="BI222" s="146">
        <f t="shared" ref="BI222:BI230" si="38">IF(N222="nulová",J222,0)</f>
        <v>0</v>
      </c>
      <c r="BJ222" s="2" t="s">
        <v>73</v>
      </c>
      <c r="BK222" s="146">
        <f t="shared" ref="BK222:BK230" si="39">ROUND(I222*H222,2)</f>
        <v>0</v>
      </c>
      <c r="BL222" s="2" t="s">
        <v>141</v>
      </c>
      <c r="BM222" s="145" t="s">
        <v>375</v>
      </c>
    </row>
    <row r="223" spans="1:65" s="17" customFormat="1" ht="24.2" customHeight="1">
      <c r="A223" s="13"/>
      <c r="B223" s="133"/>
      <c r="C223" s="134" t="s">
        <v>376</v>
      </c>
      <c r="D223" s="134" t="s">
        <v>137</v>
      </c>
      <c r="E223" s="135" t="s">
        <v>377</v>
      </c>
      <c r="F223" s="136" t="s">
        <v>378</v>
      </c>
      <c r="G223" s="137" t="s">
        <v>182</v>
      </c>
      <c r="H223" s="138">
        <v>2.0859999999999999</v>
      </c>
      <c r="I223" s="139">
        <v>0</v>
      </c>
      <c r="J223" s="139">
        <f t="shared" si="30"/>
        <v>0</v>
      </c>
      <c r="K223" s="140"/>
      <c r="L223" s="14"/>
      <c r="M223" s="141"/>
      <c r="N223" s="142" t="s">
        <v>31</v>
      </c>
      <c r="O223" s="143">
        <v>0</v>
      </c>
      <c r="P223" s="143">
        <f t="shared" si="31"/>
        <v>0</v>
      </c>
      <c r="Q223" s="143">
        <v>0</v>
      </c>
      <c r="R223" s="143">
        <f t="shared" si="32"/>
        <v>0</v>
      </c>
      <c r="S223" s="143">
        <v>0</v>
      </c>
      <c r="T223" s="144">
        <f t="shared" si="33"/>
        <v>0</v>
      </c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R223" s="145" t="s">
        <v>141</v>
      </c>
      <c r="AT223" s="145" t="s">
        <v>137</v>
      </c>
      <c r="AU223" s="145" t="s">
        <v>75</v>
      </c>
      <c r="AY223" s="2" t="s">
        <v>135</v>
      </c>
      <c r="BE223" s="146">
        <f t="shared" si="34"/>
        <v>0</v>
      </c>
      <c r="BF223" s="146">
        <f t="shared" si="35"/>
        <v>0</v>
      </c>
      <c r="BG223" s="146">
        <f t="shared" si="36"/>
        <v>0</v>
      </c>
      <c r="BH223" s="146">
        <f t="shared" si="37"/>
        <v>0</v>
      </c>
      <c r="BI223" s="146">
        <f t="shared" si="38"/>
        <v>0</v>
      </c>
      <c r="BJ223" s="2" t="s">
        <v>73</v>
      </c>
      <c r="BK223" s="146">
        <f t="shared" si="39"/>
        <v>0</v>
      </c>
      <c r="BL223" s="2" t="s">
        <v>141</v>
      </c>
      <c r="BM223" s="145" t="s">
        <v>379</v>
      </c>
    </row>
    <row r="224" spans="1:65" s="17" customFormat="1" ht="24.2" customHeight="1">
      <c r="A224" s="13"/>
      <c r="B224" s="133"/>
      <c r="C224" s="147" t="s">
        <v>380</v>
      </c>
      <c r="D224" s="147" t="s">
        <v>150</v>
      </c>
      <c r="E224" s="148" t="s">
        <v>381</v>
      </c>
      <c r="F224" s="149" t="s">
        <v>382</v>
      </c>
      <c r="G224" s="150" t="s">
        <v>383</v>
      </c>
      <c r="H224" s="151">
        <v>24.811</v>
      </c>
      <c r="I224" s="152">
        <v>0</v>
      </c>
      <c r="J224" s="152">
        <f t="shared" si="30"/>
        <v>0</v>
      </c>
      <c r="K224" s="153"/>
      <c r="L224" s="154"/>
      <c r="M224" s="155"/>
      <c r="N224" s="156" t="s">
        <v>31</v>
      </c>
      <c r="O224" s="143">
        <v>0</v>
      </c>
      <c r="P224" s="143">
        <f t="shared" si="31"/>
        <v>0</v>
      </c>
      <c r="Q224" s="143">
        <v>0</v>
      </c>
      <c r="R224" s="143">
        <f t="shared" si="32"/>
        <v>0</v>
      </c>
      <c r="S224" s="143">
        <v>0</v>
      </c>
      <c r="T224" s="144">
        <f t="shared" si="33"/>
        <v>0</v>
      </c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R224" s="145" t="s">
        <v>154</v>
      </c>
      <c r="AT224" s="145" t="s">
        <v>150</v>
      </c>
      <c r="AU224" s="145" t="s">
        <v>75</v>
      </c>
      <c r="AY224" s="2" t="s">
        <v>135</v>
      </c>
      <c r="BE224" s="146">
        <f t="shared" si="34"/>
        <v>0</v>
      </c>
      <c r="BF224" s="146">
        <f t="shared" si="35"/>
        <v>0</v>
      </c>
      <c r="BG224" s="146">
        <f t="shared" si="36"/>
        <v>0</v>
      </c>
      <c r="BH224" s="146">
        <f t="shared" si="37"/>
        <v>0</v>
      </c>
      <c r="BI224" s="146">
        <f t="shared" si="38"/>
        <v>0</v>
      </c>
      <c r="BJ224" s="2" t="s">
        <v>73</v>
      </c>
      <c r="BK224" s="146">
        <f t="shared" si="39"/>
        <v>0</v>
      </c>
      <c r="BL224" s="2" t="s">
        <v>141</v>
      </c>
      <c r="BM224" s="145" t="s">
        <v>384</v>
      </c>
    </row>
    <row r="225" spans="1:65" s="17" customFormat="1" ht="24.2" customHeight="1">
      <c r="A225" s="13"/>
      <c r="B225" s="133"/>
      <c r="C225" s="134" t="s">
        <v>385</v>
      </c>
      <c r="D225" s="134" t="s">
        <v>137</v>
      </c>
      <c r="E225" s="135" t="s">
        <v>386</v>
      </c>
      <c r="F225" s="136" t="s">
        <v>387</v>
      </c>
      <c r="G225" s="137" t="s">
        <v>182</v>
      </c>
      <c r="H225" s="138">
        <v>39.265000000000001</v>
      </c>
      <c r="I225" s="139">
        <v>0</v>
      </c>
      <c r="J225" s="139">
        <f t="shared" si="30"/>
        <v>0</v>
      </c>
      <c r="K225" s="140"/>
      <c r="L225" s="14"/>
      <c r="M225" s="141"/>
      <c r="N225" s="142" t="s">
        <v>31</v>
      </c>
      <c r="O225" s="143">
        <v>0</v>
      </c>
      <c r="P225" s="143">
        <f t="shared" si="31"/>
        <v>0</v>
      </c>
      <c r="Q225" s="143">
        <v>0</v>
      </c>
      <c r="R225" s="143">
        <f t="shared" si="32"/>
        <v>0</v>
      </c>
      <c r="S225" s="143">
        <v>0</v>
      </c>
      <c r="T225" s="144">
        <f t="shared" si="33"/>
        <v>0</v>
      </c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R225" s="145" t="s">
        <v>141</v>
      </c>
      <c r="AT225" s="145" t="s">
        <v>137</v>
      </c>
      <c r="AU225" s="145" t="s">
        <v>75</v>
      </c>
      <c r="AY225" s="2" t="s">
        <v>135</v>
      </c>
      <c r="BE225" s="146">
        <f t="shared" si="34"/>
        <v>0</v>
      </c>
      <c r="BF225" s="146">
        <f t="shared" si="35"/>
        <v>0</v>
      </c>
      <c r="BG225" s="146">
        <f t="shared" si="36"/>
        <v>0</v>
      </c>
      <c r="BH225" s="146">
        <f t="shared" si="37"/>
        <v>0</v>
      </c>
      <c r="BI225" s="146">
        <f t="shared" si="38"/>
        <v>0</v>
      </c>
      <c r="BJ225" s="2" t="s">
        <v>73</v>
      </c>
      <c r="BK225" s="146">
        <f t="shared" si="39"/>
        <v>0</v>
      </c>
      <c r="BL225" s="2" t="s">
        <v>141</v>
      </c>
      <c r="BM225" s="145" t="s">
        <v>388</v>
      </c>
    </row>
    <row r="226" spans="1:65" s="17" customFormat="1" ht="24.2" customHeight="1">
      <c r="A226" s="13"/>
      <c r="B226" s="133"/>
      <c r="C226" s="134" t="s">
        <v>389</v>
      </c>
      <c r="D226" s="134" t="s">
        <v>137</v>
      </c>
      <c r="E226" s="135" t="s">
        <v>390</v>
      </c>
      <c r="F226" s="136" t="s">
        <v>391</v>
      </c>
      <c r="G226" s="137" t="s">
        <v>182</v>
      </c>
      <c r="H226" s="138">
        <v>2.0859999999999999</v>
      </c>
      <c r="I226" s="139">
        <v>0</v>
      </c>
      <c r="J226" s="139">
        <f t="shared" si="30"/>
        <v>0</v>
      </c>
      <c r="K226" s="140"/>
      <c r="L226" s="14"/>
      <c r="M226" s="141"/>
      <c r="N226" s="142" t="s">
        <v>31</v>
      </c>
      <c r="O226" s="143">
        <v>0</v>
      </c>
      <c r="P226" s="143">
        <f t="shared" si="31"/>
        <v>0</v>
      </c>
      <c r="Q226" s="143">
        <v>0</v>
      </c>
      <c r="R226" s="143">
        <f t="shared" si="32"/>
        <v>0</v>
      </c>
      <c r="S226" s="143">
        <v>0</v>
      </c>
      <c r="T226" s="144">
        <f t="shared" si="33"/>
        <v>0</v>
      </c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R226" s="145" t="s">
        <v>141</v>
      </c>
      <c r="AT226" s="145" t="s">
        <v>137</v>
      </c>
      <c r="AU226" s="145" t="s">
        <v>75</v>
      </c>
      <c r="AY226" s="2" t="s">
        <v>135</v>
      </c>
      <c r="BE226" s="146">
        <f t="shared" si="34"/>
        <v>0</v>
      </c>
      <c r="BF226" s="146">
        <f t="shared" si="35"/>
        <v>0</v>
      </c>
      <c r="BG226" s="146">
        <f t="shared" si="36"/>
        <v>0</v>
      </c>
      <c r="BH226" s="146">
        <f t="shared" si="37"/>
        <v>0</v>
      </c>
      <c r="BI226" s="146">
        <f t="shared" si="38"/>
        <v>0</v>
      </c>
      <c r="BJ226" s="2" t="s">
        <v>73</v>
      </c>
      <c r="BK226" s="146">
        <f t="shared" si="39"/>
        <v>0</v>
      </c>
      <c r="BL226" s="2" t="s">
        <v>141</v>
      </c>
      <c r="BM226" s="145" t="s">
        <v>392</v>
      </c>
    </row>
    <row r="227" spans="1:65" s="17" customFormat="1" ht="24.2" customHeight="1">
      <c r="A227" s="13"/>
      <c r="B227" s="133"/>
      <c r="C227" s="147" t="s">
        <v>393</v>
      </c>
      <c r="D227" s="147" t="s">
        <v>150</v>
      </c>
      <c r="E227" s="148" t="s">
        <v>394</v>
      </c>
      <c r="F227" s="149" t="s">
        <v>395</v>
      </c>
      <c r="G227" s="150" t="s">
        <v>182</v>
      </c>
      <c r="H227" s="151">
        <v>48.173999999999999</v>
      </c>
      <c r="I227" s="152">
        <v>0</v>
      </c>
      <c r="J227" s="152">
        <f t="shared" si="30"/>
        <v>0</v>
      </c>
      <c r="K227" s="153"/>
      <c r="L227" s="154"/>
      <c r="M227" s="155"/>
      <c r="N227" s="156" t="s">
        <v>31</v>
      </c>
      <c r="O227" s="143">
        <v>0</v>
      </c>
      <c r="P227" s="143">
        <f t="shared" si="31"/>
        <v>0</v>
      </c>
      <c r="Q227" s="143">
        <v>0</v>
      </c>
      <c r="R227" s="143">
        <f t="shared" si="32"/>
        <v>0</v>
      </c>
      <c r="S227" s="143">
        <v>0</v>
      </c>
      <c r="T227" s="144">
        <f t="shared" si="33"/>
        <v>0</v>
      </c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R227" s="145" t="s">
        <v>154</v>
      </c>
      <c r="AT227" s="145" t="s">
        <v>150</v>
      </c>
      <c r="AU227" s="145" t="s">
        <v>75</v>
      </c>
      <c r="AY227" s="2" t="s">
        <v>135</v>
      </c>
      <c r="BE227" s="146">
        <f t="shared" si="34"/>
        <v>0</v>
      </c>
      <c r="BF227" s="146">
        <f t="shared" si="35"/>
        <v>0</v>
      </c>
      <c r="BG227" s="146">
        <f t="shared" si="36"/>
        <v>0</v>
      </c>
      <c r="BH227" s="146">
        <f t="shared" si="37"/>
        <v>0</v>
      </c>
      <c r="BI227" s="146">
        <f t="shared" si="38"/>
        <v>0</v>
      </c>
      <c r="BJ227" s="2" t="s">
        <v>73</v>
      </c>
      <c r="BK227" s="146">
        <f t="shared" si="39"/>
        <v>0</v>
      </c>
      <c r="BL227" s="2" t="s">
        <v>141</v>
      </c>
      <c r="BM227" s="145" t="s">
        <v>396</v>
      </c>
    </row>
    <row r="228" spans="1:65" s="17" customFormat="1" ht="24.2" customHeight="1">
      <c r="A228" s="13"/>
      <c r="B228" s="133"/>
      <c r="C228" s="134" t="s">
        <v>397</v>
      </c>
      <c r="D228" s="134" t="s">
        <v>137</v>
      </c>
      <c r="E228" s="135" t="s">
        <v>398</v>
      </c>
      <c r="F228" s="136" t="s">
        <v>399</v>
      </c>
      <c r="G228" s="137" t="s">
        <v>196</v>
      </c>
      <c r="H228" s="138">
        <v>7</v>
      </c>
      <c r="I228" s="139">
        <v>0</v>
      </c>
      <c r="J228" s="139">
        <f t="shared" si="30"/>
        <v>0</v>
      </c>
      <c r="K228" s="140"/>
      <c r="L228" s="14"/>
      <c r="M228" s="141"/>
      <c r="N228" s="142" t="s">
        <v>31</v>
      </c>
      <c r="O228" s="143">
        <v>0</v>
      </c>
      <c r="P228" s="143">
        <f t="shared" si="31"/>
        <v>0</v>
      </c>
      <c r="Q228" s="143">
        <v>0</v>
      </c>
      <c r="R228" s="143">
        <f t="shared" si="32"/>
        <v>0</v>
      </c>
      <c r="S228" s="143">
        <v>0</v>
      </c>
      <c r="T228" s="144">
        <f t="shared" si="33"/>
        <v>0</v>
      </c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R228" s="145" t="s">
        <v>141</v>
      </c>
      <c r="AT228" s="145" t="s">
        <v>137</v>
      </c>
      <c r="AU228" s="145" t="s">
        <v>75</v>
      </c>
      <c r="AY228" s="2" t="s">
        <v>135</v>
      </c>
      <c r="BE228" s="146">
        <f t="shared" si="34"/>
        <v>0</v>
      </c>
      <c r="BF228" s="146">
        <f t="shared" si="35"/>
        <v>0</v>
      </c>
      <c r="BG228" s="146">
        <f t="shared" si="36"/>
        <v>0</v>
      </c>
      <c r="BH228" s="146">
        <f t="shared" si="37"/>
        <v>0</v>
      </c>
      <c r="BI228" s="146">
        <f t="shared" si="38"/>
        <v>0</v>
      </c>
      <c r="BJ228" s="2" t="s">
        <v>73</v>
      </c>
      <c r="BK228" s="146">
        <f t="shared" si="39"/>
        <v>0</v>
      </c>
      <c r="BL228" s="2" t="s">
        <v>141</v>
      </c>
      <c r="BM228" s="145" t="s">
        <v>400</v>
      </c>
    </row>
    <row r="229" spans="1:65" s="17" customFormat="1" ht="24.2" customHeight="1">
      <c r="A229" s="13"/>
      <c r="B229" s="133"/>
      <c r="C229" s="147" t="s">
        <v>401</v>
      </c>
      <c r="D229" s="147" t="s">
        <v>150</v>
      </c>
      <c r="E229" s="148" t="s">
        <v>402</v>
      </c>
      <c r="F229" s="149" t="s">
        <v>403</v>
      </c>
      <c r="G229" s="150" t="s">
        <v>196</v>
      </c>
      <c r="H229" s="151">
        <v>1</v>
      </c>
      <c r="I229" s="152">
        <v>0</v>
      </c>
      <c r="J229" s="152">
        <f t="shared" si="30"/>
        <v>0</v>
      </c>
      <c r="K229" s="153"/>
      <c r="L229" s="154"/>
      <c r="M229" s="155"/>
      <c r="N229" s="156" t="s">
        <v>31</v>
      </c>
      <c r="O229" s="143">
        <v>0</v>
      </c>
      <c r="P229" s="143">
        <f t="shared" si="31"/>
        <v>0</v>
      </c>
      <c r="Q229" s="143">
        <v>0</v>
      </c>
      <c r="R229" s="143">
        <f t="shared" si="32"/>
        <v>0</v>
      </c>
      <c r="S229" s="143">
        <v>0</v>
      </c>
      <c r="T229" s="144">
        <f t="shared" si="33"/>
        <v>0</v>
      </c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R229" s="145" t="s">
        <v>154</v>
      </c>
      <c r="AT229" s="145" t="s">
        <v>150</v>
      </c>
      <c r="AU229" s="145" t="s">
        <v>75</v>
      </c>
      <c r="AY229" s="2" t="s">
        <v>135</v>
      </c>
      <c r="BE229" s="146">
        <f t="shared" si="34"/>
        <v>0</v>
      </c>
      <c r="BF229" s="146">
        <f t="shared" si="35"/>
        <v>0</v>
      </c>
      <c r="BG229" s="146">
        <f t="shared" si="36"/>
        <v>0</v>
      </c>
      <c r="BH229" s="146">
        <f t="shared" si="37"/>
        <v>0</v>
      </c>
      <c r="BI229" s="146">
        <f t="shared" si="38"/>
        <v>0</v>
      </c>
      <c r="BJ229" s="2" t="s">
        <v>73</v>
      </c>
      <c r="BK229" s="146">
        <f t="shared" si="39"/>
        <v>0</v>
      </c>
      <c r="BL229" s="2" t="s">
        <v>141</v>
      </c>
      <c r="BM229" s="145" t="s">
        <v>404</v>
      </c>
    </row>
    <row r="230" spans="1:65" s="17" customFormat="1" ht="24.2" customHeight="1">
      <c r="A230" s="13"/>
      <c r="B230" s="133"/>
      <c r="C230" s="147" t="s">
        <v>405</v>
      </c>
      <c r="D230" s="147" t="s">
        <v>150</v>
      </c>
      <c r="E230" s="148" t="s">
        <v>406</v>
      </c>
      <c r="F230" s="149" t="s">
        <v>407</v>
      </c>
      <c r="G230" s="150" t="s">
        <v>196</v>
      </c>
      <c r="H230" s="151">
        <v>6</v>
      </c>
      <c r="I230" s="152">
        <v>0</v>
      </c>
      <c r="J230" s="152">
        <f t="shared" si="30"/>
        <v>0</v>
      </c>
      <c r="K230" s="153"/>
      <c r="L230" s="154"/>
      <c r="M230" s="155"/>
      <c r="N230" s="156" t="s">
        <v>31</v>
      </c>
      <c r="O230" s="143">
        <v>0</v>
      </c>
      <c r="P230" s="143">
        <f t="shared" si="31"/>
        <v>0</v>
      </c>
      <c r="Q230" s="143">
        <v>0</v>
      </c>
      <c r="R230" s="143">
        <f t="shared" si="32"/>
        <v>0</v>
      </c>
      <c r="S230" s="143">
        <v>0</v>
      </c>
      <c r="T230" s="144">
        <f t="shared" si="33"/>
        <v>0</v>
      </c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R230" s="145" t="s">
        <v>154</v>
      </c>
      <c r="AT230" s="145" t="s">
        <v>150</v>
      </c>
      <c r="AU230" s="145" t="s">
        <v>75</v>
      </c>
      <c r="AY230" s="2" t="s">
        <v>135</v>
      </c>
      <c r="BE230" s="146">
        <f t="shared" si="34"/>
        <v>0</v>
      </c>
      <c r="BF230" s="146">
        <f t="shared" si="35"/>
        <v>0</v>
      </c>
      <c r="BG230" s="146">
        <f t="shared" si="36"/>
        <v>0</v>
      </c>
      <c r="BH230" s="146">
        <f t="shared" si="37"/>
        <v>0</v>
      </c>
      <c r="BI230" s="146">
        <f t="shared" si="38"/>
        <v>0</v>
      </c>
      <c r="BJ230" s="2" t="s">
        <v>73</v>
      </c>
      <c r="BK230" s="146">
        <f t="shared" si="39"/>
        <v>0</v>
      </c>
      <c r="BL230" s="2" t="s">
        <v>141</v>
      </c>
      <c r="BM230" s="145" t="s">
        <v>408</v>
      </c>
    </row>
    <row r="231" spans="1:65" s="120" customFormat="1" ht="22.9" customHeight="1">
      <c r="B231" s="121"/>
      <c r="D231" s="122" t="s">
        <v>65</v>
      </c>
      <c r="E231" s="131" t="s">
        <v>409</v>
      </c>
      <c r="F231" s="131" t="s">
        <v>410</v>
      </c>
      <c r="J231" s="132">
        <f>BK231</f>
        <v>0</v>
      </c>
      <c r="L231" s="121"/>
      <c r="M231" s="125"/>
      <c r="N231" s="126"/>
      <c r="O231" s="126"/>
      <c r="P231" s="127">
        <f>SUM(P232:P233)</f>
        <v>0</v>
      </c>
      <c r="Q231" s="126"/>
      <c r="R231" s="127">
        <f>SUM(R232:R233)</f>
        <v>0</v>
      </c>
      <c r="S231" s="126"/>
      <c r="T231" s="128">
        <f>SUM(T232:T233)</f>
        <v>0</v>
      </c>
      <c r="AR231" s="122" t="s">
        <v>73</v>
      </c>
      <c r="AT231" s="129" t="s">
        <v>65</v>
      </c>
      <c r="AU231" s="129" t="s">
        <v>73</v>
      </c>
      <c r="AY231" s="122" t="s">
        <v>135</v>
      </c>
      <c r="BK231" s="130">
        <f>SUM(BK232:BK233)</f>
        <v>0</v>
      </c>
    </row>
    <row r="232" spans="1:65" s="17" customFormat="1" ht="24.2" customHeight="1">
      <c r="A232" s="13"/>
      <c r="B232" s="133"/>
      <c r="C232" s="134" t="s">
        <v>411</v>
      </c>
      <c r="D232" s="134" t="s">
        <v>137</v>
      </c>
      <c r="E232" s="135" t="s">
        <v>412</v>
      </c>
      <c r="F232" s="136" t="s">
        <v>413</v>
      </c>
      <c r="G232" s="137" t="s">
        <v>182</v>
      </c>
      <c r="H232" s="138">
        <v>39.265000000000001</v>
      </c>
      <c r="I232" s="139">
        <v>0</v>
      </c>
      <c r="J232" s="139">
        <f>ROUND(I232*H232,2)</f>
        <v>0</v>
      </c>
      <c r="K232" s="140"/>
      <c r="L232" s="14"/>
      <c r="M232" s="141"/>
      <c r="N232" s="142" t="s">
        <v>31</v>
      </c>
      <c r="O232" s="143">
        <v>0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R232" s="145" t="s">
        <v>141</v>
      </c>
      <c r="AT232" s="145" t="s">
        <v>137</v>
      </c>
      <c r="AU232" s="145" t="s">
        <v>75</v>
      </c>
      <c r="AY232" s="2" t="s">
        <v>135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2" t="s">
        <v>73</v>
      </c>
      <c r="BK232" s="146">
        <f>ROUND(I232*H232,2)</f>
        <v>0</v>
      </c>
      <c r="BL232" s="2" t="s">
        <v>141</v>
      </c>
      <c r="BM232" s="145" t="s">
        <v>414</v>
      </c>
    </row>
    <row r="233" spans="1:65" s="17" customFormat="1" ht="66.75" customHeight="1">
      <c r="A233" s="13"/>
      <c r="B233" s="133"/>
      <c r="C233" s="147" t="s">
        <v>415</v>
      </c>
      <c r="D233" s="147" t="s">
        <v>150</v>
      </c>
      <c r="E233" s="148" t="s">
        <v>416</v>
      </c>
      <c r="F233" s="149" t="s">
        <v>417</v>
      </c>
      <c r="G233" s="150" t="s">
        <v>182</v>
      </c>
      <c r="H233" s="151">
        <v>41.228000000000002</v>
      </c>
      <c r="I233" s="152">
        <v>0</v>
      </c>
      <c r="J233" s="152">
        <f>ROUND(I233*H233,2)</f>
        <v>0</v>
      </c>
      <c r="K233" s="153"/>
      <c r="L233" s="154"/>
      <c r="M233" s="155"/>
      <c r="N233" s="156" t="s">
        <v>31</v>
      </c>
      <c r="O233" s="143">
        <v>0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R233" s="145" t="s">
        <v>154</v>
      </c>
      <c r="AT233" s="145" t="s">
        <v>150</v>
      </c>
      <c r="AU233" s="145" t="s">
        <v>75</v>
      </c>
      <c r="AY233" s="2" t="s">
        <v>135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2" t="s">
        <v>73</v>
      </c>
      <c r="BK233" s="146">
        <f>ROUND(I233*H233,2)</f>
        <v>0</v>
      </c>
      <c r="BL233" s="2" t="s">
        <v>141</v>
      </c>
      <c r="BM233" s="145" t="s">
        <v>418</v>
      </c>
    </row>
    <row r="234" spans="1:65" s="120" customFormat="1" ht="22.9" customHeight="1">
      <c r="B234" s="121"/>
      <c r="D234" s="122" t="s">
        <v>65</v>
      </c>
      <c r="E234" s="131" t="s">
        <v>419</v>
      </c>
      <c r="F234" s="131" t="s">
        <v>420</v>
      </c>
      <c r="J234" s="132">
        <f>BK234</f>
        <v>0</v>
      </c>
      <c r="L234" s="121"/>
      <c r="M234" s="125"/>
      <c r="N234" s="126"/>
      <c r="O234" s="126"/>
      <c r="P234" s="127">
        <f>SUM(P235:P236)</f>
        <v>0</v>
      </c>
      <c r="Q234" s="126"/>
      <c r="R234" s="127">
        <f>SUM(R235:R236)</f>
        <v>0</v>
      </c>
      <c r="S234" s="126"/>
      <c r="T234" s="128">
        <f>SUM(T235:T236)</f>
        <v>0</v>
      </c>
      <c r="AR234" s="122" t="s">
        <v>73</v>
      </c>
      <c r="AT234" s="129" t="s">
        <v>65</v>
      </c>
      <c r="AU234" s="129" t="s">
        <v>73</v>
      </c>
      <c r="AY234" s="122" t="s">
        <v>135</v>
      </c>
      <c r="BK234" s="130">
        <f>SUM(BK235:BK236)</f>
        <v>0</v>
      </c>
    </row>
    <row r="235" spans="1:65" s="17" customFormat="1" ht="16.5" customHeight="1">
      <c r="A235" s="13"/>
      <c r="B235" s="133"/>
      <c r="C235" s="134" t="s">
        <v>283</v>
      </c>
      <c r="D235" s="134" t="s">
        <v>137</v>
      </c>
      <c r="E235" s="135" t="s">
        <v>421</v>
      </c>
      <c r="F235" s="136" t="s">
        <v>422</v>
      </c>
      <c r="G235" s="137" t="s">
        <v>423</v>
      </c>
      <c r="H235" s="138">
        <v>6</v>
      </c>
      <c r="I235" s="139">
        <v>0</v>
      </c>
      <c r="J235" s="139">
        <f>ROUND(I235*H235,2)</f>
        <v>0</v>
      </c>
      <c r="K235" s="140"/>
      <c r="L235" s="14"/>
      <c r="M235" s="141"/>
      <c r="N235" s="142" t="s">
        <v>31</v>
      </c>
      <c r="O235" s="143">
        <v>0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R235" s="145" t="s">
        <v>141</v>
      </c>
      <c r="AT235" s="145" t="s">
        <v>137</v>
      </c>
      <c r="AU235" s="145" t="s">
        <v>75</v>
      </c>
      <c r="AY235" s="2" t="s">
        <v>135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2" t="s">
        <v>73</v>
      </c>
      <c r="BK235" s="146">
        <f>ROUND(I235*H235,2)</f>
        <v>0</v>
      </c>
      <c r="BL235" s="2" t="s">
        <v>141</v>
      </c>
      <c r="BM235" s="145" t="s">
        <v>424</v>
      </c>
    </row>
    <row r="236" spans="1:65" s="17" customFormat="1" ht="16.5" customHeight="1">
      <c r="A236" s="13"/>
      <c r="B236" s="133"/>
      <c r="C236" s="134" t="s">
        <v>425</v>
      </c>
      <c r="D236" s="134" t="s">
        <v>137</v>
      </c>
      <c r="E236" s="135" t="s">
        <v>426</v>
      </c>
      <c r="F236" s="136" t="s">
        <v>427</v>
      </c>
      <c r="G236" s="137" t="s">
        <v>423</v>
      </c>
      <c r="H236" s="138">
        <v>2</v>
      </c>
      <c r="I236" s="139">
        <v>0</v>
      </c>
      <c r="J236" s="139">
        <f>ROUND(I236*H236,2)</f>
        <v>0</v>
      </c>
      <c r="K236" s="140"/>
      <c r="L236" s="14"/>
      <c r="M236" s="141"/>
      <c r="N236" s="142" t="s">
        <v>31</v>
      </c>
      <c r="O236" s="143">
        <v>0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R236" s="145" t="s">
        <v>141</v>
      </c>
      <c r="AT236" s="145" t="s">
        <v>137</v>
      </c>
      <c r="AU236" s="145" t="s">
        <v>75</v>
      </c>
      <c r="AY236" s="2" t="s">
        <v>135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2" t="s">
        <v>73</v>
      </c>
      <c r="BK236" s="146">
        <f>ROUND(I236*H236,2)</f>
        <v>0</v>
      </c>
      <c r="BL236" s="2" t="s">
        <v>141</v>
      </c>
      <c r="BM236" s="145" t="s">
        <v>428</v>
      </c>
    </row>
    <row r="237" spans="1:65" s="120" customFormat="1" ht="22.9" customHeight="1">
      <c r="B237" s="121"/>
      <c r="D237" s="122" t="s">
        <v>65</v>
      </c>
      <c r="E237" s="131" t="s">
        <v>429</v>
      </c>
      <c r="F237" s="131" t="s">
        <v>430</v>
      </c>
      <c r="J237" s="132">
        <f>BK237</f>
        <v>0</v>
      </c>
      <c r="L237" s="121"/>
      <c r="M237" s="125"/>
      <c r="N237" s="126"/>
      <c r="O237" s="126"/>
      <c r="P237" s="127">
        <f>P238</f>
        <v>0</v>
      </c>
      <c r="Q237" s="126"/>
      <c r="R237" s="127">
        <f>R238</f>
        <v>0</v>
      </c>
      <c r="S237" s="126"/>
      <c r="T237" s="128">
        <f>T238</f>
        <v>0</v>
      </c>
      <c r="AR237" s="122" t="s">
        <v>73</v>
      </c>
      <c r="AT237" s="129" t="s">
        <v>65</v>
      </c>
      <c r="AU237" s="129" t="s">
        <v>73</v>
      </c>
      <c r="AY237" s="122" t="s">
        <v>135</v>
      </c>
      <c r="BK237" s="130">
        <f>BK238</f>
        <v>0</v>
      </c>
    </row>
    <row r="238" spans="1:65" s="17" customFormat="1" ht="33" customHeight="1">
      <c r="A238" s="13"/>
      <c r="B238" s="133"/>
      <c r="C238" s="134" t="s">
        <v>431</v>
      </c>
      <c r="D238" s="134" t="s">
        <v>137</v>
      </c>
      <c r="E238" s="135" t="s">
        <v>432</v>
      </c>
      <c r="F238" s="136" t="s">
        <v>433</v>
      </c>
      <c r="G238" s="137" t="s">
        <v>423</v>
      </c>
      <c r="H238" s="138">
        <v>2</v>
      </c>
      <c r="I238" s="139">
        <v>0</v>
      </c>
      <c r="J238" s="139">
        <f>ROUND(I238*H238,2)</f>
        <v>0</v>
      </c>
      <c r="K238" s="140"/>
      <c r="L238" s="14"/>
      <c r="M238" s="141"/>
      <c r="N238" s="142" t="s">
        <v>31</v>
      </c>
      <c r="O238" s="143">
        <v>0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R238" s="145" t="s">
        <v>141</v>
      </c>
      <c r="AT238" s="145" t="s">
        <v>137</v>
      </c>
      <c r="AU238" s="145" t="s">
        <v>75</v>
      </c>
      <c r="AY238" s="2" t="s">
        <v>135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2" t="s">
        <v>73</v>
      </c>
      <c r="BK238" s="146">
        <f>ROUND(I238*H238,2)</f>
        <v>0</v>
      </c>
      <c r="BL238" s="2" t="s">
        <v>141</v>
      </c>
      <c r="BM238" s="145" t="s">
        <v>434</v>
      </c>
    </row>
    <row r="239" spans="1:65" s="120" customFormat="1" ht="22.9" customHeight="1">
      <c r="B239" s="121"/>
      <c r="D239" s="122" t="s">
        <v>65</v>
      </c>
      <c r="E239" s="131" t="s">
        <v>435</v>
      </c>
      <c r="F239" s="131" t="s">
        <v>436</v>
      </c>
      <c r="J239" s="132">
        <f>BK239</f>
        <v>0</v>
      </c>
      <c r="L239" s="121"/>
      <c r="M239" s="125"/>
      <c r="N239" s="126"/>
      <c r="O239" s="126"/>
      <c r="P239" s="127">
        <f>SUM(P240:P243)</f>
        <v>0</v>
      </c>
      <c r="Q239" s="126"/>
      <c r="R239" s="127">
        <f>SUM(R240:R243)</f>
        <v>0</v>
      </c>
      <c r="S239" s="126"/>
      <c r="T239" s="128">
        <f>SUM(T240:T243)</f>
        <v>0</v>
      </c>
      <c r="AR239" s="122" t="s">
        <v>73</v>
      </c>
      <c r="AT239" s="129" t="s">
        <v>65</v>
      </c>
      <c r="AU239" s="129" t="s">
        <v>73</v>
      </c>
      <c r="AY239" s="122" t="s">
        <v>135</v>
      </c>
      <c r="BK239" s="130">
        <f>SUM(BK240:BK243)</f>
        <v>0</v>
      </c>
    </row>
    <row r="240" spans="1:65" s="17" customFormat="1" ht="24.2" customHeight="1">
      <c r="A240" s="13"/>
      <c r="B240" s="133"/>
      <c r="C240" s="134" t="s">
        <v>437</v>
      </c>
      <c r="D240" s="134" t="s">
        <v>137</v>
      </c>
      <c r="E240" s="135" t="s">
        <v>438</v>
      </c>
      <c r="F240" s="136" t="s">
        <v>439</v>
      </c>
      <c r="G240" s="137" t="s">
        <v>182</v>
      </c>
      <c r="H240" s="138">
        <v>93.265000000000001</v>
      </c>
      <c r="I240" s="139">
        <v>0</v>
      </c>
      <c r="J240" s="139">
        <f>ROUND(I240*H240,2)</f>
        <v>0</v>
      </c>
      <c r="K240" s="140"/>
      <c r="L240" s="14"/>
      <c r="M240" s="141"/>
      <c r="N240" s="142" t="s">
        <v>31</v>
      </c>
      <c r="O240" s="143">
        <v>0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R240" s="145" t="s">
        <v>141</v>
      </c>
      <c r="AT240" s="145" t="s">
        <v>137</v>
      </c>
      <c r="AU240" s="145" t="s">
        <v>75</v>
      </c>
      <c r="AY240" s="2" t="s">
        <v>135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2" t="s">
        <v>73</v>
      </c>
      <c r="BK240" s="146">
        <f>ROUND(I240*H240,2)</f>
        <v>0</v>
      </c>
      <c r="BL240" s="2" t="s">
        <v>141</v>
      </c>
      <c r="BM240" s="145" t="s">
        <v>440</v>
      </c>
    </row>
    <row r="241" spans="1:65" s="17" customFormat="1" ht="16.5" customHeight="1">
      <c r="A241" s="13"/>
      <c r="B241" s="133"/>
      <c r="C241" s="147" t="s">
        <v>441</v>
      </c>
      <c r="D241" s="147" t="s">
        <v>150</v>
      </c>
      <c r="E241" s="148" t="s">
        <v>442</v>
      </c>
      <c r="F241" s="149" t="s">
        <v>443</v>
      </c>
      <c r="G241" s="150" t="s">
        <v>444</v>
      </c>
      <c r="H241" s="151">
        <v>139.9</v>
      </c>
      <c r="I241" s="152">
        <v>0</v>
      </c>
      <c r="J241" s="152">
        <f>ROUND(I241*H241,2)</f>
        <v>0</v>
      </c>
      <c r="K241" s="153"/>
      <c r="L241" s="154"/>
      <c r="M241" s="155"/>
      <c r="N241" s="156" t="s">
        <v>31</v>
      </c>
      <c r="O241" s="143">
        <v>0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R241" s="145" t="s">
        <v>154</v>
      </c>
      <c r="AT241" s="145" t="s">
        <v>150</v>
      </c>
      <c r="AU241" s="145" t="s">
        <v>75</v>
      </c>
      <c r="AY241" s="2" t="s">
        <v>135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2" t="s">
        <v>73</v>
      </c>
      <c r="BK241" s="146">
        <f>ROUND(I241*H241,2)</f>
        <v>0</v>
      </c>
      <c r="BL241" s="2" t="s">
        <v>141</v>
      </c>
      <c r="BM241" s="145" t="s">
        <v>445</v>
      </c>
    </row>
    <row r="242" spans="1:65" s="17" customFormat="1" ht="21.75" customHeight="1">
      <c r="A242" s="13"/>
      <c r="B242" s="133"/>
      <c r="C242" s="134" t="s">
        <v>446</v>
      </c>
      <c r="D242" s="134" t="s">
        <v>137</v>
      </c>
      <c r="E242" s="135" t="s">
        <v>447</v>
      </c>
      <c r="F242" s="136" t="s">
        <v>448</v>
      </c>
      <c r="G242" s="137" t="s">
        <v>205</v>
      </c>
      <c r="H242" s="138">
        <v>139</v>
      </c>
      <c r="I242" s="139">
        <v>0</v>
      </c>
      <c r="J242" s="139">
        <f>ROUND(I242*H242,2)</f>
        <v>0</v>
      </c>
      <c r="K242" s="140"/>
      <c r="L242" s="14"/>
      <c r="M242" s="141"/>
      <c r="N242" s="142" t="s">
        <v>31</v>
      </c>
      <c r="O242" s="143">
        <v>0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R242" s="145" t="s">
        <v>141</v>
      </c>
      <c r="AT242" s="145" t="s">
        <v>137</v>
      </c>
      <c r="AU242" s="145" t="s">
        <v>75</v>
      </c>
      <c r="AY242" s="2" t="s">
        <v>135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2" t="s">
        <v>73</v>
      </c>
      <c r="BK242" s="146">
        <f>ROUND(I242*H242,2)</f>
        <v>0</v>
      </c>
      <c r="BL242" s="2" t="s">
        <v>141</v>
      </c>
      <c r="BM242" s="145" t="s">
        <v>449</v>
      </c>
    </row>
    <row r="243" spans="1:65" s="17" customFormat="1" ht="16.5" customHeight="1">
      <c r="A243" s="13"/>
      <c r="B243" s="133"/>
      <c r="C243" s="147" t="s">
        <v>450</v>
      </c>
      <c r="D243" s="147" t="s">
        <v>150</v>
      </c>
      <c r="E243" s="148" t="s">
        <v>451</v>
      </c>
      <c r="F243" s="149" t="s">
        <v>452</v>
      </c>
      <c r="G243" s="150" t="s">
        <v>205</v>
      </c>
      <c r="H243" s="151">
        <v>148</v>
      </c>
      <c r="I243" s="152">
        <v>0</v>
      </c>
      <c r="J243" s="152">
        <f>ROUND(I243*H243,2)</f>
        <v>0</v>
      </c>
      <c r="K243" s="153"/>
      <c r="L243" s="154"/>
      <c r="M243" s="155"/>
      <c r="N243" s="156" t="s">
        <v>31</v>
      </c>
      <c r="O243" s="143">
        <v>0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R243" s="145" t="s">
        <v>154</v>
      </c>
      <c r="AT243" s="145" t="s">
        <v>150</v>
      </c>
      <c r="AU243" s="145" t="s">
        <v>75</v>
      </c>
      <c r="AY243" s="2" t="s">
        <v>135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2" t="s">
        <v>73</v>
      </c>
      <c r="BK243" s="146">
        <f>ROUND(I243*H243,2)</f>
        <v>0</v>
      </c>
      <c r="BL243" s="2" t="s">
        <v>141</v>
      </c>
      <c r="BM243" s="145" t="s">
        <v>453</v>
      </c>
    </row>
    <row r="244" spans="1:65" s="120" customFormat="1" ht="22.9" customHeight="1">
      <c r="B244" s="121"/>
      <c r="D244" s="122" t="s">
        <v>65</v>
      </c>
      <c r="E244" s="131" t="s">
        <v>454</v>
      </c>
      <c r="F244" s="131" t="s">
        <v>455</v>
      </c>
      <c r="J244" s="132">
        <f>BK244</f>
        <v>0</v>
      </c>
      <c r="L244" s="121"/>
      <c r="M244" s="125"/>
      <c r="N244" s="126"/>
      <c r="O244" s="126"/>
      <c r="P244" s="127">
        <f>SUM(P245:P248)</f>
        <v>0</v>
      </c>
      <c r="Q244" s="126"/>
      <c r="R244" s="127">
        <f>SUM(R245:R248)</f>
        <v>0</v>
      </c>
      <c r="S244" s="126"/>
      <c r="T244" s="128">
        <f>SUM(T245:T248)</f>
        <v>0</v>
      </c>
      <c r="AR244" s="122" t="s">
        <v>73</v>
      </c>
      <c r="AT244" s="129" t="s">
        <v>65</v>
      </c>
      <c r="AU244" s="129" t="s">
        <v>73</v>
      </c>
      <c r="AY244" s="122" t="s">
        <v>135</v>
      </c>
      <c r="BK244" s="130">
        <f>SUM(BK245:BK248)</f>
        <v>0</v>
      </c>
    </row>
    <row r="245" spans="1:65" s="17" customFormat="1" ht="21.75" customHeight="1">
      <c r="A245" s="13"/>
      <c r="B245" s="133"/>
      <c r="C245" s="134" t="s">
        <v>456</v>
      </c>
      <c r="D245" s="134" t="s">
        <v>137</v>
      </c>
      <c r="E245" s="135" t="s">
        <v>457</v>
      </c>
      <c r="F245" s="136" t="s">
        <v>458</v>
      </c>
      <c r="G245" s="137" t="s">
        <v>182</v>
      </c>
      <c r="H245" s="138">
        <v>33.137999999999998</v>
      </c>
      <c r="I245" s="139">
        <v>0</v>
      </c>
      <c r="J245" s="139">
        <f>ROUND(I245*H245,2)</f>
        <v>0</v>
      </c>
      <c r="K245" s="140"/>
      <c r="L245" s="14"/>
      <c r="M245" s="141"/>
      <c r="N245" s="142" t="s">
        <v>31</v>
      </c>
      <c r="O245" s="143">
        <v>0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R245" s="145" t="s">
        <v>141</v>
      </c>
      <c r="AT245" s="145" t="s">
        <v>137</v>
      </c>
      <c r="AU245" s="145" t="s">
        <v>75</v>
      </c>
      <c r="AY245" s="2" t="s">
        <v>135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2" t="s">
        <v>73</v>
      </c>
      <c r="BK245" s="146">
        <f>ROUND(I245*H245,2)</f>
        <v>0</v>
      </c>
      <c r="BL245" s="2" t="s">
        <v>141</v>
      </c>
      <c r="BM245" s="145" t="s">
        <v>459</v>
      </c>
    </row>
    <row r="246" spans="1:65" s="17" customFormat="1" ht="16.5" customHeight="1">
      <c r="A246" s="13"/>
      <c r="B246" s="133"/>
      <c r="C246" s="147" t="s">
        <v>460</v>
      </c>
      <c r="D246" s="147" t="s">
        <v>150</v>
      </c>
      <c r="E246" s="148" t="s">
        <v>442</v>
      </c>
      <c r="F246" s="149" t="s">
        <v>443</v>
      </c>
      <c r="G246" s="150" t="s">
        <v>444</v>
      </c>
      <c r="H246" s="151">
        <v>49.707000000000001</v>
      </c>
      <c r="I246" s="152">
        <v>0</v>
      </c>
      <c r="J246" s="152">
        <f>ROUND(I246*H246,2)</f>
        <v>0</v>
      </c>
      <c r="K246" s="153"/>
      <c r="L246" s="154"/>
      <c r="M246" s="155"/>
      <c r="N246" s="156" t="s">
        <v>31</v>
      </c>
      <c r="O246" s="143">
        <v>0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R246" s="145" t="s">
        <v>154</v>
      </c>
      <c r="AT246" s="145" t="s">
        <v>150</v>
      </c>
      <c r="AU246" s="145" t="s">
        <v>75</v>
      </c>
      <c r="AY246" s="2" t="s">
        <v>135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2" t="s">
        <v>73</v>
      </c>
      <c r="BK246" s="146">
        <f>ROUND(I246*H246,2)</f>
        <v>0</v>
      </c>
      <c r="BL246" s="2" t="s">
        <v>141</v>
      </c>
      <c r="BM246" s="145" t="s">
        <v>461</v>
      </c>
    </row>
    <row r="247" spans="1:65" s="17" customFormat="1" ht="24.2" customHeight="1">
      <c r="A247" s="13"/>
      <c r="B247" s="133"/>
      <c r="C247" s="134" t="s">
        <v>462</v>
      </c>
      <c r="D247" s="134" t="s">
        <v>137</v>
      </c>
      <c r="E247" s="135" t="s">
        <v>463</v>
      </c>
      <c r="F247" s="136" t="s">
        <v>464</v>
      </c>
      <c r="G247" s="137" t="s">
        <v>205</v>
      </c>
      <c r="H247" s="138">
        <v>8.4</v>
      </c>
      <c r="I247" s="139">
        <v>0</v>
      </c>
      <c r="J247" s="139">
        <f>ROUND(I247*H247,2)</f>
        <v>0</v>
      </c>
      <c r="K247" s="140"/>
      <c r="L247" s="14"/>
      <c r="M247" s="141"/>
      <c r="N247" s="142" t="s">
        <v>31</v>
      </c>
      <c r="O247" s="143">
        <v>0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R247" s="145" t="s">
        <v>141</v>
      </c>
      <c r="AT247" s="145" t="s">
        <v>137</v>
      </c>
      <c r="AU247" s="145" t="s">
        <v>75</v>
      </c>
      <c r="AY247" s="2" t="s">
        <v>135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2" t="s">
        <v>73</v>
      </c>
      <c r="BK247" s="146">
        <f>ROUND(I247*H247,2)</f>
        <v>0</v>
      </c>
      <c r="BL247" s="2" t="s">
        <v>141</v>
      </c>
      <c r="BM247" s="145" t="s">
        <v>465</v>
      </c>
    </row>
    <row r="248" spans="1:65" s="17" customFormat="1" ht="16.5" customHeight="1">
      <c r="A248" s="13"/>
      <c r="B248" s="133"/>
      <c r="C248" s="147" t="s">
        <v>466</v>
      </c>
      <c r="D248" s="147" t="s">
        <v>150</v>
      </c>
      <c r="E248" s="148" t="s">
        <v>451</v>
      </c>
      <c r="F248" s="149" t="s">
        <v>452</v>
      </c>
      <c r="G248" s="150" t="s">
        <v>205</v>
      </c>
      <c r="H248" s="151">
        <v>9.24</v>
      </c>
      <c r="I248" s="152">
        <v>0</v>
      </c>
      <c r="J248" s="152">
        <f>ROUND(I248*H248,2)</f>
        <v>0</v>
      </c>
      <c r="K248" s="153"/>
      <c r="L248" s="154"/>
      <c r="M248" s="155"/>
      <c r="N248" s="156" t="s">
        <v>31</v>
      </c>
      <c r="O248" s="143">
        <v>0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R248" s="145" t="s">
        <v>154</v>
      </c>
      <c r="AT248" s="145" t="s">
        <v>150</v>
      </c>
      <c r="AU248" s="145" t="s">
        <v>75</v>
      </c>
      <c r="AY248" s="2" t="s">
        <v>135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2" t="s">
        <v>73</v>
      </c>
      <c r="BK248" s="146">
        <f>ROUND(I248*H248,2)</f>
        <v>0</v>
      </c>
      <c r="BL248" s="2" t="s">
        <v>141</v>
      </c>
      <c r="BM248" s="145" t="s">
        <v>467</v>
      </c>
    </row>
    <row r="249" spans="1:65" s="120" customFormat="1" ht="22.9" customHeight="1">
      <c r="B249" s="121"/>
      <c r="D249" s="122" t="s">
        <v>65</v>
      </c>
      <c r="E249" s="131" t="s">
        <v>468</v>
      </c>
      <c r="F249" s="131" t="s">
        <v>469</v>
      </c>
      <c r="J249" s="132">
        <f>BK249</f>
        <v>0</v>
      </c>
      <c r="L249" s="121"/>
      <c r="M249" s="125"/>
      <c r="N249" s="126"/>
      <c r="O249" s="126"/>
      <c r="P249" s="127">
        <f>P250+SUM(P251:P253)+P255</f>
        <v>0</v>
      </c>
      <c r="Q249" s="126"/>
      <c r="R249" s="127">
        <f>R250+SUM(R251:R253)+R255</f>
        <v>3.2340000000000003E-3</v>
      </c>
      <c r="S249" s="126"/>
      <c r="T249" s="128">
        <f>T250+SUM(T251:T253)+T255</f>
        <v>0</v>
      </c>
      <c r="AR249" s="122" t="s">
        <v>75</v>
      </c>
      <c r="AT249" s="129" t="s">
        <v>65</v>
      </c>
      <c r="AU249" s="129" t="s">
        <v>73</v>
      </c>
      <c r="AY249" s="122" t="s">
        <v>135</v>
      </c>
      <c r="BK249" s="130">
        <f>BK250+SUM(BK251:BK253)+BK255</f>
        <v>0</v>
      </c>
    </row>
    <row r="250" spans="1:65" s="17" customFormat="1" ht="24.2" customHeight="1">
      <c r="A250" s="13"/>
      <c r="B250" s="133"/>
      <c r="C250" s="134" t="s">
        <v>470</v>
      </c>
      <c r="D250" s="134" t="s">
        <v>137</v>
      </c>
      <c r="E250" s="135" t="s">
        <v>398</v>
      </c>
      <c r="F250" s="136" t="s">
        <v>399</v>
      </c>
      <c r="G250" s="137" t="s">
        <v>196</v>
      </c>
      <c r="H250" s="138">
        <v>1</v>
      </c>
      <c r="I250" s="139">
        <v>0</v>
      </c>
      <c r="J250" s="139">
        <f>ROUND(I250*H250,2)</f>
        <v>0</v>
      </c>
      <c r="K250" s="140"/>
      <c r="L250" s="14"/>
      <c r="M250" s="141"/>
      <c r="N250" s="142" t="s">
        <v>31</v>
      </c>
      <c r="O250" s="143">
        <v>0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R250" s="145" t="s">
        <v>207</v>
      </c>
      <c r="AT250" s="145" t="s">
        <v>137</v>
      </c>
      <c r="AU250" s="145" t="s">
        <v>75</v>
      </c>
      <c r="AY250" s="2" t="s">
        <v>135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2" t="s">
        <v>73</v>
      </c>
      <c r="BK250" s="146">
        <f>ROUND(I250*H250,2)</f>
        <v>0</v>
      </c>
      <c r="BL250" s="2" t="s">
        <v>207</v>
      </c>
      <c r="BM250" s="145" t="s">
        <v>471</v>
      </c>
    </row>
    <row r="251" spans="1:65" s="17" customFormat="1" ht="49.15" customHeight="1">
      <c r="A251" s="13"/>
      <c r="B251" s="133"/>
      <c r="C251" s="147" t="s">
        <v>220</v>
      </c>
      <c r="D251" s="147" t="s">
        <v>150</v>
      </c>
      <c r="E251" s="148" t="s">
        <v>472</v>
      </c>
      <c r="F251" s="149" t="s">
        <v>473</v>
      </c>
      <c r="G251" s="150" t="s">
        <v>182</v>
      </c>
      <c r="H251" s="151">
        <v>0.73499999999999999</v>
      </c>
      <c r="I251" s="152">
        <v>0</v>
      </c>
      <c r="J251" s="152">
        <f>ROUND(I251*H251,2)</f>
        <v>0</v>
      </c>
      <c r="K251" s="153"/>
      <c r="L251" s="154"/>
      <c r="M251" s="155"/>
      <c r="N251" s="156" t="s">
        <v>31</v>
      </c>
      <c r="O251" s="143">
        <v>0</v>
      </c>
      <c r="P251" s="143">
        <f>O251*H251</f>
        <v>0</v>
      </c>
      <c r="Q251" s="143">
        <v>4.4000000000000003E-3</v>
      </c>
      <c r="R251" s="143">
        <f>Q251*H251</f>
        <v>3.2340000000000003E-3</v>
      </c>
      <c r="S251" s="143">
        <v>0</v>
      </c>
      <c r="T251" s="144">
        <f>S251*H251</f>
        <v>0</v>
      </c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R251" s="145" t="s">
        <v>474</v>
      </c>
      <c r="AT251" s="145" t="s">
        <v>150</v>
      </c>
      <c r="AU251" s="145" t="s">
        <v>75</v>
      </c>
      <c r="AY251" s="2" t="s">
        <v>135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2" t="s">
        <v>73</v>
      </c>
      <c r="BK251" s="146">
        <f>ROUND(I251*H251,2)</f>
        <v>0</v>
      </c>
      <c r="BL251" s="2" t="s">
        <v>207</v>
      </c>
      <c r="BM251" s="145" t="s">
        <v>475</v>
      </c>
    </row>
    <row r="252" spans="1:65" s="17" customFormat="1" ht="24.2" customHeight="1">
      <c r="A252" s="13"/>
      <c r="B252" s="133"/>
      <c r="C252" s="134" t="s">
        <v>476</v>
      </c>
      <c r="D252" s="134" t="s">
        <v>137</v>
      </c>
      <c r="E252" s="135" t="s">
        <v>477</v>
      </c>
      <c r="F252" s="136" t="s">
        <v>478</v>
      </c>
      <c r="G252" s="137" t="s">
        <v>153</v>
      </c>
      <c r="H252" s="138">
        <v>0.27100000000000002</v>
      </c>
      <c r="I252" s="139">
        <v>0</v>
      </c>
      <c r="J252" s="139">
        <f>ROUND(I252*H252,2)</f>
        <v>0</v>
      </c>
      <c r="K252" s="140"/>
      <c r="L252" s="14"/>
      <c r="M252" s="141"/>
      <c r="N252" s="142" t="s">
        <v>31</v>
      </c>
      <c r="O252" s="143">
        <v>0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R252" s="145" t="s">
        <v>207</v>
      </c>
      <c r="AT252" s="145" t="s">
        <v>137</v>
      </c>
      <c r="AU252" s="145" t="s">
        <v>75</v>
      </c>
      <c r="AY252" s="2" t="s">
        <v>135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2" t="s">
        <v>73</v>
      </c>
      <c r="BK252" s="146">
        <f>ROUND(I252*H252,2)</f>
        <v>0</v>
      </c>
      <c r="BL252" s="2" t="s">
        <v>207</v>
      </c>
      <c r="BM252" s="145" t="s">
        <v>479</v>
      </c>
    </row>
    <row r="253" spans="1:65" s="120" customFormat="1" ht="20.85" customHeight="1">
      <c r="B253" s="121"/>
      <c r="D253" s="122" t="s">
        <v>65</v>
      </c>
      <c r="E253" s="131" t="s">
        <v>480</v>
      </c>
      <c r="F253" s="131" t="s">
        <v>481</v>
      </c>
      <c r="J253" s="132">
        <f>BK253</f>
        <v>0</v>
      </c>
      <c r="L253" s="121"/>
      <c r="M253" s="125"/>
      <c r="N253" s="126"/>
      <c r="O253" s="126"/>
      <c r="P253" s="127">
        <f>P254</f>
        <v>0</v>
      </c>
      <c r="Q253" s="126"/>
      <c r="R253" s="127">
        <f>R254</f>
        <v>0</v>
      </c>
      <c r="S253" s="126"/>
      <c r="T253" s="128">
        <f>T254</f>
        <v>0</v>
      </c>
      <c r="AR253" s="122" t="s">
        <v>73</v>
      </c>
      <c r="AT253" s="129" t="s">
        <v>65</v>
      </c>
      <c r="AU253" s="129" t="s">
        <v>75</v>
      </c>
      <c r="AY253" s="122" t="s">
        <v>135</v>
      </c>
      <c r="BK253" s="130">
        <f>BK254</f>
        <v>0</v>
      </c>
    </row>
    <row r="254" spans="1:65" s="17" customFormat="1" ht="24.2" customHeight="1">
      <c r="A254" s="13"/>
      <c r="B254" s="133"/>
      <c r="C254" s="134" t="s">
        <v>482</v>
      </c>
      <c r="D254" s="134" t="s">
        <v>137</v>
      </c>
      <c r="E254" s="135" t="s">
        <v>483</v>
      </c>
      <c r="F254" s="136" t="s">
        <v>484</v>
      </c>
      <c r="G254" s="137" t="s">
        <v>182</v>
      </c>
      <c r="H254" s="138">
        <v>112.64400000000001</v>
      </c>
      <c r="I254" s="139">
        <v>0</v>
      </c>
      <c r="J254" s="139">
        <f>ROUND(I254*H254,2)</f>
        <v>0</v>
      </c>
      <c r="K254" s="140"/>
      <c r="L254" s="14"/>
      <c r="M254" s="141"/>
      <c r="N254" s="142" t="s">
        <v>31</v>
      </c>
      <c r="O254" s="143">
        <v>0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R254" s="145" t="s">
        <v>141</v>
      </c>
      <c r="AT254" s="145" t="s">
        <v>137</v>
      </c>
      <c r="AU254" s="145" t="s">
        <v>146</v>
      </c>
      <c r="AY254" s="2" t="s">
        <v>135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2" t="s">
        <v>73</v>
      </c>
      <c r="BK254" s="146">
        <f>ROUND(I254*H254,2)</f>
        <v>0</v>
      </c>
      <c r="BL254" s="2" t="s">
        <v>141</v>
      </c>
      <c r="BM254" s="145" t="s">
        <v>485</v>
      </c>
    </row>
    <row r="255" spans="1:65" s="120" customFormat="1" ht="20.85" customHeight="1">
      <c r="B255" s="121"/>
      <c r="D255" s="122" t="s">
        <v>65</v>
      </c>
      <c r="E255" s="131" t="s">
        <v>486</v>
      </c>
      <c r="F255" s="131" t="s">
        <v>487</v>
      </c>
      <c r="J255" s="132">
        <f>BK255</f>
        <v>0</v>
      </c>
      <c r="L255" s="121"/>
      <c r="M255" s="125"/>
      <c r="N255" s="126"/>
      <c r="O255" s="126"/>
      <c r="P255" s="127">
        <f>SUM(P256:P259)</f>
        <v>0</v>
      </c>
      <c r="Q255" s="126"/>
      <c r="R255" s="127">
        <f>SUM(R256:R259)</f>
        <v>0</v>
      </c>
      <c r="S255" s="126"/>
      <c r="T255" s="128">
        <f>SUM(T256:T259)</f>
        <v>0</v>
      </c>
      <c r="AR255" s="122" t="s">
        <v>73</v>
      </c>
      <c r="AT255" s="129" t="s">
        <v>65</v>
      </c>
      <c r="AU255" s="129" t="s">
        <v>75</v>
      </c>
      <c r="AY255" s="122" t="s">
        <v>135</v>
      </c>
      <c r="BK255" s="130">
        <f>SUM(BK256:BK259)</f>
        <v>0</v>
      </c>
    </row>
    <row r="256" spans="1:65" s="17" customFormat="1" ht="33" customHeight="1">
      <c r="A256" s="13"/>
      <c r="B256" s="133"/>
      <c r="C256" s="134" t="s">
        <v>488</v>
      </c>
      <c r="D256" s="134" t="s">
        <v>137</v>
      </c>
      <c r="E256" s="135" t="s">
        <v>489</v>
      </c>
      <c r="F256" s="136" t="s">
        <v>490</v>
      </c>
      <c r="G256" s="137" t="s">
        <v>140</v>
      </c>
      <c r="H256" s="138">
        <v>3.141</v>
      </c>
      <c r="I256" s="139">
        <v>0</v>
      </c>
      <c r="J256" s="139">
        <f>ROUND(I256*H256,2)</f>
        <v>0</v>
      </c>
      <c r="K256" s="140"/>
      <c r="L256" s="14"/>
      <c r="M256" s="141"/>
      <c r="N256" s="142" t="s">
        <v>31</v>
      </c>
      <c r="O256" s="143">
        <v>0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R256" s="145" t="s">
        <v>141</v>
      </c>
      <c r="AT256" s="145" t="s">
        <v>137</v>
      </c>
      <c r="AU256" s="145" t="s">
        <v>146</v>
      </c>
      <c r="AY256" s="2" t="s">
        <v>135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2" t="s">
        <v>73</v>
      </c>
      <c r="BK256" s="146">
        <f>ROUND(I256*H256,2)</f>
        <v>0</v>
      </c>
      <c r="BL256" s="2" t="s">
        <v>141</v>
      </c>
      <c r="BM256" s="145" t="s">
        <v>491</v>
      </c>
    </row>
    <row r="257" spans="1:65" s="17" customFormat="1" ht="24.2" customHeight="1">
      <c r="A257" s="13"/>
      <c r="B257" s="133"/>
      <c r="C257" s="134" t="s">
        <v>492</v>
      </c>
      <c r="D257" s="134" t="s">
        <v>137</v>
      </c>
      <c r="E257" s="135" t="s">
        <v>493</v>
      </c>
      <c r="F257" s="136" t="s">
        <v>494</v>
      </c>
      <c r="G257" s="137" t="s">
        <v>140</v>
      </c>
      <c r="H257" s="138">
        <v>0.16</v>
      </c>
      <c r="I257" s="139">
        <v>0</v>
      </c>
      <c r="J257" s="139">
        <f>ROUND(I257*H257,2)</f>
        <v>0</v>
      </c>
      <c r="K257" s="140"/>
      <c r="L257" s="14"/>
      <c r="M257" s="141"/>
      <c r="N257" s="142" t="s">
        <v>31</v>
      </c>
      <c r="O257" s="143">
        <v>0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R257" s="145" t="s">
        <v>141</v>
      </c>
      <c r="AT257" s="145" t="s">
        <v>137</v>
      </c>
      <c r="AU257" s="145" t="s">
        <v>146</v>
      </c>
      <c r="AY257" s="2" t="s">
        <v>135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2" t="s">
        <v>73</v>
      </c>
      <c r="BK257" s="146">
        <f>ROUND(I257*H257,2)</f>
        <v>0</v>
      </c>
      <c r="BL257" s="2" t="s">
        <v>141</v>
      </c>
      <c r="BM257" s="145" t="s">
        <v>495</v>
      </c>
    </row>
    <row r="258" spans="1:65" s="17" customFormat="1" ht="33" customHeight="1">
      <c r="A258" s="13"/>
      <c r="B258" s="133"/>
      <c r="C258" s="134" t="s">
        <v>496</v>
      </c>
      <c r="D258" s="134" t="s">
        <v>137</v>
      </c>
      <c r="E258" s="135" t="s">
        <v>497</v>
      </c>
      <c r="F258" s="136" t="s">
        <v>498</v>
      </c>
      <c r="G258" s="137" t="s">
        <v>140</v>
      </c>
      <c r="H258" s="138">
        <v>0.16</v>
      </c>
      <c r="I258" s="139">
        <v>0</v>
      </c>
      <c r="J258" s="139">
        <f>ROUND(I258*H258,2)</f>
        <v>0</v>
      </c>
      <c r="K258" s="140"/>
      <c r="L258" s="14"/>
      <c r="M258" s="141"/>
      <c r="N258" s="142" t="s">
        <v>31</v>
      </c>
      <c r="O258" s="143">
        <v>0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R258" s="145" t="s">
        <v>141</v>
      </c>
      <c r="AT258" s="145" t="s">
        <v>137</v>
      </c>
      <c r="AU258" s="145" t="s">
        <v>146</v>
      </c>
      <c r="AY258" s="2" t="s">
        <v>135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2" t="s">
        <v>73</v>
      </c>
      <c r="BK258" s="146">
        <f>ROUND(I258*H258,2)</f>
        <v>0</v>
      </c>
      <c r="BL258" s="2" t="s">
        <v>141</v>
      </c>
      <c r="BM258" s="145" t="s">
        <v>499</v>
      </c>
    </row>
    <row r="259" spans="1:65" s="17" customFormat="1" ht="16.5" customHeight="1">
      <c r="A259" s="13"/>
      <c r="B259" s="133"/>
      <c r="C259" s="134" t="s">
        <v>500</v>
      </c>
      <c r="D259" s="134" t="s">
        <v>137</v>
      </c>
      <c r="E259" s="135" t="s">
        <v>501</v>
      </c>
      <c r="F259" s="136" t="s">
        <v>189</v>
      </c>
      <c r="G259" s="137" t="s">
        <v>153</v>
      </c>
      <c r="H259" s="138">
        <v>0.13700000000000001</v>
      </c>
      <c r="I259" s="139">
        <v>0</v>
      </c>
      <c r="J259" s="139">
        <f>ROUND(I259*H259,2)</f>
        <v>0</v>
      </c>
      <c r="K259" s="140"/>
      <c r="L259" s="14"/>
      <c r="M259" s="141"/>
      <c r="N259" s="142" t="s">
        <v>31</v>
      </c>
      <c r="O259" s="143">
        <v>0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R259" s="145" t="s">
        <v>141</v>
      </c>
      <c r="AT259" s="145" t="s">
        <v>137</v>
      </c>
      <c r="AU259" s="145" t="s">
        <v>146</v>
      </c>
      <c r="AY259" s="2" t="s">
        <v>135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2" t="s">
        <v>73</v>
      </c>
      <c r="BK259" s="146">
        <f>ROUND(I259*H259,2)</f>
        <v>0</v>
      </c>
      <c r="BL259" s="2" t="s">
        <v>141</v>
      </c>
      <c r="BM259" s="145" t="s">
        <v>502</v>
      </c>
    </row>
    <row r="260" spans="1:65" s="120" customFormat="1" ht="22.9" customHeight="1">
      <c r="B260" s="121"/>
      <c r="D260" s="122" t="s">
        <v>65</v>
      </c>
      <c r="E260" s="131" t="s">
        <v>503</v>
      </c>
      <c r="F260" s="131" t="s">
        <v>504</v>
      </c>
      <c r="J260" s="132">
        <f>BK260</f>
        <v>0</v>
      </c>
      <c r="L260" s="121"/>
      <c r="M260" s="125"/>
      <c r="N260" s="126"/>
      <c r="O260" s="126"/>
      <c r="P260" s="127">
        <f>P261</f>
        <v>0</v>
      </c>
      <c r="Q260" s="126"/>
      <c r="R260" s="127">
        <f>R261</f>
        <v>0</v>
      </c>
      <c r="S260" s="126"/>
      <c r="T260" s="128">
        <f>T261</f>
        <v>0</v>
      </c>
      <c r="AR260" s="122" t="s">
        <v>75</v>
      </c>
      <c r="AT260" s="129" t="s">
        <v>65</v>
      </c>
      <c r="AU260" s="129" t="s">
        <v>73</v>
      </c>
      <c r="AY260" s="122" t="s">
        <v>135</v>
      </c>
      <c r="BK260" s="130">
        <f>BK261</f>
        <v>0</v>
      </c>
    </row>
    <row r="261" spans="1:65" s="17" customFormat="1" ht="24.2" customHeight="1">
      <c r="A261" s="13"/>
      <c r="B261" s="133"/>
      <c r="C261" s="134" t="s">
        <v>505</v>
      </c>
      <c r="D261" s="134" t="s">
        <v>137</v>
      </c>
      <c r="E261" s="135" t="s">
        <v>506</v>
      </c>
      <c r="F261" s="136" t="s">
        <v>507</v>
      </c>
      <c r="G261" s="137" t="s">
        <v>153</v>
      </c>
      <c r="H261" s="138">
        <v>5.8000000000000003E-2</v>
      </c>
      <c r="I261" s="139">
        <v>0</v>
      </c>
      <c r="J261" s="139">
        <f>ROUND(I261*H261,2)</f>
        <v>0</v>
      </c>
      <c r="K261" s="140"/>
      <c r="L261" s="14"/>
      <c r="M261" s="141"/>
      <c r="N261" s="142" t="s">
        <v>31</v>
      </c>
      <c r="O261" s="143">
        <v>0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R261" s="145" t="s">
        <v>207</v>
      </c>
      <c r="AT261" s="145" t="s">
        <v>137</v>
      </c>
      <c r="AU261" s="145" t="s">
        <v>75</v>
      </c>
      <c r="AY261" s="2" t="s">
        <v>135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2" t="s">
        <v>73</v>
      </c>
      <c r="BK261" s="146">
        <f>ROUND(I261*H261,2)</f>
        <v>0</v>
      </c>
      <c r="BL261" s="2" t="s">
        <v>207</v>
      </c>
      <c r="BM261" s="145" t="s">
        <v>508</v>
      </c>
    </row>
    <row r="262" spans="1:65" s="120" customFormat="1" ht="22.9" customHeight="1">
      <c r="B262" s="121"/>
      <c r="D262" s="122" t="s">
        <v>65</v>
      </c>
      <c r="E262" s="131" t="s">
        <v>509</v>
      </c>
      <c r="F262" s="131" t="s">
        <v>510</v>
      </c>
      <c r="J262" s="132">
        <f>BK262</f>
        <v>0</v>
      </c>
      <c r="L262" s="121"/>
      <c r="M262" s="125"/>
      <c r="N262" s="126"/>
      <c r="O262" s="126"/>
      <c r="P262" s="127">
        <f>SUM(P263:P267)</f>
        <v>0</v>
      </c>
      <c r="Q262" s="126"/>
      <c r="R262" s="127">
        <f>SUM(R263:R267)</f>
        <v>0</v>
      </c>
      <c r="S262" s="126"/>
      <c r="T262" s="128">
        <f>SUM(T263:T267)</f>
        <v>0</v>
      </c>
      <c r="AR262" s="122" t="s">
        <v>75</v>
      </c>
      <c r="AT262" s="129" t="s">
        <v>65</v>
      </c>
      <c r="AU262" s="129" t="s">
        <v>73</v>
      </c>
      <c r="AY262" s="122" t="s">
        <v>135</v>
      </c>
      <c r="BK262" s="130">
        <f>SUM(BK263:BK267)</f>
        <v>0</v>
      </c>
    </row>
    <row r="263" spans="1:65" s="17" customFormat="1" ht="33" customHeight="1">
      <c r="A263" s="13"/>
      <c r="B263" s="133"/>
      <c r="C263" s="134" t="s">
        <v>511</v>
      </c>
      <c r="D263" s="134" t="s">
        <v>137</v>
      </c>
      <c r="E263" s="135" t="s">
        <v>512</v>
      </c>
      <c r="F263" s="136" t="s">
        <v>513</v>
      </c>
      <c r="G263" s="137" t="s">
        <v>182</v>
      </c>
      <c r="H263" s="138">
        <v>39.265000000000001</v>
      </c>
      <c r="I263" s="139">
        <v>0</v>
      </c>
      <c r="J263" s="139">
        <f>ROUND(I263*H263,2)</f>
        <v>0</v>
      </c>
      <c r="K263" s="140"/>
      <c r="L263" s="14"/>
      <c r="M263" s="141"/>
      <c r="N263" s="142" t="s">
        <v>31</v>
      </c>
      <c r="O263" s="143">
        <v>0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R263" s="145" t="s">
        <v>207</v>
      </c>
      <c r="AT263" s="145" t="s">
        <v>137</v>
      </c>
      <c r="AU263" s="145" t="s">
        <v>75</v>
      </c>
      <c r="AY263" s="2" t="s">
        <v>135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2" t="s">
        <v>73</v>
      </c>
      <c r="BK263" s="146">
        <f>ROUND(I263*H263,2)</f>
        <v>0</v>
      </c>
      <c r="BL263" s="2" t="s">
        <v>207</v>
      </c>
      <c r="BM263" s="145" t="s">
        <v>514</v>
      </c>
    </row>
    <row r="264" spans="1:65" s="17" customFormat="1" ht="44.25" customHeight="1">
      <c r="A264" s="13"/>
      <c r="B264" s="133"/>
      <c r="C264" s="147" t="s">
        <v>515</v>
      </c>
      <c r="D264" s="147" t="s">
        <v>150</v>
      </c>
      <c r="E264" s="148" t="s">
        <v>516</v>
      </c>
      <c r="F264" s="149" t="s">
        <v>517</v>
      </c>
      <c r="G264" s="150" t="s">
        <v>182</v>
      </c>
      <c r="H264" s="151">
        <v>41.228000000000002</v>
      </c>
      <c r="I264" s="152">
        <v>0</v>
      </c>
      <c r="J264" s="152">
        <f>ROUND(I264*H264,2)</f>
        <v>0</v>
      </c>
      <c r="K264" s="153"/>
      <c r="L264" s="154"/>
      <c r="M264" s="155"/>
      <c r="N264" s="156" t="s">
        <v>31</v>
      </c>
      <c r="O264" s="143">
        <v>0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R264" s="145" t="s">
        <v>474</v>
      </c>
      <c r="AT264" s="145" t="s">
        <v>150</v>
      </c>
      <c r="AU264" s="145" t="s">
        <v>75</v>
      </c>
      <c r="AY264" s="2" t="s">
        <v>135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2" t="s">
        <v>73</v>
      </c>
      <c r="BK264" s="146">
        <f>ROUND(I264*H264,2)</f>
        <v>0</v>
      </c>
      <c r="BL264" s="2" t="s">
        <v>207</v>
      </c>
      <c r="BM264" s="145" t="s">
        <v>518</v>
      </c>
    </row>
    <row r="265" spans="1:65" s="17" customFormat="1" ht="24.2" customHeight="1">
      <c r="A265" s="13"/>
      <c r="B265" s="133"/>
      <c r="C265" s="134" t="s">
        <v>519</v>
      </c>
      <c r="D265" s="134" t="s">
        <v>137</v>
      </c>
      <c r="E265" s="135" t="s">
        <v>520</v>
      </c>
      <c r="F265" s="136" t="s">
        <v>521</v>
      </c>
      <c r="G265" s="137" t="s">
        <v>205</v>
      </c>
      <c r="H265" s="138">
        <v>41.72</v>
      </c>
      <c r="I265" s="139">
        <v>0</v>
      </c>
      <c r="J265" s="139">
        <f>ROUND(I265*H265,2)</f>
        <v>0</v>
      </c>
      <c r="K265" s="140"/>
      <c r="L265" s="14"/>
      <c r="M265" s="141"/>
      <c r="N265" s="142" t="s">
        <v>31</v>
      </c>
      <c r="O265" s="143">
        <v>0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R265" s="145" t="s">
        <v>207</v>
      </c>
      <c r="AT265" s="145" t="s">
        <v>137</v>
      </c>
      <c r="AU265" s="145" t="s">
        <v>75</v>
      </c>
      <c r="AY265" s="2" t="s">
        <v>135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2" t="s">
        <v>73</v>
      </c>
      <c r="BK265" s="146">
        <f>ROUND(I265*H265,2)</f>
        <v>0</v>
      </c>
      <c r="BL265" s="2" t="s">
        <v>207</v>
      </c>
      <c r="BM265" s="145" t="s">
        <v>522</v>
      </c>
    </row>
    <row r="266" spans="1:65" s="17" customFormat="1" ht="24.2" customHeight="1">
      <c r="A266" s="13"/>
      <c r="B266" s="133"/>
      <c r="C266" s="147" t="s">
        <v>523</v>
      </c>
      <c r="D266" s="147" t="s">
        <v>150</v>
      </c>
      <c r="E266" s="148" t="s">
        <v>524</v>
      </c>
      <c r="F266" s="149" t="s">
        <v>525</v>
      </c>
      <c r="G266" s="150" t="s">
        <v>205</v>
      </c>
      <c r="H266" s="151">
        <v>43.805999999999997</v>
      </c>
      <c r="I266" s="152">
        <v>0</v>
      </c>
      <c r="J266" s="152">
        <f>ROUND(I266*H266,2)</f>
        <v>0</v>
      </c>
      <c r="K266" s="153"/>
      <c r="L266" s="154"/>
      <c r="M266" s="155"/>
      <c r="N266" s="156" t="s">
        <v>31</v>
      </c>
      <c r="O266" s="143">
        <v>0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R266" s="145" t="s">
        <v>474</v>
      </c>
      <c r="AT266" s="145" t="s">
        <v>150</v>
      </c>
      <c r="AU266" s="145" t="s">
        <v>75</v>
      </c>
      <c r="AY266" s="2" t="s">
        <v>135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2" t="s">
        <v>73</v>
      </c>
      <c r="BK266" s="146">
        <f>ROUND(I266*H266,2)</f>
        <v>0</v>
      </c>
      <c r="BL266" s="2" t="s">
        <v>207</v>
      </c>
      <c r="BM266" s="145" t="s">
        <v>526</v>
      </c>
    </row>
    <row r="267" spans="1:65" s="17" customFormat="1" ht="24.2" customHeight="1">
      <c r="A267" s="13"/>
      <c r="B267" s="133"/>
      <c r="C267" s="134" t="s">
        <v>527</v>
      </c>
      <c r="D267" s="134" t="s">
        <v>137</v>
      </c>
      <c r="E267" s="135" t="s">
        <v>528</v>
      </c>
      <c r="F267" s="136" t="s">
        <v>529</v>
      </c>
      <c r="G267" s="137" t="s">
        <v>153</v>
      </c>
      <c r="H267" s="138">
        <v>0.129</v>
      </c>
      <c r="I267" s="139">
        <v>0</v>
      </c>
      <c r="J267" s="139">
        <f>ROUND(I267*H267,2)</f>
        <v>0</v>
      </c>
      <c r="K267" s="140"/>
      <c r="L267" s="14"/>
      <c r="M267" s="141"/>
      <c r="N267" s="142" t="s">
        <v>31</v>
      </c>
      <c r="O267" s="143">
        <v>0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R267" s="145" t="s">
        <v>207</v>
      </c>
      <c r="AT267" s="145" t="s">
        <v>137</v>
      </c>
      <c r="AU267" s="145" t="s">
        <v>75</v>
      </c>
      <c r="AY267" s="2" t="s">
        <v>135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2" t="s">
        <v>73</v>
      </c>
      <c r="BK267" s="146">
        <f>ROUND(I267*H267,2)</f>
        <v>0</v>
      </c>
      <c r="BL267" s="2" t="s">
        <v>207</v>
      </c>
      <c r="BM267" s="145" t="s">
        <v>530</v>
      </c>
    </row>
    <row r="268" spans="1:65" s="120" customFormat="1" ht="22.9" customHeight="1">
      <c r="B268" s="121"/>
      <c r="D268" s="122" t="s">
        <v>65</v>
      </c>
      <c r="E268" s="131" t="s">
        <v>531</v>
      </c>
      <c r="F268" s="131" t="s">
        <v>532</v>
      </c>
      <c r="J268" s="132">
        <f>BK268</f>
        <v>0</v>
      </c>
      <c r="L268" s="121"/>
      <c r="M268" s="125"/>
      <c r="N268" s="126"/>
      <c r="O268" s="126"/>
      <c r="P268" s="127">
        <f>P269</f>
        <v>0</v>
      </c>
      <c r="Q268" s="126"/>
      <c r="R268" s="127">
        <f>R269</f>
        <v>0</v>
      </c>
      <c r="S268" s="126"/>
      <c r="T268" s="128">
        <f>T269</f>
        <v>0</v>
      </c>
      <c r="AR268" s="122" t="s">
        <v>75</v>
      </c>
      <c r="AT268" s="129" t="s">
        <v>65</v>
      </c>
      <c r="AU268" s="129" t="s">
        <v>73</v>
      </c>
      <c r="AY268" s="122" t="s">
        <v>135</v>
      </c>
      <c r="BK268" s="130">
        <f>BK269</f>
        <v>0</v>
      </c>
    </row>
    <row r="269" spans="1:65" s="17" customFormat="1" ht="21.75" customHeight="1">
      <c r="A269" s="13"/>
      <c r="B269" s="133"/>
      <c r="C269" s="134" t="s">
        <v>533</v>
      </c>
      <c r="D269" s="134" t="s">
        <v>137</v>
      </c>
      <c r="E269" s="135" t="s">
        <v>534</v>
      </c>
      <c r="F269" s="136" t="s">
        <v>535</v>
      </c>
      <c r="G269" s="137" t="s">
        <v>536</v>
      </c>
      <c r="H269" s="138">
        <v>1</v>
      </c>
      <c r="I269" s="139">
        <v>0</v>
      </c>
      <c r="J269" s="139">
        <f>ROUND(I269*H269,2)</f>
        <v>0</v>
      </c>
      <c r="K269" s="140"/>
      <c r="L269" s="14"/>
      <c r="M269" s="141"/>
      <c r="N269" s="142" t="s">
        <v>31</v>
      </c>
      <c r="O269" s="143">
        <v>0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R269" s="145" t="s">
        <v>207</v>
      </c>
      <c r="AT269" s="145" t="s">
        <v>137</v>
      </c>
      <c r="AU269" s="145" t="s">
        <v>75</v>
      </c>
      <c r="AY269" s="2" t="s">
        <v>135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2" t="s">
        <v>73</v>
      </c>
      <c r="BK269" s="146">
        <f>ROUND(I269*H269,2)</f>
        <v>0</v>
      </c>
      <c r="BL269" s="2" t="s">
        <v>207</v>
      </c>
      <c r="BM269" s="145" t="s">
        <v>537</v>
      </c>
    </row>
    <row r="270" spans="1:65" s="120" customFormat="1" ht="22.9" customHeight="1">
      <c r="B270" s="121"/>
      <c r="D270" s="122" t="s">
        <v>65</v>
      </c>
      <c r="E270" s="131" t="s">
        <v>538</v>
      </c>
      <c r="F270" s="131" t="s">
        <v>539</v>
      </c>
      <c r="J270" s="132">
        <f>BK270</f>
        <v>0</v>
      </c>
      <c r="L270" s="121"/>
      <c r="M270" s="125"/>
      <c r="N270" s="126"/>
      <c r="O270" s="126"/>
      <c r="P270" s="127">
        <f>P271</f>
        <v>0</v>
      </c>
      <c r="Q270" s="126"/>
      <c r="R270" s="127">
        <f>R271</f>
        <v>0</v>
      </c>
      <c r="S270" s="126"/>
      <c r="T270" s="128">
        <f>T271</f>
        <v>0</v>
      </c>
      <c r="AR270" s="122" t="s">
        <v>75</v>
      </c>
      <c r="AT270" s="129" t="s">
        <v>65</v>
      </c>
      <c r="AU270" s="129" t="s">
        <v>73</v>
      </c>
      <c r="AY270" s="122" t="s">
        <v>135</v>
      </c>
      <c r="BK270" s="130">
        <f>BK271</f>
        <v>0</v>
      </c>
    </row>
    <row r="271" spans="1:65" s="17" customFormat="1" ht="16.5" customHeight="1">
      <c r="A271" s="13"/>
      <c r="B271" s="133"/>
      <c r="C271" s="134" t="s">
        <v>540</v>
      </c>
      <c r="D271" s="134" t="s">
        <v>137</v>
      </c>
      <c r="E271" s="135" t="s">
        <v>541</v>
      </c>
      <c r="F271" s="136" t="s">
        <v>542</v>
      </c>
      <c r="G271" s="137" t="s">
        <v>536</v>
      </c>
      <c r="H271" s="138">
        <v>1</v>
      </c>
      <c r="I271" s="139">
        <v>0</v>
      </c>
      <c r="J271" s="139">
        <f>ROUND(I271*H271,2)</f>
        <v>0</v>
      </c>
      <c r="K271" s="140"/>
      <c r="L271" s="14"/>
      <c r="M271" s="141"/>
      <c r="N271" s="142" t="s">
        <v>31</v>
      </c>
      <c r="O271" s="143">
        <v>0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R271" s="145" t="s">
        <v>207</v>
      </c>
      <c r="AT271" s="145" t="s">
        <v>137</v>
      </c>
      <c r="AU271" s="145" t="s">
        <v>75</v>
      </c>
      <c r="AY271" s="2" t="s">
        <v>135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2" t="s">
        <v>73</v>
      </c>
      <c r="BK271" s="146">
        <f>ROUND(I271*H271,2)</f>
        <v>0</v>
      </c>
      <c r="BL271" s="2" t="s">
        <v>207</v>
      </c>
      <c r="BM271" s="145" t="s">
        <v>543</v>
      </c>
    </row>
    <row r="272" spans="1:65" s="120" customFormat="1" ht="22.9" customHeight="1">
      <c r="B272" s="121"/>
      <c r="D272" s="122" t="s">
        <v>65</v>
      </c>
      <c r="E272" s="131" t="s">
        <v>544</v>
      </c>
      <c r="F272" s="131" t="s">
        <v>545</v>
      </c>
      <c r="J272" s="132">
        <f>BK272</f>
        <v>0</v>
      </c>
      <c r="L272" s="121"/>
      <c r="M272" s="125"/>
      <c r="N272" s="126"/>
      <c r="O272" s="126"/>
      <c r="P272" s="127">
        <f>SUM(P273:P281)</f>
        <v>0</v>
      </c>
      <c r="Q272" s="126"/>
      <c r="R272" s="127">
        <f>SUM(R273:R281)</f>
        <v>0</v>
      </c>
      <c r="S272" s="126"/>
      <c r="T272" s="128">
        <f>SUM(T273:T281)</f>
        <v>0</v>
      </c>
      <c r="AR272" s="122" t="s">
        <v>75</v>
      </c>
      <c r="AT272" s="129" t="s">
        <v>65</v>
      </c>
      <c r="AU272" s="129" t="s">
        <v>73</v>
      </c>
      <c r="AY272" s="122" t="s">
        <v>135</v>
      </c>
      <c r="BK272" s="130">
        <f>SUM(BK273:BK281)</f>
        <v>0</v>
      </c>
    </row>
    <row r="273" spans="1:65" s="17" customFormat="1" ht="24.2" customHeight="1">
      <c r="A273" s="13"/>
      <c r="B273" s="133"/>
      <c r="C273" s="134" t="s">
        <v>546</v>
      </c>
      <c r="D273" s="134" t="s">
        <v>137</v>
      </c>
      <c r="E273" s="135" t="s">
        <v>547</v>
      </c>
      <c r="F273" s="136" t="s">
        <v>548</v>
      </c>
      <c r="G273" s="137" t="s">
        <v>196</v>
      </c>
      <c r="H273" s="138">
        <v>9</v>
      </c>
      <c r="I273" s="139">
        <v>0</v>
      </c>
      <c r="J273" s="139">
        <f t="shared" ref="J273:J281" si="40">ROUND(I273*H273,2)</f>
        <v>0</v>
      </c>
      <c r="K273" s="140"/>
      <c r="L273" s="14"/>
      <c r="M273" s="141"/>
      <c r="N273" s="142" t="s">
        <v>31</v>
      </c>
      <c r="O273" s="143">
        <v>0</v>
      </c>
      <c r="P273" s="143">
        <f t="shared" ref="P273:P281" si="41">O273*H273</f>
        <v>0</v>
      </c>
      <c r="Q273" s="143">
        <v>0</v>
      </c>
      <c r="R273" s="143">
        <f t="shared" ref="R273:R281" si="42">Q273*H273</f>
        <v>0</v>
      </c>
      <c r="S273" s="143">
        <v>0</v>
      </c>
      <c r="T273" s="144">
        <f t="shared" ref="T273:T281" si="43">S273*H273</f>
        <v>0</v>
      </c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R273" s="145" t="s">
        <v>207</v>
      </c>
      <c r="AT273" s="145" t="s">
        <v>137</v>
      </c>
      <c r="AU273" s="145" t="s">
        <v>75</v>
      </c>
      <c r="AY273" s="2" t="s">
        <v>135</v>
      </c>
      <c r="BE273" s="146">
        <f t="shared" ref="BE273:BE281" si="44">IF(N273="základní",J273,0)</f>
        <v>0</v>
      </c>
      <c r="BF273" s="146">
        <f t="shared" ref="BF273:BF281" si="45">IF(N273="snížená",J273,0)</f>
        <v>0</v>
      </c>
      <c r="BG273" s="146">
        <f t="shared" ref="BG273:BG281" si="46">IF(N273="zákl. přenesená",J273,0)</f>
        <v>0</v>
      </c>
      <c r="BH273" s="146">
        <f t="shared" ref="BH273:BH281" si="47">IF(N273="sníž. přenesená",J273,0)</f>
        <v>0</v>
      </c>
      <c r="BI273" s="146">
        <f t="shared" ref="BI273:BI281" si="48">IF(N273="nulová",J273,0)</f>
        <v>0</v>
      </c>
      <c r="BJ273" s="2" t="s">
        <v>73</v>
      </c>
      <c r="BK273" s="146">
        <f t="shared" ref="BK273:BK281" si="49">ROUND(I273*H273,2)</f>
        <v>0</v>
      </c>
      <c r="BL273" s="2" t="s">
        <v>207</v>
      </c>
      <c r="BM273" s="145" t="s">
        <v>549</v>
      </c>
    </row>
    <row r="274" spans="1:65" s="17" customFormat="1" ht="21.75" customHeight="1">
      <c r="A274" s="13"/>
      <c r="B274" s="133"/>
      <c r="C274" s="134" t="s">
        <v>550</v>
      </c>
      <c r="D274" s="134" t="s">
        <v>137</v>
      </c>
      <c r="E274" s="135" t="s">
        <v>551</v>
      </c>
      <c r="F274" s="136" t="s">
        <v>552</v>
      </c>
      <c r="G274" s="137" t="s">
        <v>196</v>
      </c>
      <c r="H274" s="138">
        <v>1</v>
      </c>
      <c r="I274" s="139">
        <v>0</v>
      </c>
      <c r="J274" s="139">
        <f t="shared" si="40"/>
        <v>0</v>
      </c>
      <c r="K274" s="140"/>
      <c r="L274" s="14"/>
      <c r="M274" s="141"/>
      <c r="N274" s="142" t="s">
        <v>31</v>
      </c>
      <c r="O274" s="143">
        <v>0</v>
      </c>
      <c r="P274" s="143">
        <f t="shared" si="41"/>
        <v>0</v>
      </c>
      <c r="Q274" s="143">
        <v>0</v>
      </c>
      <c r="R274" s="143">
        <f t="shared" si="42"/>
        <v>0</v>
      </c>
      <c r="S274" s="143">
        <v>0</v>
      </c>
      <c r="T274" s="144">
        <f t="shared" si="43"/>
        <v>0</v>
      </c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R274" s="145" t="s">
        <v>207</v>
      </c>
      <c r="AT274" s="145" t="s">
        <v>137</v>
      </c>
      <c r="AU274" s="145" t="s">
        <v>75</v>
      </c>
      <c r="AY274" s="2" t="s">
        <v>135</v>
      </c>
      <c r="BE274" s="146">
        <f t="shared" si="44"/>
        <v>0</v>
      </c>
      <c r="BF274" s="146">
        <f t="shared" si="45"/>
        <v>0</v>
      </c>
      <c r="BG274" s="146">
        <f t="shared" si="46"/>
        <v>0</v>
      </c>
      <c r="BH274" s="146">
        <f t="shared" si="47"/>
        <v>0</v>
      </c>
      <c r="BI274" s="146">
        <f t="shared" si="48"/>
        <v>0</v>
      </c>
      <c r="BJ274" s="2" t="s">
        <v>73</v>
      </c>
      <c r="BK274" s="146">
        <f t="shared" si="49"/>
        <v>0</v>
      </c>
      <c r="BL274" s="2" t="s">
        <v>207</v>
      </c>
      <c r="BM274" s="145" t="s">
        <v>553</v>
      </c>
    </row>
    <row r="275" spans="1:65" s="17" customFormat="1" ht="24.2" customHeight="1">
      <c r="A275" s="13"/>
      <c r="B275" s="133"/>
      <c r="C275" s="147" t="s">
        <v>554</v>
      </c>
      <c r="D275" s="147" t="s">
        <v>150</v>
      </c>
      <c r="E275" s="148" t="s">
        <v>555</v>
      </c>
      <c r="F275" s="149" t="s">
        <v>556</v>
      </c>
      <c r="G275" s="150" t="s">
        <v>196</v>
      </c>
      <c r="H275" s="151">
        <v>1</v>
      </c>
      <c r="I275" s="152">
        <v>0</v>
      </c>
      <c r="J275" s="152">
        <f t="shared" si="40"/>
        <v>0</v>
      </c>
      <c r="K275" s="153"/>
      <c r="L275" s="154"/>
      <c r="M275" s="155"/>
      <c r="N275" s="156" t="s">
        <v>31</v>
      </c>
      <c r="O275" s="143">
        <v>0</v>
      </c>
      <c r="P275" s="143">
        <f t="shared" si="41"/>
        <v>0</v>
      </c>
      <c r="Q275" s="143">
        <v>0</v>
      </c>
      <c r="R275" s="143">
        <f t="shared" si="42"/>
        <v>0</v>
      </c>
      <c r="S275" s="143">
        <v>0</v>
      </c>
      <c r="T275" s="144">
        <f t="shared" si="43"/>
        <v>0</v>
      </c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R275" s="145" t="s">
        <v>474</v>
      </c>
      <c r="AT275" s="145" t="s">
        <v>150</v>
      </c>
      <c r="AU275" s="145" t="s">
        <v>75</v>
      </c>
      <c r="AY275" s="2" t="s">
        <v>135</v>
      </c>
      <c r="BE275" s="146">
        <f t="shared" si="44"/>
        <v>0</v>
      </c>
      <c r="BF275" s="146">
        <f t="shared" si="45"/>
        <v>0</v>
      </c>
      <c r="BG275" s="146">
        <f t="shared" si="46"/>
        <v>0</v>
      </c>
      <c r="BH275" s="146">
        <f t="shared" si="47"/>
        <v>0</v>
      </c>
      <c r="BI275" s="146">
        <f t="shared" si="48"/>
        <v>0</v>
      </c>
      <c r="BJ275" s="2" t="s">
        <v>73</v>
      </c>
      <c r="BK275" s="146">
        <f t="shared" si="49"/>
        <v>0</v>
      </c>
      <c r="BL275" s="2" t="s">
        <v>207</v>
      </c>
      <c r="BM275" s="145" t="s">
        <v>557</v>
      </c>
    </row>
    <row r="276" spans="1:65" s="17" customFormat="1" ht="24.2" customHeight="1">
      <c r="A276" s="13"/>
      <c r="B276" s="133"/>
      <c r="C276" s="134" t="s">
        <v>558</v>
      </c>
      <c r="D276" s="134" t="s">
        <v>137</v>
      </c>
      <c r="E276" s="135" t="s">
        <v>559</v>
      </c>
      <c r="F276" s="136" t="s">
        <v>560</v>
      </c>
      <c r="G276" s="137" t="s">
        <v>196</v>
      </c>
      <c r="H276" s="138">
        <v>11</v>
      </c>
      <c r="I276" s="139">
        <v>0</v>
      </c>
      <c r="J276" s="139">
        <f t="shared" si="40"/>
        <v>0</v>
      </c>
      <c r="K276" s="140"/>
      <c r="L276" s="14"/>
      <c r="M276" s="141"/>
      <c r="N276" s="142" t="s">
        <v>31</v>
      </c>
      <c r="O276" s="143">
        <v>0</v>
      </c>
      <c r="P276" s="143">
        <f t="shared" si="41"/>
        <v>0</v>
      </c>
      <c r="Q276" s="143">
        <v>0</v>
      </c>
      <c r="R276" s="143">
        <f t="shared" si="42"/>
        <v>0</v>
      </c>
      <c r="S276" s="143">
        <v>0</v>
      </c>
      <c r="T276" s="144">
        <f t="shared" si="43"/>
        <v>0</v>
      </c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R276" s="145" t="s">
        <v>207</v>
      </c>
      <c r="AT276" s="145" t="s">
        <v>137</v>
      </c>
      <c r="AU276" s="145" t="s">
        <v>75</v>
      </c>
      <c r="AY276" s="2" t="s">
        <v>135</v>
      </c>
      <c r="BE276" s="146">
        <f t="shared" si="44"/>
        <v>0</v>
      </c>
      <c r="BF276" s="146">
        <f t="shared" si="45"/>
        <v>0</v>
      </c>
      <c r="BG276" s="146">
        <f t="shared" si="46"/>
        <v>0</v>
      </c>
      <c r="BH276" s="146">
        <f t="shared" si="47"/>
        <v>0</v>
      </c>
      <c r="BI276" s="146">
        <f t="shared" si="48"/>
        <v>0</v>
      </c>
      <c r="BJ276" s="2" t="s">
        <v>73</v>
      </c>
      <c r="BK276" s="146">
        <f t="shared" si="49"/>
        <v>0</v>
      </c>
      <c r="BL276" s="2" t="s">
        <v>207</v>
      </c>
      <c r="BM276" s="145" t="s">
        <v>561</v>
      </c>
    </row>
    <row r="277" spans="1:65" s="17" customFormat="1" ht="24.2" customHeight="1">
      <c r="A277" s="13"/>
      <c r="B277" s="133"/>
      <c r="C277" s="147" t="s">
        <v>562</v>
      </c>
      <c r="D277" s="147" t="s">
        <v>150</v>
      </c>
      <c r="E277" s="148" t="s">
        <v>563</v>
      </c>
      <c r="F277" s="149" t="s">
        <v>564</v>
      </c>
      <c r="G277" s="150" t="s">
        <v>196</v>
      </c>
      <c r="H277" s="151">
        <v>11</v>
      </c>
      <c r="I277" s="152">
        <v>0</v>
      </c>
      <c r="J277" s="152">
        <f t="shared" si="40"/>
        <v>0</v>
      </c>
      <c r="K277" s="153"/>
      <c r="L277" s="154"/>
      <c r="M277" s="155"/>
      <c r="N277" s="156" t="s">
        <v>31</v>
      </c>
      <c r="O277" s="143">
        <v>0</v>
      </c>
      <c r="P277" s="143">
        <f t="shared" si="41"/>
        <v>0</v>
      </c>
      <c r="Q277" s="143">
        <v>0</v>
      </c>
      <c r="R277" s="143">
        <f t="shared" si="42"/>
        <v>0</v>
      </c>
      <c r="S277" s="143">
        <v>0</v>
      </c>
      <c r="T277" s="144">
        <f t="shared" si="43"/>
        <v>0</v>
      </c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R277" s="145" t="s">
        <v>474</v>
      </c>
      <c r="AT277" s="145" t="s">
        <v>150</v>
      </c>
      <c r="AU277" s="145" t="s">
        <v>75</v>
      </c>
      <c r="AY277" s="2" t="s">
        <v>135</v>
      </c>
      <c r="BE277" s="146">
        <f t="shared" si="44"/>
        <v>0</v>
      </c>
      <c r="BF277" s="146">
        <f t="shared" si="45"/>
        <v>0</v>
      </c>
      <c r="BG277" s="146">
        <f t="shared" si="46"/>
        <v>0</v>
      </c>
      <c r="BH277" s="146">
        <f t="shared" si="47"/>
        <v>0</v>
      </c>
      <c r="BI277" s="146">
        <f t="shared" si="48"/>
        <v>0</v>
      </c>
      <c r="BJ277" s="2" t="s">
        <v>73</v>
      </c>
      <c r="BK277" s="146">
        <f t="shared" si="49"/>
        <v>0</v>
      </c>
      <c r="BL277" s="2" t="s">
        <v>207</v>
      </c>
      <c r="BM277" s="145" t="s">
        <v>565</v>
      </c>
    </row>
    <row r="278" spans="1:65" s="17" customFormat="1" ht="24.2" customHeight="1">
      <c r="A278" s="13"/>
      <c r="B278" s="133"/>
      <c r="C278" s="134" t="s">
        <v>566</v>
      </c>
      <c r="D278" s="134" t="s">
        <v>137</v>
      </c>
      <c r="E278" s="135" t="s">
        <v>567</v>
      </c>
      <c r="F278" s="136" t="s">
        <v>568</v>
      </c>
      <c r="G278" s="137" t="s">
        <v>196</v>
      </c>
      <c r="H278" s="138">
        <v>9</v>
      </c>
      <c r="I278" s="139">
        <v>0</v>
      </c>
      <c r="J278" s="139">
        <f t="shared" si="40"/>
        <v>0</v>
      </c>
      <c r="K278" s="140"/>
      <c r="L278" s="14"/>
      <c r="M278" s="141"/>
      <c r="N278" s="142" t="s">
        <v>31</v>
      </c>
      <c r="O278" s="143">
        <v>0</v>
      </c>
      <c r="P278" s="143">
        <f t="shared" si="41"/>
        <v>0</v>
      </c>
      <c r="Q278" s="143">
        <v>0</v>
      </c>
      <c r="R278" s="143">
        <f t="shared" si="42"/>
        <v>0</v>
      </c>
      <c r="S278" s="143">
        <v>0</v>
      </c>
      <c r="T278" s="144">
        <f t="shared" si="43"/>
        <v>0</v>
      </c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R278" s="145" t="s">
        <v>207</v>
      </c>
      <c r="AT278" s="145" t="s">
        <v>137</v>
      </c>
      <c r="AU278" s="145" t="s">
        <v>75</v>
      </c>
      <c r="AY278" s="2" t="s">
        <v>135</v>
      </c>
      <c r="BE278" s="146">
        <f t="shared" si="44"/>
        <v>0</v>
      </c>
      <c r="BF278" s="146">
        <f t="shared" si="45"/>
        <v>0</v>
      </c>
      <c r="BG278" s="146">
        <f t="shared" si="46"/>
        <v>0</v>
      </c>
      <c r="BH278" s="146">
        <f t="shared" si="47"/>
        <v>0</v>
      </c>
      <c r="BI278" s="146">
        <f t="shared" si="48"/>
        <v>0</v>
      </c>
      <c r="BJ278" s="2" t="s">
        <v>73</v>
      </c>
      <c r="BK278" s="146">
        <f t="shared" si="49"/>
        <v>0</v>
      </c>
      <c r="BL278" s="2" t="s">
        <v>207</v>
      </c>
      <c r="BM278" s="145" t="s">
        <v>569</v>
      </c>
    </row>
    <row r="279" spans="1:65" s="17" customFormat="1" ht="16.5" customHeight="1">
      <c r="A279" s="13"/>
      <c r="B279" s="133"/>
      <c r="C279" s="147" t="s">
        <v>570</v>
      </c>
      <c r="D279" s="147" t="s">
        <v>150</v>
      </c>
      <c r="E279" s="148" t="s">
        <v>571</v>
      </c>
      <c r="F279" s="149" t="s">
        <v>572</v>
      </c>
      <c r="G279" s="150" t="s">
        <v>196</v>
      </c>
      <c r="H279" s="151">
        <v>9</v>
      </c>
      <c r="I279" s="152">
        <v>0</v>
      </c>
      <c r="J279" s="152">
        <f t="shared" si="40"/>
        <v>0</v>
      </c>
      <c r="K279" s="153"/>
      <c r="L279" s="154"/>
      <c r="M279" s="155"/>
      <c r="N279" s="156" t="s">
        <v>31</v>
      </c>
      <c r="O279" s="143">
        <v>0</v>
      </c>
      <c r="P279" s="143">
        <f t="shared" si="41"/>
        <v>0</v>
      </c>
      <c r="Q279" s="143">
        <v>0</v>
      </c>
      <c r="R279" s="143">
        <f t="shared" si="42"/>
        <v>0</v>
      </c>
      <c r="S279" s="143">
        <v>0</v>
      </c>
      <c r="T279" s="144">
        <f t="shared" si="43"/>
        <v>0</v>
      </c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R279" s="145" t="s">
        <v>474</v>
      </c>
      <c r="AT279" s="145" t="s">
        <v>150</v>
      </c>
      <c r="AU279" s="145" t="s">
        <v>75</v>
      </c>
      <c r="AY279" s="2" t="s">
        <v>135</v>
      </c>
      <c r="BE279" s="146">
        <f t="shared" si="44"/>
        <v>0</v>
      </c>
      <c r="BF279" s="146">
        <f t="shared" si="45"/>
        <v>0</v>
      </c>
      <c r="BG279" s="146">
        <f t="shared" si="46"/>
        <v>0</v>
      </c>
      <c r="BH279" s="146">
        <f t="shared" si="47"/>
        <v>0</v>
      </c>
      <c r="BI279" s="146">
        <f t="shared" si="48"/>
        <v>0</v>
      </c>
      <c r="BJ279" s="2" t="s">
        <v>73</v>
      </c>
      <c r="BK279" s="146">
        <f t="shared" si="49"/>
        <v>0</v>
      </c>
      <c r="BL279" s="2" t="s">
        <v>207</v>
      </c>
      <c r="BM279" s="145" t="s">
        <v>573</v>
      </c>
    </row>
    <row r="280" spans="1:65" s="17" customFormat="1" ht="24.2" customHeight="1">
      <c r="A280" s="13"/>
      <c r="B280" s="133"/>
      <c r="C280" s="134" t="s">
        <v>574</v>
      </c>
      <c r="D280" s="134" t="s">
        <v>137</v>
      </c>
      <c r="E280" s="135" t="s">
        <v>575</v>
      </c>
      <c r="F280" s="136" t="s">
        <v>576</v>
      </c>
      <c r="G280" s="137" t="s">
        <v>153</v>
      </c>
      <c r="H280" s="138">
        <v>7.2999999999999995E-2</v>
      </c>
      <c r="I280" s="139">
        <v>0</v>
      </c>
      <c r="J280" s="139">
        <f t="shared" si="40"/>
        <v>0</v>
      </c>
      <c r="K280" s="140"/>
      <c r="L280" s="14"/>
      <c r="M280" s="141"/>
      <c r="N280" s="142" t="s">
        <v>31</v>
      </c>
      <c r="O280" s="143">
        <v>0</v>
      </c>
      <c r="P280" s="143">
        <f t="shared" si="41"/>
        <v>0</v>
      </c>
      <c r="Q280" s="143">
        <v>0</v>
      </c>
      <c r="R280" s="143">
        <f t="shared" si="42"/>
        <v>0</v>
      </c>
      <c r="S280" s="143">
        <v>0</v>
      </c>
      <c r="T280" s="144">
        <f t="shared" si="43"/>
        <v>0</v>
      </c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R280" s="145" t="s">
        <v>207</v>
      </c>
      <c r="AT280" s="145" t="s">
        <v>137</v>
      </c>
      <c r="AU280" s="145" t="s">
        <v>75</v>
      </c>
      <c r="AY280" s="2" t="s">
        <v>135</v>
      </c>
      <c r="BE280" s="146">
        <f t="shared" si="44"/>
        <v>0</v>
      </c>
      <c r="BF280" s="146">
        <f t="shared" si="45"/>
        <v>0</v>
      </c>
      <c r="BG280" s="146">
        <f t="shared" si="46"/>
        <v>0</v>
      </c>
      <c r="BH280" s="146">
        <f t="shared" si="47"/>
        <v>0</v>
      </c>
      <c r="BI280" s="146">
        <f t="shared" si="48"/>
        <v>0</v>
      </c>
      <c r="BJ280" s="2" t="s">
        <v>73</v>
      </c>
      <c r="BK280" s="146">
        <f t="shared" si="49"/>
        <v>0</v>
      </c>
      <c r="BL280" s="2" t="s">
        <v>207</v>
      </c>
      <c r="BM280" s="145" t="s">
        <v>577</v>
      </c>
    </row>
    <row r="281" spans="1:65" s="17" customFormat="1" ht="16.5" customHeight="1">
      <c r="A281" s="13"/>
      <c r="B281" s="133"/>
      <c r="C281" s="134" t="s">
        <v>578</v>
      </c>
      <c r="D281" s="134" t="s">
        <v>137</v>
      </c>
      <c r="E281" s="135" t="s">
        <v>579</v>
      </c>
      <c r="F281" s="136" t="s">
        <v>580</v>
      </c>
      <c r="G281" s="137" t="s">
        <v>423</v>
      </c>
      <c r="H281" s="138">
        <v>11</v>
      </c>
      <c r="I281" s="139">
        <v>0</v>
      </c>
      <c r="J281" s="139">
        <f t="shared" si="40"/>
        <v>0</v>
      </c>
      <c r="K281" s="140"/>
      <c r="L281" s="14"/>
      <c r="M281" s="141"/>
      <c r="N281" s="142" t="s">
        <v>31</v>
      </c>
      <c r="O281" s="143">
        <v>0</v>
      </c>
      <c r="P281" s="143">
        <f t="shared" si="41"/>
        <v>0</v>
      </c>
      <c r="Q281" s="143">
        <v>0</v>
      </c>
      <c r="R281" s="143">
        <f t="shared" si="42"/>
        <v>0</v>
      </c>
      <c r="S281" s="143">
        <v>0</v>
      </c>
      <c r="T281" s="144">
        <f t="shared" si="43"/>
        <v>0</v>
      </c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R281" s="145" t="s">
        <v>207</v>
      </c>
      <c r="AT281" s="145" t="s">
        <v>137</v>
      </c>
      <c r="AU281" s="145" t="s">
        <v>75</v>
      </c>
      <c r="AY281" s="2" t="s">
        <v>135</v>
      </c>
      <c r="BE281" s="146">
        <f t="shared" si="44"/>
        <v>0</v>
      </c>
      <c r="BF281" s="146">
        <f t="shared" si="45"/>
        <v>0</v>
      </c>
      <c r="BG281" s="146">
        <f t="shared" si="46"/>
        <v>0</v>
      </c>
      <c r="BH281" s="146">
        <f t="shared" si="47"/>
        <v>0</v>
      </c>
      <c r="BI281" s="146">
        <f t="shared" si="48"/>
        <v>0</v>
      </c>
      <c r="BJ281" s="2" t="s">
        <v>73</v>
      </c>
      <c r="BK281" s="146">
        <f t="shared" si="49"/>
        <v>0</v>
      </c>
      <c r="BL281" s="2" t="s">
        <v>207</v>
      </c>
      <c r="BM281" s="145" t="s">
        <v>581</v>
      </c>
    </row>
    <row r="282" spans="1:65" s="120" customFormat="1" ht="22.9" customHeight="1">
      <c r="B282" s="121"/>
      <c r="D282" s="122" t="s">
        <v>65</v>
      </c>
      <c r="E282" s="131" t="s">
        <v>582</v>
      </c>
      <c r="F282" s="131" t="s">
        <v>583</v>
      </c>
      <c r="J282" s="132">
        <f>BK282</f>
        <v>0</v>
      </c>
      <c r="L282" s="121"/>
      <c r="M282" s="125"/>
      <c r="N282" s="126"/>
      <c r="O282" s="126"/>
      <c r="P282" s="127">
        <f>SUM(P283:P284)</f>
        <v>0</v>
      </c>
      <c r="Q282" s="126"/>
      <c r="R282" s="127">
        <f>SUM(R283:R284)</f>
        <v>0</v>
      </c>
      <c r="S282" s="126"/>
      <c r="T282" s="128">
        <f>SUM(T283:T284)</f>
        <v>0</v>
      </c>
      <c r="AR282" s="122" t="s">
        <v>75</v>
      </c>
      <c r="AT282" s="129" t="s">
        <v>65</v>
      </c>
      <c r="AU282" s="129" t="s">
        <v>73</v>
      </c>
      <c r="AY282" s="122" t="s">
        <v>135</v>
      </c>
      <c r="BK282" s="130">
        <f>SUM(BK283:BK284)</f>
        <v>0</v>
      </c>
    </row>
    <row r="283" spans="1:65" s="17" customFormat="1" ht="37.9" customHeight="1">
      <c r="A283" s="13"/>
      <c r="B283" s="133"/>
      <c r="C283" s="134" t="s">
        <v>584</v>
      </c>
      <c r="D283" s="134" t="s">
        <v>137</v>
      </c>
      <c r="E283" s="135" t="s">
        <v>585</v>
      </c>
      <c r="F283" s="136" t="s">
        <v>586</v>
      </c>
      <c r="G283" s="137" t="s">
        <v>298</v>
      </c>
      <c r="H283" s="138">
        <v>1</v>
      </c>
      <c r="I283" s="139">
        <v>0</v>
      </c>
      <c r="J283" s="139">
        <f>ROUND(I283*H283,2)</f>
        <v>0</v>
      </c>
      <c r="K283" s="140"/>
      <c r="L283" s="14"/>
      <c r="M283" s="141"/>
      <c r="N283" s="142" t="s">
        <v>31</v>
      </c>
      <c r="O283" s="143">
        <v>0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R283" s="145" t="s">
        <v>207</v>
      </c>
      <c r="AT283" s="145" t="s">
        <v>137</v>
      </c>
      <c r="AU283" s="145" t="s">
        <v>75</v>
      </c>
      <c r="AY283" s="2" t="s">
        <v>135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2" t="s">
        <v>73</v>
      </c>
      <c r="BK283" s="146">
        <f>ROUND(I283*H283,2)</f>
        <v>0</v>
      </c>
      <c r="BL283" s="2" t="s">
        <v>207</v>
      </c>
      <c r="BM283" s="145" t="s">
        <v>587</v>
      </c>
    </row>
    <row r="284" spans="1:65" s="17" customFormat="1" ht="24.2" customHeight="1">
      <c r="A284" s="13"/>
      <c r="B284" s="133"/>
      <c r="C284" s="134" t="s">
        <v>588</v>
      </c>
      <c r="D284" s="134" t="s">
        <v>137</v>
      </c>
      <c r="E284" s="135" t="s">
        <v>589</v>
      </c>
      <c r="F284" s="136" t="s">
        <v>590</v>
      </c>
      <c r="G284" s="137" t="s">
        <v>153</v>
      </c>
      <c r="H284" s="138">
        <v>1.7000000000000001E-2</v>
      </c>
      <c r="I284" s="139">
        <v>0</v>
      </c>
      <c r="J284" s="139">
        <f>ROUND(I284*H284,2)</f>
        <v>0</v>
      </c>
      <c r="K284" s="140"/>
      <c r="L284" s="14"/>
      <c r="M284" s="141"/>
      <c r="N284" s="142" t="s">
        <v>31</v>
      </c>
      <c r="O284" s="143">
        <v>0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R284" s="145" t="s">
        <v>207</v>
      </c>
      <c r="AT284" s="145" t="s">
        <v>137</v>
      </c>
      <c r="AU284" s="145" t="s">
        <v>75</v>
      </c>
      <c r="AY284" s="2" t="s">
        <v>135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2" t="s">
        <v>73</v>
      </c>
      <c r="BK284" s="146">
        <f>ROUND(I284*H284,2)</f>
        <v>0</v>
      </c>
      <c r="BL284" s="2" t="s">
        <v>207</v>
      </c>
      <c r="BM284" s="145" t="s">
        <v>591</v>
      </c>
    </row>
    <row r="285" spans="1:65" s="120" customFormat="1" ht="22.9" customHeight="1">
      <c r="B285" s="121"/>
      <c r="D285" s="122" t="s">
        <v>65</v>
      </c>
      <c r="E285" s="131" t="s">
        <v>592</v>
      </c>
      <c r="F285" s="131" t="s">
        <v>593</v>
      </c>
      <c r="J285" s="132">
        <f>BK285</f>
        <v>0</v>
      </c>
      <c r="L285" s="121"/>
      <c r="M285" s="125"/>
      <c r="N285" s="126"/>
      <c r="O285" s="126"/>
      <c r="P285" s="127">
        <f>P286</f>
        <v>0</v>
      </c>
      <c r="Q285" s="126"/>
      <c r="R285" s="127">
        <f>R286</f>
        <v>0</v>
      </c>
      <c r="S285" s="126"/>
      <c r="T285" s="128">
        <f>T286</f>
        <v>0</v>
      </c>
      <c r="AR285" s="122" t="s">
        <v>75</v>
      </c>
      <c r="AT285" s="129" t="s">
        <v>65</v>
      </c>
      <c r="AU285" s="129" t="s">
        <v>73</v>
      </c>
      <c r="AY285" s="122" t="s">
        <v>135</v>
      </c>
      <c r="BK285" s="130">
        <f>BK286</f>
        <v>0</v>
      </c>
    </row>
    <row r="286" spans="1:65" s="17" customFormat="1" ht="16.5" customHeight="1">
      <c r="A286" s="13"/>
      <c r="B286" s="133"/>
      <c r="C286" s="134" t="s">
        <v>594</v>
      </c>
      <c r="D286" s="134" t="s">
        <v>137</v>
      </c>
      <c r="E286" s="135" t="s">
        <v>595</v>
      </c>
      <c r="F286" s="136" t="s">
        <v>596</v>
      </c>
      <c r="G286" s="137" t="s">
        <v>423</v>
      </c>
      <c r="H286" s="138">
        <v>2</v>
      </c>
      <c r="I286" s="139">
        <v>0</v>
      </c>
      <c r="J286" s="139">
        <f>ROUND(I286*H286,2)</f>
        <v>0</v>
      </c>
      <c r="K286" s="140"/>
      <c r="L286" s="14"/>
      <c r="M286" s="141"/>
      <c r="N286" s="142" t="s">
        <v>31</v>
      </c>
      <c r="O286" s="143">
        <v>0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R286" s="145" t="s">
        <v>207</v>
      </c>
      <c r="AT286" s="145" t="s">
        <v>137</v>
      </c>
      <c r="AU286" s="145" t="s">
        <v>75</v>
      </c>
      <c r="AY286" s="2" t="s">
        <v>135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2" t="s">
        <v>73</v>
      </c>
      <c r="BK286" s="146">
        <f>ROUND(I286*H286,2)</f>
        <v>0</v>
      </c>
      <c r="BL286" s="2" t="s">
        <v>207</v>
      </c>
      <c r="BM286" s="145" t="s">
        <v>597</v>
      </c>
    </row>
    <row r="287" spans="1:65" s="120" customFormat="1" ht="22.9" customHeight="1">
      <c r="B287" s="121"/>
      <c r="D287" s="122" t="s">
        <v>65</v>
      </c>
      <c r="E287" s="131" t="s">
        <v>598</v>
      </c>
      <c r="F287" s="131" t="s">
        <v>599</v>
      </c>
      <c r="J287" s="132">
        <f>BK287</f>
        <v>0</v>
      </c>
      <c r="L287" s="121"/>
      <c r="M287" s="125"/>
      <c r="N287" s="126"/>
      <c r="O287" s="126"/>
      <c r="P287" s="127">
        <f>P288</f>
        <v>0</v>
      </c>
      <c r="Q287" s="126"/>
      <c r="R287" s="127">
        <f>R288</f>
        <v>0</v>
      </c>
      <c r="S287" s="126"/>
      <c r="T287" s="128">
        <f>T288</f>
        <v>0</v>
      </c>
      <c r="AR287" s="122" t="s">
        <v>75</v>
      </c>
      <c r="AT287" s="129" t="s">
        <v>65</v>
      </c>
      <c r="AU287" s="129" t="s">
        <v>73</v>
      </c>
      <c r="AY287" s="122" t="s">
        <v>135</v>
      </c>
      <c r="BK287" s="130">
        <f>BK288</f>
        <v>0</v>
      </c>
    </row>
    <row r="288" spans="1:65" s="17" customFormat="1" ht="24.2" customHeight="1">
      <c r="A288" s="13"/>
      <c r="B288" s="133"/>
      <c r="C288" s="134" t="s">
        <v>600</v>
      </c>
      <c r="D288" s="134" t="s">
        <v>137</v>
      </c>
      <c r="E288" s="135" t="s">
        <v>601</v>
      </c>
      <c r="F288" s="136" t="s">
        <v>602</v>
      </c>
      <c r="G288" s="137" t="s">
        <v>536</v>
      </c>
      <c r="H288" s="138">
        <v>1</v>
      </c>
      <c r="I288" s="139">
        <v>0</v>
      </c>
      <c r="J288" s="139">
        <f>ROUND(I288*H288,2)</f>
        <v>0</v>
      </c>
      <c r="K288" s="140"/>
      <c r="L288" s="14"/>
      <c r="M288" s="141"/>
      <c r="N288" s="142" t="s">
        <v>31</v>
      </c>
      <c r="O288" s="143">
        <v>0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R288" s="145" t="s">
        <v>207</v>
      </c>
      <c r="AT288" s="145" t="s">
        <v>137</v>
      </c>
      <c r="AU288" s="145" t="s">
        <v>75</v>
      </c>
      <c r="AY288" s="2" t="s">
        <v>135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2" t="s">
        <v>73</v>
      </c>
      <c r="BK288" s="146">
        <f>ROUND(I288*H288,2)</f>
        <v>0</v>
      </c>
      <c r="BL288" s="2" t="s">
        <v>207</v>
      </c>
      <c r="BM288" s="145" t="s">
        <v>603</v>
      </c>
    </row>
    <row r="289" spans="1:65" s="120" customFormat="1" ht="22.9" customHeight="1">
      <c r="B289" s="121"/>
      <c r="D289" s="122" t="s">
        <v>65</v>
      </c>
      <c r="E289" s="131" t="s">
        <v>604</v>
      </c>
      <c r="F289" s="131" t="s">
        <v>605</v>
      </c>
      <c r="J289" s="132">
        <f>BK289</f>
        <v>0</v>
      </c>
      <c r="L289" s="121"/>
      <c r="M289" s="125"/>
      <c r="N289" s="126"/>
      <c r="O289" s="126"/>
      <c r="P289" s="127">
        <f>SUM(P290:P291)</f>
        <v>0</v>
      </c>
      <c r="Q289" s="126"/>
      <c r="R289" s="127">
        <f>SUM(R290:R291)</f>
        <v>0</v>
      </c>
      <c r="S289" s="126"/>
      <c r="T289" s="128">
        <f>SUM(T290:T291)</f>
        <v>0</v>
      </c>
      <c r="AR289" s="122" t="s">
        <v>75</v>
      </c>
      <c r="AT289" s="129" t="s">
        <v>65</v>
      </c>
      <c r="AU289" s="129" t="s">
        <v>73</v>
      </c>
      <c r="AY289" s="122" t="s">
        <v>135</v>
      </c>
      <c r="BK289" s="130">
        <f>SUM(BK290:BK291)</f>
        <v>0</v>
      </c>
    </row>
    <row r="290" spans="1:65" s="17" customFormat="1" ht="24.2" customHeight="1">
      <c r="A290" s="13"/>
      <c r="B290" s="133"/>
      <c r="C290" s="134" t="s">
        <v>606</v>
      </c>
      <c r="D290" s="134" t="s">
        <v>137</v>
      </c>
      <c r="E290" s="135" t="s">
        <v>607</v>
      </c>
      <c r="F290" s="136" t="s">
        <v>608</v>
      </c>
      <c r="G290" s="137" t="s">
        <v>182</v>
      </c>
      <c r="H290" s="138">
        <v>20.2</v>
      </c>
      <c r="I290" s="139">
        <v>0</v>
      </c>
      <c r="J290" s="139">
        <f>ROUND(I290*H290,2)</f>
        <v>0</v>
      </c>
      <c r="K290" s="140"/>
      <c r="L290" s="14"/>
      <c r="M290" s="141"/>
      <c r="N290" s="142" t="s">
        <v>31</v>
      </c>
      <c r="O290" s="143">
        <v>0</v>
      </c>
      <c r="P290" s="143">
        <f>O290*H290</f>
        <v>0</v>
      </c>
      <c r="Q290" s="143">
        <v>0</v>
      </c>
      <c r="R290" s="143">
        <f>Q290*H290</f>
        <v>0</v>
      </c>
      <c r="S290" s="143">
        <v>0</v>
      </c>
      <c r="T290" s="144">
        <f>S290*H290</f>
        <v>0</v>
      </c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R290" s="145" t="s">
        <v>207</v>
      </c>
      <c r="AT290" s="145" t="s">
        <v>137</v>
      </c>
      <c r="AU290" s="145" t="s">
        <v>75</v>
      </c>
      <c r="AY290" s="2" t="s">
        <v>135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2" t="s">
        <v>73</v>
      </c>
      <c r="BK290" s="146">
        <f>ROUND(I290*H290,2)</f>
        <v>0</v>
      </c>
      <c r="BL290" s="2" t="s">
        <v>207</v>
      </c>
      <c r="BM290" s="145" t="s">
        <v>609</v>
      </c>
    </row>
    <row r="291" spans="1:65" s="17" customFormat="1" ht="24.2" customHeight="1">
      <c r="A291" s="13"/>
      <c r="B291" s="133"/>
      <c r="C291" s="134" t="s">
        <v>610</v>
      </c>
      <c r="D291" s="134" t="s">
        <v>137</v>
      </c>
      <c r="E291" s="135" t="s">
        <v>611</v>
      </c>
      <c r="F291" s="136" t="s">
        <v>612</v>
      </c>
      <c r="G291" s="137" t="s">
        <v>196</v>
      </c>
      <c r="H291" s="138">
        <v>9</v>
      </c>
      <c r="I291" s="139">
        <v>0</v>
      </c>
      <c r="J291" s="139">
        <f>ROUND(I291*H291,2)</f>
        <v>0</v>
      </c>
      <c r="K291" s="140"/>
      <c r="L291" s="14"/>
      <c r="M291" s="141"/>
      <c r="N291" s="142" t="s">
        <v>31</v>
      </c>
      <c r="O291" s="143">
        <v>0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R291" s="145" t="s">
        <v>207</v>
      </c>
      <c r="AT291" s="145" t="s">
        <v>137</v>
      </c>
      <c r="AU291" s="145" t="s">
        <v>75</v>
      </c>
      <c r="AY291" s="2" t="s">
        <v>135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2" t="s">
        <v>73</v>
      </c>
      <c r="BK291" s="146">
        <f>ROUND(I291*H291,2)</f>
        <v>0</v>
      </c>
      <c r="BL291" s="2" t="s">
        <v>207</v>
      </c>
      <c r="BM291" s="145" t="s">
        <v>613</v>
      </c>
    </row>
    <row r="292" spans="1:65" s="120" customFormat="1" ht="22.9" customHeight="1">
      <c r="B292" s="121"/>
      <c r="D292" s="122" t="s">
        <v>65</v>
      </c>
      <c r="E292" s="131" t="s">
        <v>614</v>
      </c>
      <c r="F292" s="131" t="s">
        <v>615</v>
      </c>
      <c r="J292" s="132">
        <f>BK292</f>
        <v>0</v>
      </c>
      <c r="L292" s="121"/>
      <c r="M292" s="125"/>
      <c r="N292" s="126"/>
      <c r="O292" s="126"/>
      <c r="P292" s="127">
        <f>P293+SUM(P294:P300)</f>
        <v>0</v>
      </c>
      <c r="Q292" s="126"/>
      <c r="R292" s="127">
        <f>R293+SUM(R294:R300)</f>
        <v>0</v>
      </c>
      <c r="S292" s="126"/>
      <c r="T292" s="128">
        <f>T293+SUM(T294:T300)</f>
        <v>0</v>
      </c>
      <c r="AR292" s="122" t="s">
        <v>75</v>
      </c>
      <c r="AT292" s="129" t="s">
        <v>65</v>
      </c>
      <c r="AU292" s="129" t="s">
        <v>73</v>
      </c>
      <c r="AY292" s="122" t="s">
        <v>135</v>
      </c>
      <c r="BK292" s="130">
        <f>BK293+SUM(BK294:BK300)</f>
        <v>0</v>
      </c>
    </row>
    <row r="293" spans="1:65" s="17" customFormat="1" ht="16.5" customHeight="1">
      <c r="A293" s="13"/>
      <c r="B293" s="133"/>
      <c r="C293" s="134" t="s">
        <v>616</v>
      </c>
      <c r="D293" s="134" t="s">
        <v>137</v>
      </c>
      <c r="E293" s="135" t="s">
        <v>617</v>
      </c>
      <c r="F293" s="136" t="s">
        <v>618</v>
      </c>
      <c r="G293" s="137" t="s">
        <v>182</v>
      </c>
      <c r="H293" s="138">
        <v>39.265000000000001</v>
      </c>
      <c r="I293" s="139">
        <v>0</v>
      </c>
      <c r="J293" s="139">
        <f t="shared" ref="J293:J299" si="50">ROUND(I293*H293,2)</f>
        <v>0</v>
      </c>
      <c r="K293" s="140"/>
      <c r="L293" s="14"/>
      <c r="M293" s="141"/>
      <c r="N293" s="142" t="s">
        <v>31</v>
      </c>
      <c r="O293" s="143">
        <v>0</v>
      </c>
      <c r="P293" s="143">
        <f t="shared" ref="P293:P299" si="51">O293*H293</f>
        <v>0</v>
      </c>
      <c r="Q293" s="143">
        <v>0</v>
      </c>
      <c r="R293" s="143">
        <f t="shared" ref="R293:R299" si="52">Q293*H293</f>
        <v>0</v>
      </c>
      <c r="S293" s="143">
        <v>0</v>
      </c>
      <c r="T293" s="144">
        <f t="shared" ref="T293:T299" si="53">S293*H293</f>
        <v>0</v>
      </c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R293" s="145" t="s">
        <v>207</v>
      </c>
      <c r="AT293" s="145" t="s">
        <v>137</v>
      </c>
      <c r="AU293" s="145" t="s">
        <v>75</v>
      </c>
      <c r="AY293" s="2" t="s">
        <v>135</v>
      </c>
      <c r="BE293" s="146">
        <f t="shared" ref="BE293:BE299" si="54">IF(N293="základní",J293,0)</f>
        <v>0</v>
      </c>
      <c r="BF293" s="146">
        <f t="shared" ref="BF293:BF299" si="55">IF(N293="snížená",J293,0)</f>
        <v>0</v>
      </c>
      <c r="BG293" s="146">
        <f t="shared" ref="BG293:BG299" si="56">IF(N293="zákl. přenesená",J293,0)</f>
        <v>0</v>
      </c>
      <c r="BH293" s="146">
        <f t="shared" ref="BH293:BH299" si="57">IF(N293="sníž. přenesená",J293,0)</f>
        <v>0</v>
      </c>
      <c r="BI293" s="146">
        <f t="shared" ref="BI293:BI299" si="58">IF(N293="nulová",J293,0)</f>
        <v>0</v>
      </c>
      <c r="BJ293" s="2" t="s">
        <v>73</v>
      </c>
      <c r="BK293" s="146">
        <f t="shared" ref="BK293:BK299" si="59">ROUND(I293*H293,2)</f>
        <v>0</v>
      </c>
      <c r="BL293" s="2" t="s">
        <v>207</v>
      </c>
      <c r="BM293" s="145" t="s">
        <v>619</v>
      </c>
    </row>
    <row r="294" spans="1:65" s="17" customFormat="1" ht="16.5" customHeight="1">
      <c r="A294" s="13"/>
      <c r="B294" s="133"/>
      <c r="C294" s="134" t="s">
        <v>620</v>
      </c>
      <c r="D294" s="134" t="s">
        <v>137</v>
      </c>
      <c r="E294" s="135" t="s">
        <v>621</v>
      </c>
      <c r="F294" s="136" t="s">
        <v>622</v>
      </c>
      <c r="G294" s="137" t="s">
        <v>182</v>
      </c>
      <c r="H294" s="138">
        <v>39.265000000000001</v>
      </c>
      <c r="I294" s="139">
        <v>0</v>
      </c>
      <c r="J294" s="139">
        <f t="shared" si="50"/>
        <v>0</v>
      </c>
      <c r="K294" s="140"/>
      <c r="L294" s="14"/>
      <c r="M294" s="141"/>
      <c r="N294" s="142" t="s">
        <v>31</v>
      </c>
      <c r="O294" s="143">
        <v>0</v>
      </c>
      <c r="P294" s="143">
        <f t="shared" si="51"/>
        <v>0</v>
      </c>
      <c r="Q294" s="143">
        <v>0</v>
      </c>
      <c r="R294" s="143">
        <f t="shared" si="52"/>
        <v>0</v>
      </c>
      <c r="S294" s="143">
        <v>0</v>
      </c>
      <c r="T294" s="144">
        <f t="shared" si="53"/>
        <v>0</v>
      </c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R294" s="145" t="s">
        <v>207</v>
      </c>
      <c r="AT294" s="145" t="s">
        <v>137</v>
      </c>
      <c r="AU294" s="145" t="s">
        <v>75</v>
      </c>
      <c r="AY294" s="2" t="s">
        <v>135</v>
      </c>
      <c r="BE294" s="146">
        <f t="shared" si="54"/>
        <v>0</v>
      </c>
      <c r="BF294" s="146">
        <f t="shared" si="55"/>
        <v>0</v>
      </c>
      <c r="BG294" s="146">
        <f t="shared" si="56"/>
        <v>0</v>
      </c>
      <c r="BH294" s="146">
        <f t="shared" si="57"/>
        <v>0</v>
      </c>
      <c r="BI294" s="146">
        <f t="shared" si="58"/>
        <v>0</v>
      </c>
      <c r="BJ294" s="2" t="s">
        <v>73</v>
      </c>
      <c r="BK294" s="146">
        <f t="shared" si="59"/>
        <v>0</v>
      </c>
      <c r="BL294" s="2" t="s">
        <v>207</v>
      </c>
      <c r="BM294" s="145" t="s">
        <v>623</v>
      </c>
    </row>
    <row r="295" spans="1:65" s="17" customFormat="1" ht="24.2" customHeight="1">
      <c r="A295" s="13"/>
      <c r="B295" s="133"/>
      <c r="C295" s="134" t="s">
        <v>624</v>
      </c>
      <c r="D295" s="134" t="s">
        <v>137</v>
      </c>
      <c r="E295" s="135" t="s">
        <v>625</v>
      </c>
      <c r="F295" s="136" t="s">
        <v>626</v>
      </c>
      <c r="G295" s="137" t="s">
        <v>205</v>
      </c>
      <c r="H295" s="138">
        <v>0.9</v>
      </c>
      <c r="I295" s="139">
        <v>0</v>
      </c>
      <c r="J295" s="139">
        <f t="shared" si="50"/>
        <v>0</v>
      </c>
      <c r="K295" s="140"/>
      <c r="L295" s="14"/>
      <c r="M295" s="141"/>
      <c r="N295" s="142" t="s">
        <v>31</v>
      </c>
      <c r="O295" s="143">
        <v>0</v>
      </c>
      <c r="P295" s="143">
        <f t="shared" si="51"/>
        <v>0</v>
      </c>
      <c r="Q295" s="143">
        <v>0</v>
      </c>
      <c r="R295" s="143">
        <f t="shared" si="52"/>
        <v>0</v>
      </c>
      <c r="S295" s="143">
        <v>0</v>
      </c>
      <c r="T295" s="144">
        <f t="shared" si="53"/>
        <v>0</v>
      </c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R295" s="145" t="s">
        <v>207</v>
      </c>
      <c r="AT295" s="145" t="s">
        <v>137</v>
      </c>
      <c r="AU295" s="145" t="s">
        <v>75</v>
      </c>
      <c r="AY295" s="2" t="s">
        <v>135</v>
      </c>
      <c r="BE295" s="146">
        <f t="shared" si="54"/>
        <v>0</v>
      </c>
      <c r="BF295" s="146">
        <f t="shared" si="55"/>
        <v>0</v>
      </c>
      <c r="BG295" s="146">
        <f t="shared" si="56"/>
        <v>0</v>
      </c>
      <c r="BH295" s="146">
        <f t="shared" si="57"/>
        <v>0</v>
      </c>
      <c r="BI295" s="146">
        <f t="shared" si="58"/>
        <v>0</v>
      </c>
      <c r="BJ295" s="2" t="s">
        <v>73</v>
      </c>
      <c r="BK295" s="146">
        <f t="shared" si="59"/>
        <v>0</v>
      </c>
      <c r="BL295" s="2" t="s">
        <v>207</v>
      </c>
      <c r="BM295" s="145" t="s">
        <v>627</v>
      </c>
    </row>
    <row r="296" spans="1:65" s="17" customFormat="1" ht="21.75" customHeight="1">
      <c r="A296" s="13"/>
      <c r="B296" s="133"/>
      <c r="C296" s="147" t="s">
        <v>628</v>
      </c>
      <c r="D296" s="147" t="s">
        <v>150</v>
      </c>
      <c r="E296" s="148" t="s">
        <v>629</v>
      </c>
      <c r="F296" s="149" t="s">
        <v>630</v>
      </c>
      <c r="G296" s="150" t="s">
        <v>205</v>
      </c>
      <c r="H296" s="151">
        <v>0.99</v>
      </c>
      <c r="I296" s="152">
        <v>0</v>
      </c>
      <c r="J296" s="152">
        <f t="shared" si="50"/>
        <v>0</v>
      </c>
      <c r="K296" s="153"/>
      <c r="L296" s="154"/>
      <c r="M296" s="155"/>
      <c r="N296" s="156" t="s">
        <v>31</v>
      </c>
      <c r="O296" s="143">
        <v>0</v>
      </c>
      <c r="P296" s="143">
        <f t="shared" si="51"/>
        <v>0</v>
      </c>
      <c r="Q296" s="143">
        <v>0</v>
      </c>
      <c r="R296" s="143">
        <f t="shared" si="52"/>
        <v>0</v>
      </c>
      <c r="S296" s="143">
        <v>0</v>
      </c>
      <c r="T296" s="144">
        <f t="shared" si="53"/>
        <v>0</v>
      </c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R296" s="145" t="s">
        <v>474</v>
      </c>
      <c r="AT296" s="145" t="s">
        <v>150</v>
      </c>
      <c r="AU296" s="145" t="s">
        <v>75</v>
      </c>
      <c r="AY296" s="2" t="s">
        <v>135</v>
      </c>
      <c r="BE296" s="146">
        <f t="shared" si="54"/>
        <v>0</v>
      </c>
      <c r="BF296" s="146">
        <f t="shared" si="55"/>
        <v>0</v>
      </c>
      <c r="BG296" s="146">
        <f t="shared" si="56"/>
        <v>0</v>
      </c>
      <c r="BH296" s="146">
        <f t="shared" si="57"/>
        <v>0</v>
      </c>
      <c r="BI296" s="146">
        <f t="shared" si="58"/>
        <v>0</v>
      </c>
      <c r="BJ296" s="2" t="s">
        <v>73</v>
      </c>
      <c r="BK296" s="146">
        <f t="shared" si="59"/>
        <v>0</v>
      </c>
      <c r="BL296" s="2" t="s">
        <v>207</v>
      </c>
      <c r="BM296" s="145" t="s">
        <v>631</v>
      </c>
    </row>
    <row r="297" spans="1:65" s="17" customFormat="1" ht="37.9" customHeight="1">
      <c r="A297" s="13"/>
      <c r="B297" s="133"/>
      <c r="C297" s="134" t="s">
        <v>632</v>
      </c>
      <c r="D297" s="134" t="s">
        <v>137</v>
      </c>
      <c r="E297" s="135" t="s">
        <v>633</v>
      </c>
      <c r="F297" s="136" t="s">
        <v>634</v>
      </c>
      <c r="G297" s="137" t="s">
        <v>182</v>
      </c>
      <c r="H297" s="138">
        <v>39.265000000000001</v>
      </c>
      <c r="I297" s="139">
        <v>0</v>
      </c>
      <c r="J297" s="139">
        <f t="shared" si="50"/>
        <v>0</v>
      </c>
      <c r="K297" s="140"/>
      <c r="L297" s="14"/>
      <c r="M297" s="141"/>
      <c r="N297" s="142" t="s">
        <v>31</v>
      </c>
      <c r="O297" s="143">
        <v>0</v>
      </c>
      <c r="P297" s="143">
        <f t="shared" si="51"/>
        <v>0</v>
      </c>
      <c r="Q297" s="143">
        <v>0</v>
      </c>
      <c r="R297" s="143">
        <f t="shared" si="52"/>
        <v>0</v>
      </c>
      <c r="S297" s="143">
        <v>0</v>
      </c>
      <c r="T297" s="144">
        <f t="shared" si="53"/>
        <v>0</v>
      </c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R297" s="145" t="s">
        <v>207</v>
      </c>
      <c r="AT297" s="145" t="s">
        <v>137</v>
      </c>
      <c r="AU297" s="145" t="s">
        <v>75</v>
      </c>
      <c r="AY297" s="2" t="s">
        <v>135</v>
      </c>
      <c r="BE297" s="146">
        <f t="shared" si="54"/>
        <v>0</v>
      </c>
      <c r="BF297" s="146">
        <f t="shared" si="55"/>
        <v>0</v>
      </c>
      <c r="BG297" s="146">
        <f t="shared" si="56"/>
        <v>0</v>
      </c>
      <c r="BH297" s="146">
        <f t="shared" si="57"/>
        <v>0</v>
      </c>
      <c r="BI297" s="146">
        <f t="shared" si="58"/>
        <v>0</v>
      </c>
      <c r="BJ297" s="2" t="s">
        <v>73</v>
      </c>
      <c r="BK297" s="146">
        <f t="shared" si="59"/>
        <v>0</v>
      </c>
      <c r="BL297" s="2" t="s">
        <v>207</v>
      </c>
      <c r="BM297" s="145" t="s">
        <v>635</v>
      </c>
    </row>
    <row r="298" spans="1:65" s="17" customFormat="1" ht="37.9" customHeight="1">
      <c r="A298" s="13"/>
      <c r="B298" s="133"/>
      <c r="C298" s="147" t="s">
        <v>636</v>
      </c>
      <c r="D298" s="147" t="s">
        <v>150</v>
      </c>
      <c r="E298" s="148" t="s">
        <v>637</v>
      </c>
      <c r="F298" s="149" t="s">
        <v>638</v>
      </c>
      <c r="G298" s="150" t="s">
        <v>182</v>
      </c>
      <c r="H298" s="151">
        <v>43.192</v>
      </c>
      <c r="I298" s="152">
        <v>0</v>
      </c>
      <c r="J298" s="152">
        <f t="shared" si="50"/>
        <v>0</v>
      </c>
      <c r="K298" s="153"/>
      <c r="L298" s="154"/>
      <c r="M298" s="155"/>
      <c r="N298" s="156" t="s">
        <v>31</v>
      </c>
      <c r="O298" s="143">
        <v>0</v>
      </c>
      <c r="P298" s="143">
        <f t="shared" si="51"/>
        <v>0</v>
      </c>
      <c r="Q298" s="143">
        <v>0</v>
      </c>
      <c r="R298" s="143">
        <f t="shared" si="52"/>
        <v>0</v>
      </c>
      <c r="S298" s="143">
        <v>0</v>
      </c>
      <c r="T298" s="144">
        <f t="shared" si="53"/>
        <v>0</v>
      </c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R298" s="145" t="s">
        <v>474</v>
      </c>
      <c r="AT298" s="145" t="s">
        <v>150</v>
      </c>
      <c r="AU298" s="145" t="s">
        <v>75</v>
      </c>
      <c r="AY298" s="2" t="s">
        <v>135</v>
      </c>
      <c r="BE298" s="146">
        <f t="shared" si="54"/>
        <v>0</v>
      </c>
      <c r="BF298" s="146">
        <f t="shared" si="55"/>
        <v>0</v>
      </c>
      <c r="BG298" s="146">
        <f t="shared" si="56"/>
        <v>0</v>
      </c>
      <c r="BH298" s="146">
        <f t="shared" si="57"/>
        <v>0</v>
      </c>
      <c r="BI298" s="146">
        <f t="shared" si="58"/>
        <v>0</v>
      </c>
      <c r="BJ298" s="2" t="s">
        <v>73</v>
      </c>
      <c r="BK298" s="146">
        <f t="shared" si="59"/>
        <v>0</v>
      </c>
      <c r="BL298" s="2" t="s">
        <v>207</v>
      </c>
      <c r="BM298" s="145" t="s">
        <v>639</v>
      </c>
    </row>
    <row r="299" spans="1:65" s="17" customFormat="1" ht="24.2" customHeight="1">
      <c r="A299" s="13"/>
      <c r="B299" s="133"/>
      <c r="C299" s="134" t="s">
        <v>640</v>
      </c>
      <c r="D299" s="134" t="s">
        <v>137</v>
      </c>
      <c r="E299" s="135" t="s">
        <v>641</v>
      </c>
      <c r="F299" s="136" t="s">
        <v>642</v>
      </c>
      <c r="G299" s="137" t="s">
        <v>153</v>
      </c>
      <c r="H299" s="138">
        <v>1.5129999999999999</v>
      </c>
      <c r="I299" s="139">
        <v>0</v>
      </c>
      <c r="J299" s="139">
        <f t="shared" si="50"/>
        <v>0</v>
      </c>
      <c r="K299" s="140"/>
      <c r="L299" s="14"/>
      <c r="M299" s="141"/>
      <c r="N299" s="142" t="s">
        <v>31</v>
      </c>
      <c r="O299" s="143">
        <v>0</v>
      </c>
      <c r="P299" s="143">
        <f t="shared" si="51"/>
        <v>0</v>
      </c>
      <c r="Q299" s="143">
        <v>0</v>
      </c>
      <c r="R299" s="143">
        <f t="shared" si="52"/>
        <v>0</v>
      </c>
      <c r="S299" s="143">
        <v>0</v>
      </c>
      <c r="T299" s="144">
        <f t="shared" si="53"/>
        <v>0</v>
      </c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R299" s="145" t="s">
        <v>207</v>
      </c>
      <c r="AT299" s="145" t="s">
        <v>137</v>
      </c>
      <c r="AU299" s="145" t="s">
        <v>75</v>
      </c>
      <c r="AY299" s="2" t="s">
        <v>135</v>
      </c>
      <c r="BE299" s="146">
        <f t="shared" si="54"/>
        <v>0</v>
      </c>
      <c r="BF299" s="146">
        <f t="shared" si="55"/>
        <v>0</v>
      </c>
      <c r="BG299" s="146">
        <f t="shared" si="56"/>
        <v>0</v>
      </c>
      <c r="BH299" s="146">
        <f t="shared" si="57"/>
        <v>0</v>
      </c>
      <c r="BI299" s="146">
        <f t="shared" si="58"/>
        <v>0</v>
      </c>
      <c r="BJ299" s="2" t="s">
        <v>73</v>
      </c>
      <c r="BK299" s="146">
        <f t="shared" si="59"/>
        <v>0</v>
      </c>
      <c r="BL299" s="2" t="s">
        <v>207</v>
      </c>
      <c r="BM299" s="145" t="s">
        <v>643</v>
      </c>
    </row>
    <row r="300" spans="1:65" s="120" customFormat="1" ht="20.85" customHeight="1">
      <c r="B300" s="121"/>
      <c r="D300" s="122" t="s">
        <v>65</v>
      </c>
      <c r="E300" s="131" t="s">
        <v>644</v>
      </c>
      <c r="F300" s="131" t="s">
        <v>645</v>
      </c>
      <c r="J300" s="132">
        <f>BK300</f>
        <v>0</v>
      </c>
      <c r="L300" s="121"/>
      <c r="M300" s="125"/>
      <c r="N300" s="126"/>
      <c r="O300" s="126"/>
      <c r="P300" s="127">
        <f>SUM(P301:P302)</f>
        <v>0</v>
      </c>
      <c r="Q300" s="126"/>
      <c r="R300" s="127">
        <f>SUM(R301:R302)</f>
        <v>0</v>
      </c>
      <c r="S300" s="126"/>
      <c r="T300" s="128">
        <f>SUM(T301:T302)</f>
        <v>0</v>
      </c>
      <c r="AR300" s="122" t="s">
        <v>73</v>
      </c>
      <c r="AT300" s="129" t="s">
        <v>65</v>
      </c>
      <c r="AU300" s="129" t="s">
        <v>75</v>
      </c>
      <c r="AY300" s="122" t="s">
        <v>135</v>
      </c>
      <c r="BK300" s="130">
        <f>SUM(BK301:BK302)</f>
        <v>0</v>
      </c>
    </row>
    <row r="301" spans="1:65" s="17" customFormat="1" ht="24.2" customHeight="1">
      <c r="A301" s="13"/>
      <c r="B301" s="133"/>
      <c r="C301" s="134" t="s">
        <v>646</v>
      </c>
      <c r="D301" s="134" t="s">
        <v>137</v>
      </c>
      <c r="E301" s="135" t="s">
        <v>647</v>
      </c>
      <c r="F301" s="136" t="s">
        <v>648</v>
      </c>
      <c r="G301" s="137" t="s">
        <v>182</v>
      </c>
      <c r="H301" s="138">
        <v>39.265000000000001</v>
      </c>
      <c r="I301" s="139">
        <v>0</v>
      </c>
      <c r="J301" s="139">
        <f>ROUND(I301*H301,2)</f>
        <v>0</v>
      </c>
      <c r="K301" s="140"/>
      <c r="L301" s="14"/>
      <c r="M301" s="141"/>
      <c r="N301" s="142" t="s">
        <v>31</v>
      </c>
      <c r="O301" s="143">
        <v>0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R301" s="145" t="s">
        <v>141</v>
      </c>
      <c r="AT301" s="145" t="s">
        <v>137</v>
      </c>
      <c r="AU301" s="145" t="s">
        <v>146</v>
      </c>
      <c r="AY301" s="2" t="s">
        <v>135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2" t="s">
        <v>73</v>
      </c>
      <c r="BK301" s="146">
        <f>ROUND(I301*H301,2)</f>
        <v>0</v>
      </c>
      <c r="BL301" s="2" t="s">
        <v>141</v>
      </c>
      <c r="BM301" s="145" t="s">
        <v>649</v>
      </c>
    </row>
    <row r="302" spans="1:65" s="17" customFormat="1" ht="16.5" customHeight="1">
      <c r="A302" s="13"/>
      <c r="B302" s="133"/>
      <c r="C302" s="134" t="s">
        <v>474</v>
      </c>
      <c r="D302" s="134" t="s">
        <v>137</v>
      </c>
      <c r="E302" s="135" t="s">
        <v>621</v>
      </c>
      <c r="F302" s="136" t="s">
        <v>622</v>
      </c>
      <c r="G302" s="137" t="s">
        <v>182</v>
      </c>
      <c r="H302" s="138">
        <v>39.265000000000001</v>
      </c>
      <c r="I302" s="139">
        <v>0</v>
      </c>
      <c r="J302" s="139">
        <f>ROUND(I302*H302,2)</f>
        <v>0</v>
      </c>
      <c r="K302" s="140"/>
      <c r="L302" s="14"/>
      <c r="M302" s="141"/>
      <c r="N302" s="142" t="s">
        <v>31</v>
      </c>
      <c r="O302" s="143">
        <v>0</v>
      </c>
      <c r="P302" s="143">
        <f>O302*H302</f>
        <v>0</v>
      </c>
      <c r="Q302" s="143">
        <v>0</v>
      </c>
      <c r="R302" s="143">
        <f>Q302*H302</f>
        <v>0</v>
      </c>
      <c r="S302" s="143">
        <v>0</v>
      </c>
      <c r="T302" s="144">
        <f>S302*H302</f>
        <v>0</v>
      </c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R302" s="145" t="s">
        <v>141</v>
      </c>
      <c r="AT302" s="145" t="s">
        <v>137</v>
      </c>
      <c r="AU302" s="145" t="s">
        <v>146</v>
      </c>
      <c r="AY302" s="2" t="s">
        <v>135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2" t="s">
        <v>73</v>
      </c>
      <c r="BK302" s="146">
        <f>ROUND(I302*H302,2)</f>
        <v>0</v>
      </c>
      <c r="BL302" s="2" t="s">
        <v>141</v>
      </c>
      <c r="BM302" s="145" t="s">
        <v>650</v>
      </c>
    </row>
    <row r="303" spans="1:65" s="120" customFormat="1" ht="22.9" customHeight="1">
      <c r="B303" s="121"/>
      <c r="D303" s="122" t="s">
        <v>65</v>
      </c>
      <c r="E303" s="131" t="s">
        <v>651</v>
      </c>
      <c r="F303" s="131" t="s">
        <v>652</v>
      </c>
      <c r="J303" s="132">
        <f>BK303</f>
        <v>0</v>
      </c>
      <c r="L303" s="121"/>
      <c r="M303" s="125"/>
      <c r="N303" s="126"/>
      <c r="O303" s="126"/>
      <c r="P303" s="127">
        <f>SUM(P304:P314)</f>
        <v>0</v>
      </c>
      <c r="Q303" s="126"/>
      <c r="R303" s="127">
        <f>SUM(R304:R314)</f>
        <v>0</v>
      </c>
      <c r="S303" s="126"/>
      <c r="T303" s="128">
        <f>SUM(T304:T314)</f>
        <v>0</v>
      </c>
      <c r="AR303" s="122" t="s">
        <v>75</v>
      </c>
      <c r="AT303" s="129" t="s">
        <v>65</v>
      </c>
      <c r="AU303" s="129" t="s">
        <v>73</v>
      </c>
      <c r="AY303" s="122" t="s">
        <v>135</v>
      </c>
      <c r="BK303" s="130">
        <f>SUM(BK304:BK314)</f>
        <v>0</v>
      </c>
    </row>
    <row r="304" spans="1:65" s="17" customFormat="1" ht="16.5" customHeight="1">
      <c r="A304" s="13"/>
      <c r="B304" s="133"/>
      <c r="C304" s="134" t="s">
        <v>653</v>
      </c>
      <c r="D304" s="134" t="s">
        <v>137</v>
      </c>
      <c r="E304" s="135" t="s">
        <v>654</v>
      </c>
      <c r="F304" s="136" t="s">
        <v>655</v>
      </c>
      <c r="G304" s="137" t="s">
        <v>182</v>
      </c>
      <c r="H304" s="138">
        <v>112.64400000000001</v>
      </c>
      <c r="I304" s="139">
        <v>0</v>
      </c>
      <c r="J304" s="139">
        <f t="shared" ref="J304:J314" si="60">ROUND(I304*H304,2)</f>
        <v>0</v>
      </c>
      <c r="K304" s="140"/>
      <c r="L304" s="14"/>
      <c r="M304" s="141"/>
      <c r="N304" s="142" t="s">
        <v>31</v>
      </c>
      <c r="O304" s="143">
        <v>0</v>
      </c>
      <c r="P304" s="143">
        <f t="shared" ref="P304:P314" si="61">O304*H304</f>
        <v>0</v>
      </c>
      <c r="Q304" s="143">
        <v>0</v>
      </c>
      <c r="R304" s="143">
        <f t="shared" ref="R304:R314" si="62">Q304*H304</f>
        <v>0</v>
      </c>
      <c r="S304" s="143">
        <v>0</v>
      </c>
      <c r="T304" s="144">
        <f t="shared" ref="T304:T314" si="63">S304*H304</f>
        <v>0</v>
      </c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R304" s="145" t="s">
        <v>207</v>
      </c>
      <c r="AT304" s="145" t="s">
        <v>137</v>
      </c>
      <c r="AU304" s="145" t="s">
        <v>75</v>
      </c>
      <c r="AY304" s="2" t="s">
        <v>135</v>
      </c>
      <c r="BE304" s="146">
        <f t="shared" ref="BE304:BE314" si="64">IF(N304="základní",J304,0)</f>
        <v>0</v>
      </c>
      <c r="BF304" s="146">
        <f t="shared" ref="BF304:BF314" si="65">IF(N304="snížená",J304,0)</f>
        <v>0</v>
      </c>
      <c r="BG304" s="146">
        <f t="shared" ref="BG304:BG314" si="66">IF(N304="zákl. přenesená",J304,0)</f>
        <v>0</v>
      </c>
      <c r="BH304" s="146">
        <f t="shared" ref="BH304:BH314" si="67">IF(N304="sníž. přenesená",J304,0)</f>
        <v>0</v>
      </c>
      <c r="BI304" s="146">
        <f t="shared" ref="BI304:BI314" si="68">IF(N304="nulová",J304,0)</f>
        <v>0</v>
      </c>
      <c r="BJ304" s="2" t="s">
        <v>73</v>
      </c>
      <c r="BK304" s="146">
        <f t="shared" ref="BK304:BK314" si="69">ROUND(I304*H304,2)</f>
        <v>0</v>
      </c>
      <c r="BL304" s="2" t="s">
        <v>207</v>
      </c>
      <c r="BM304" s="145" t="s">
        <v>656</v>
      </c>
    </row>
    <row r="305" spans="1:65" s="17" customFormat="1" ht="21.75" customHeight="1">
      <c r="A305" s="13"/>
      <c r="B305" s="133"/>
      <c r="C305" s="134" t="s">
        <v>657</v>
      </c>
      <c r="D305" s="134" t="s">
        <v>137</v>
      </c>
      <c r="E305" s="135" t="s">
        <v>658</v>
      </c>
      <c r="F305" s="136" t="s">
        <v>659</v>
      </c>
      <c r="G305" s="137" t="s">
        <v>205</v>
      </c>
      <c r="H305" s="138">
        <v>23.9</v>
      </c>
      <c r="I305" s="139">
        <v>0</v>
      </c>
      <c r="J305" s="139">
        <f t="shared" si="60"/>
        <v>0</v>
      </c>
      <c r="K305" s="140"/>
      <c r="L305" s="14"/>
      <c r="M305" s="141"/>
      <c r="N305" s="142" t="s">
        <v>31</v>
      </c>
      <c r="O305" s="143">
        <v>0</v>
      </c>
      <c r="P305" s="143">
        <f t="shared" si="61"/>
        <v>0</v>
      </c>
      <c r="Q305" s="143">
        <v>0</v>
      </c>
      <c r="R305" s="143">
        <f t="shared" si="62"/>
        <v>0</v>
      </c>
      <c r="S305" s="143">
        <v>0</v>
      </c>
      <c r="T305" s="144">
        <f t="shared" si="63"/>
        <v>0</v>
      </c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R305" s="145" t="s">
        <v>207</v>
      </c>
      <c r="AT305" s="145" t="s">
        <v>137</v>
      </c>
      <c r="AU305" s="145" t="s">
        <v>75</v>
      </c>
      <c r="AY305" s="2" t="s">
        <v>135</v>
      </c>
      <c r="BE305" s="146">
        <f t="shared" si="64"/>
        <v>0</v>
      </c>
      <c r="BF305" s="146">
        <f t="shared" si="65"/>
        <v>0</v>
      </c>
      <c r="BG305" s="146">
        <f t="shared" si="66"/>
        <v>0</v>
      </c>
      <c r="BH305" s="146">
        <f t="shared" si="67"/>
        <v>0</v>
      </c>
      <c r="BI305" s="146">
        <f t="shared" si="68"/>
        <v>0</v>
      </c>
      <c r="BJ305" s="2" t="s">
        <v>73</v>
      </c>
      <c r="BK305" s="146">
        <f t="shared" si="69"/>
        <v>0</v>
      </c>
      <c r="BL305" s="2" t="s">
        <v>207</v>
      </c>
      <c r="BM305" s="145" t="s">
        <v>660</v>
      </c>
    </row>
    <row r="306" spans="1:65" s="17" customFormat="1" ht="24.2" customHeight="1">
      <c r="A306" s="13"/>
      <c r="B306" s="133"/>
      <c r="C306" s="147" t="s">
        <v>661</v>
      </c>
      <c r="D306" s="147" t="s">
        <v>150</v>
      </c>
      <c r="E306" s="148" t="s">
        <v>662</v>
      </c>
      <c r="F306" s="149" t="s">
        <v>663</v>
      </c>
      <c r="G306" s="150" t="s">
        <v>205</v>
      </c>
      <c r="H306" s="151">
        <v>26.29</v>
      </c>
      <c r="I306" s="152">
        <v>0</v>
      </c>
      <c r="J306" s="152">
        <f t="shared" si="60"/>
        <v>0</v>
      </c>
      <c r="K306" s="153"/>
      <c r="L306" s="154"/>
      <c r="M306" s="155"/>
      <c r="N306" s="156" t="s">
        <v>31</v>
      </c>
      <c r="O306" s="143">
        <v>0</v>
      </c>
      <c r="P306" s="143">
        <f t="shared" si="61"/>
        <v>0</v>
      </c>
      <c r="Q306" s="143">
        <v>0</v>
      </c>
      <c r="R306" s="143">
        <f t="shared" si="62"/>
        <v>0</v>
      </c>
      <c r="S306" s="143">
        <v>0</v>
      </c>
      <c r="T306" s="144">
        <f t="shared" si="63"/>
        <v>0</v>
      </c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R306" s="145" t="s">
        <v>474</v>
      </c>
      <c r="AT306" s="145" t="s">
        <v>150</v>
      </c>
      <c r="AU306" s="145" t="s">
        <v>75</v>
      </c>
      <c r="AY306" s="2" t="s">
        <v>135</v>
      </c>
      <c r="BE306" s="146">
        <f t="shared" si="64"/>
        <v>0</v>
      </c>
      <c r="BF306" s="146">
        <f t="shared" si="65"/>
        <v>0</v>
      </c>
      <c r="BG306" s="146">
        <f t="shared" si="66"/>
        <v>0</v>
      </c>
      <c r="BH306" s="146">
        <f t="shared" si="67"/>
        <v>0</v>
      </c>
      <c r="BI306" s="146">
        <f t="shared" si="68"/>
        <v>0</v>
      </c>
      <c r="BJ306" s="2" t="s">
        <v>73</v>
      </c>
      <c r="BK306" s="146">
        <f t="shared" si="69"/>
        <v>0</v>
      </c>
      <c r="BL306" s="2" t="s">
        <v>207</v>
      </c>
      <c r="BM306" s="145" t="s">
        <v>664</v>
      </c>
    </row>
    <row r="307" spans="1:65" s="17" customFormat="1" ht="37.9" customHeight="1">
      <c r="A307" s="13"/>
      <c r="B307" s="133"/>
      <c r="C307" s="134" t="s">
        <v>665</v>
      </c>
      <c r="D307" s="134" t="s">
        <v>137</v>
      </c>
      <c r="E307" s="135" t="s">
        <v>666</v>
      </c>
      <c r="F307" s="136" t="s">
        <v>667</v>
      </c>
      <c r="G307" s="137" t="s">
        <v>182</v>
      </c>
      <c r="H307" s="138">
        <v>112.64400000000001</v>
      </c>
      <c r="I307" s="139">
        <v>0</v>
      </c>
      <c r="J307" s="139">
        <f t="shared" si="60"/>
        <v>0</v>
      </c>
      <c r="K307" s="140"/>
      <c r="L307" s="14"/>
      <c r="M307" s="141"/>
      <c r="N307" s="142" t="s">
        <v>31</v>
      </c>
      <c r="O307" s="143">
        <v>0</v>
      </c>
      <c r="P307" s="143">
        <f t="shared" si="61"/>
        <v>0</v>
      </c>
      <c r="Q307" s="143">
        <v>0</v>
      </c>
      <c r="R307" s="143">
        <f t="shared" si="62"/>
        <v>0</v>
      </c>
      <c r="S307" s="143">
        <v>0</v>
      </c>
      <c r="T307" s="144">
        <f t="shared" si="63"/>
        <v>0</v>
      </c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R307" s="145" t="s">
        <v>207</v>
      </c>
      <c r="AT307" s="145" t="s">
        <v>137</v>
      </c>
      <c r="AU307" s="145" t="s">
        <v>75</v>
      </c>
      <c r="AY307" s="2" t="s">
        <v>135</v>
      </c>
      <c r="BE307" s="146">
        <f t="shared" si="64"/>
        <v>0</v>
      </c>
      <c r="BF307" s="146">
        <f t="shared" si="65"/>
        <v>0</v>
      </c>
      <c r="BG307" s="146">
        <f t="shared" si="66"/>
        <v>0</v>
      </c>
      <c r="BH307" s="146">
        <f t="shared" si="67"/>
        <v>0</v>
      </c>
      <c r="BI307" s="146">
        <f t="shared" si="68"/>
        <v>0</v>
      </c>
      <c r="BJ307" s="2" t="s">
        <v>73</v>
      </c>
      <c r="BK307" s="146">
        <f t="shared" si="69"/>
        <v>0</v>
      </c>
      <c r="BL307" s="2" t="s">
        <v>207</v>
      </c>
      <c r="BM307" s="145" t="s">
        <v>668</v>
      </c>
    </row>
    <row r="308" spans="1:65" s="17" customFormat="1" ht="16.5" customHeight="1">
      <c r="A308" s="13"/>
      <c r="B308" s="133"/>
      <c r="C308" s="147" t="s">
        <v>669</v>
      </c>
      <c r="D308" s="147" t="s">
        <v>150</v>
      </c>
      <c r="E308" s="148" t="s">
        <v>670</v>
      </c>
      <c r="F308" s="149" t="s">
        <v>671</v>
      </c>
      <c r="G308" s="150" t="s">
        <v>182</v>
      </c>
      <c r="H308" s="151">
        <v>123.908</v>
      </c>
      <c r="I308" s="152">
        <v>0</v>
      </c>
      <c r="J308" s="152">
        <f t="shared" si="60"/>
        <v>0</v>
      </c>
      <c r="K308" s="153"/>
      <c r="L308" s="154"/>
      <c r="M308" s="155"/>
      <c r="N308" s="156" t="s">
        <v>31</v>
      </c>
      <c r="O308" s="143">
        <v>0</v>
      </c>
      <c r="P308" s="143">
        <f t="shared" si="61"/>
        <v>0</v>
      </c>
      <c r="Q308" s="143">
        <v>0</v>
      </c>
      <c r="R308" s="143">
        <f t="shared" si="62"/>
        <v>0</v>
      </c>
      <c r="S308" s="143">
        <v>0</v>
      </c>
      <c r="T308" s="144">
        <f t="shared" si="63"/>
        <v>0</v>
      </c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R308" s="145" t="s">
        <v>474</v>
      </c>
      <c r="AT308" s="145" t="s">
        <v>150</v>
      </c>
      <c r="AU308" s="145" t="s">
        <v>75</v>
      </c>
      <c r="AY308" s="2" t="s">
        <v>135</v>
      </c>
      <c r="BE308" s="146">
        <f t="shared" si="64"/>
        <v>0</v>
      </c>
      <c r="BF308" s="146">
        <f t="shared" si="65"/>
        <v>0</v>
      </c>
      <c r="BG308" s="146">
        <f t="shared" si="66"/>
        <v>0</v>
      </c>
      <c r="BH308" s="146">
        <f t="shared" si="67"/>
        <v>0</v>
      </c>
      <c r="BI308" s="146">
        <f t="shared" si="68"/>
        <v>0</v>
      </c>
      <c r="BJ308" s="2" t="s">
        <v>73</v>
      </c>
      <c r="BK308" s="146">
        <f t="shared" si="69"/>
        <v>0</v>
      </c>
      <c r="BL308" s="2" t="s">
        <v>207</v>
      </c>
      <c r="BM308" s="145" t="s">
        <v>672</v>
      </c>
    </row>
    <row r="309" spans="1:65" s="17" customFormat="1" ht="16.5" customHeight="1">
      <c r="A309" s="13"/>
      <c r="B309" s="133"/>
      <c r="C309" s="134" t="s">
        <v>673</v>
      </c>
      <c r="D309" s="134" t="s">
        <v>137</v>
      </c>
      <c r="E309" s="135" t="s">
        <v>674</v>
      </c>
      <c r="F309" s="136" t="s">
        <v>675</v>
      </c>
      <c r="G309" s="137" t="s">
        <v>205</v>
      </c>
      <c r="H309" s="138">
        <v>41.72</v>
      </c>
      <c r="I309" s="139">
        <v>0</v>
      </c>
      <c r="J309" s="139">
        <f t="shared" si="60"/>
        <v>0</v>
      </c>
      <c r="K309" s="140"/>
      <c r="L309" s="14"/>
      <c r="M309" s="141"/>
      <c r="N309" s="142" t="s">
        <v>31</v>
      </c>
      <c r="O309" s="143">
        <v>0</v>
      </c>
      <c r="P309" s="143">
        <f t="shared" si="61"/>
        <v>0</v>
      </c>
      <c r="Q309" s="143">
        <v>0</v>
      </c>
      <c r="R309" s="143">
        <f t="shared" si="62"/>
        <v>0</v>
      </c>
      <c r="S309" s="143">
        <v>0</v>
      </c>
      <c r="T309" s="144">
        <f t="shared" si="63"/>
        <v>0</v>
      </c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R309" s="145" t="s">
        <v>207</v>
      </c>
      <c r="AT309" s="145" t="s">
        <v>137</v>
      </c>
      <c r="AU309" s="145" t="s">
        <v>75</v>
      </c>
      <c r="AY309" s="2" t="s">
        <v>135</v>
      </c>
      <c r="BE309" s="146">
        <f t="shared" si="64"/>
        <v>0</v>
      </c>
      <c r="BF309" s="146">
        <f t="shared" si="65"/>
        <v>0</v>
      </c>
      <c r="BG309" s="146">
        <f t="shared" si="66"/>
        <v>0</v>
      </c>
      <c r="BH309" s="146">
        <f t="shared" si="67"/>
        <v>0</v>
      </c>
      <c r="BI309" s="146">
        <f t="shared" si="68"/>
        <v>0</v>
      </c>
      <c r="BJ309" s="2" t="s">
        <v>73</v>
      </c>
      <c r="BK309" s="146">
        <f t="shared" si="69"/>
        <v>0</v>
      </c>
      <c r="BL309" s="2" t="s">
        <v>207</v>
      </c>
      <c r="BM309" s="145" t="s">
        <v>676</v>
      </c>
    </row>
    <row r="310" spans="1:65" s="17" customFormat="1" ht="21.75" customHeight="1">
      <c r="A310" s="13"/>
      <c r="B310" s="133"/>
      <c r="C310" s="134" t="s">
        <v>677</v>
      </c>
      <c r="D310" s="134" t="s">
        <v>137</v>
      </c>
      <c r="E310" s="135" t="s">
        <v>678</v>
      </c>
      <c r="F310" s="136" t="s">
        <v>679</v>
      </c>
      <c r="G310" s="137" t="s">
        <v>196</v>
      </c>
      <c r="H310" s="138">
        <v>50</v>
      </c>
      <c r="I310" s="139">
        <v>0</v>
      </c>
      <c r="J310" s="139">
        <f t="shared" si="60"/>
        <v>0</v>
      </c>
      <c r="K310" s="140"/>
      <c r="L310" s="14"/>
      <c r="M310" s="141"/>
      <c r="N310" s="142" t="s">
        <v>31</v>
      </c>
      <c r="O310" s="143">
        <v>0</v>
      </c>
      <c r="P310" s="143">
        <f t="shared" si="61"/>
        <v>0</v>
      </c>
      <c r="Q310" s="143">
        <v>0</v>
      </c>
      <c r="R310" s="143">
        <f t="shared" si="62"/>
        <v>0</v>
      </c>
      <c r="S310" s="143">
        <v>0</v>
      </c>
      <c r="T310" s="144">
        <f t="shared" si="63"/>
        <v>0</v>
      </c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R310" s="145" t="s">
        <v>207</v>
      </c>
      <c r="AT310" s="145" t="s">
        <v>137</v>
      </c>
      <c r="AU310" s="145" t="s">
        <v>75</v>
      </c>
      <c r="AY310" s="2" t="s">
        <v>135</v>
      </c>
      <c r="BE310" s="146">
        <f t="shared" si="64"/>
        <v>0</v>
      </c>
      <c r="BF310" s="146">
        <f t="shared" si="65"/>
        <v>0</v>
      </c>
      <c r="BG310" s="146">
        <f t="shared" si="66"/>
        <v>0</v>
      </c>
      <c r="BH310" s="146">
        <f t="shared" si="67"/>
        <v>0</v>
      </c>
      <c r="BI310" s="146">
        <f t="shared" si="68"/>
        <v>0</v>
      </c>
      <c r="BJ310" s="2" t="s">
        <v>73</v>
      </c>
      <c r="BK310" s="146">
        <f t="shared" si="69"/>
        <v>0</v>
      </c>
      <c r="BL310" s="2" t="s">
        <v>207</v>
      </c>
      <c r="BM310" s="145" t="s">
        <v>680</v>
      </c>
    </row>
    <row r="311" spans="1:65" s="17" customFormat="1" ht="16.5" customHeight="1">
      <c r="A311" s="13"/>
      <c r="B311" s="133"/>
      <c r="C311" s="134" t="s">
        <v>681</v>
      </c>
      <c r="D311" s="134" t="s">
        <v>137</v>
      </c>
      <c r="E311" s="135" t="s">
        <v>682</v>
      </c>
      <c r="F311" s="136" t="s">
        <v>683</v>
      </c>
      <c r="G311" s="137" t="s">
        <v>196</v>
      </c>
      <c r="H311" s="138">
        <v>1</v>
      </c>
      <c r="I311" s="139">
        <v>0</v>
      </c>
      <c r="J311" s="139">
        <f t="shared" si="60"/>
        <v>0</v>
      </c>
      <c r="K311" s="140"/>
      <c r="L311" s="14"/>
      <c r="M311" s="141"/>
      <c r="N311" s="142" t="s">
        <v>31</v>
      </c>
      <c r="O311" s="143">
        <v>0</v>
      </c>
      <c r="P311" s="143">
        <f t="shared" si="61"/>
        <v>0</v>
      </c>
      <c r="Q311" s="143">
        <v>0</v>
      </c>
      <c r="R311" s="143">
        <f t="shared" si="62"/>
        <v>0</v>
      </c>
      <c r="S311" s="143">
        <v>0</v>
      </c>
      <c r="T311" s="144">
        <f t="shared" si="63"/>
        <v>0</v>
      </c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R311" s="145" t="s">
        <v>207</v>
      </c>
      <c r="AT311" s="145" t="s">
        <v>137</v>
      </c>
      <c r="AU311" s="145" t="s">
        <v>75</v>
      </c>
      <c r="AY311" s="2" t="s">
        <v>135</v>
      </c>
      <c r="BE311" s="146">
        <f t="shared" si="64"/>
        <v>0</v>
      </c>
      <c r="BF311" s="146">
        <f t="shared" si="65"/>
        <v>0</v>
      </c>
      <c r="BG311" s="146">
        <f t="shared" si="66"/>
        <v>0</v>
      </c>
      <c r="BH311" s="146">
        <f t="shared" si="67"/>
        <v>0</v>
      </c>
      <c r="BI311" s="146">
        <f t="shared" si="68"/>
        <v>0</v>
      </c>
      <c r="BJ311" s="2" t="s">
        <v>73</v>
      </c>
      <c r="BK311" s="146">
        <f t="shared" si="69"/>
        <v>0</v>
      </c>
      <c r="BL311" s="2" t="s">
        <v>207</v>
      </c>
      <c r="BM311" s="145" t="s">
        <v>684</v>
      </c>
    </row>
    <row r="312" spans="1:65" s="17" customFormat="1" ht="24.2" customHeight="1">
      <c r="A312" s="13"/>
      <c r="B312" s="133"/>
      <c r="C312" s="134" t="s">
        <v>685</v>
      </c>
      <c r="D312" s="134" t="s">
        <v>137</v>
      </c>
      <c r="E312" s="135" t="s">
        <v>686</v>
      </c>
      <c r="F312" s="136" t="s">
        <v>687</v>
      </c>
      <c r="G312" s="137" t="s">
        <v>205</v>
      </c>
      <c r="H312" s="138">
        <v>10</v>
      </c>
      <c r="I312" s="139">
        <v>0</v>
      </c>
      <c r="J312" s="139">
        <f t="shared" si="60"/>
        <v>0</v>
      </c>
      <c r="K312" s="140"/>
      <c r="L312" s="14"/>
      <c r="M312" s="141"/>
      <c r="N312" s="142" t="s">
        <v>31</v>
      </c>
      <c r="O312" s="143">
        <v>0</v>
      </c>
      <c r="P312" s="143">
        <f t="shared" si="61"/>
        <v>0</v>
      </c>
      <c r="Q312" s="143">
        <v>0</v>
      </c>
      <c r="R312" s="143">
        <f t="shared" si="62"/>
        <v>0</v>
      </c>
      <c r="S312" s="143">
        <v>0</v>
      </c>
      <c r="T312" s="144">
        <f t="shared" si="63"/>
        <v>0</v>
      </c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R312" s="145" t="s">
        <v>207</v>
      </c>
      <c r="AT312" s="145" t="s">
        <v>137</v>
      </c>
      <c r="AU312" s="145" t="s">
        <v>75</v>
      </c>
      <c r="AY312" s="2" t="s">
        <v>135</v>
      </c>
      <c r="BE312" s="146">
        <f t="shared" si="64"/>
        <v>0</v>
      </c>
      <c r="BF312" s="146">
        <f t="shared" si="65"/>
        <v>0</v>
      </c>
      <c r="BG312" s="146">
        <f t="shared" si="66"/>
        <v>0</v>
      </c>
      <c r="BH312" s="146">
        <f t="shared" si="67"/>
        <v>0</v>
      </c>
      <c r="BI312" s="146">
        <f t="shared" si="68"/>
        <v>0</v>
      </c>
      <c r="BJ312" s="2" t="s">
        <v>73</v>
      </c>
      <c r="BK312" s="146">
        <f t="shared" si="69"/>
        <v>0</v>
      </c>
      <c r="BL312" s="2" t="s">
        <v>207</v>
      </c>
      <c r="BM312" s="145" t="s">
        <v>688</v>
      </c>
    </row>
    <row r="313" spans="1:65" s="17" customFormat="1" ht="16.5" customHeight="1">
      <c r="A313" s="13"/>
      <c r="B313" s="133"/>
      <c r="C313" s="147" t="s">
        <v>689</v>
      </c>
      <c r="D313" s="147" t="s">
        <v>150</v>
      </c>
      <c r="E313" s="148" t="s">
        <v>670</v>
      </c>
      <c r="F313" s="149" t="s">
        <v>671</v>
      </c>
      <c r="G313" s="150" t="s">
        <v>182</v>
      </c>
      <c r="H313" s="151">
        <v>3</v>
      </c>
      <c r="I313" s="152">
        <v>0</v>
      </c>
      <c r="J313" s="152">
        <f t="shared" si="60"/>
        <v>0</v>
      </c>
      <c r="K313" s="153"/>
      <c r="L313" s="154"/>
      <c r="M313" s="155"/>
      <c r="N313" s="156" t="s">
        <v>31</v>
      </c>
      <c r="O313" s="143">
        <v>0</v>
      </c>
      <c r="P313" s="143">
        <f t="shared" si="61"/>
        <v>0</v>
      </c>
      <c r="Q313" s="143">
        <v>0</v>
      </c>
      <c r="R313" s="143">
        <f t="shared" si="62"/>
        <v>0</v>
      </c>
      <c r="S313" s="143">
        <v>0</v>
      </c>
      <c r="T313" s="144">
        <f t="shared" si="63"/>
        <v>0</v>
      </c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R313" s="145" t="s">
        <v>474</v>
      </c>
      <c r="AT313" s="145" t="s">
        <v>150</v>
      </c>
      <c r="AU313" s="145" t="s">
        <v>75</v>
      </c>
      <c r="AY313" s="2" t="s">
        <v>135</v>
      </c>
      <c r="BE313" s="146">
        <f t="shared" si="64"/>
        <v>0</v>
      </c>
      <c r="BF313" s="146">
        <f t="shared" si="65"/>
        <v>0</v>
      </c>
      <c r="BG313" s="146">
        <f t="shared" si="66"/>
        <v>0</v>
      </c>
      <c r="BH313" s="146">
        <f t="shared" si="67"/>
        <v>0</v>
      </c>
      <c r="BI313" s="146">
        <f t="shared" si="68"/>
        <v>0</v>
      </c>
      <c r="BJ313" s="2" t="s">
        <v>73</v>
      </c>
      <c r="BK313" s="146">
        <f t="shared" si="69"/>
        <v>0</v>
      </c>
      <c r="BL313" s="2" t="s">
        <v>207</v>
      </c>
      <c r="BM313" s="145" t="s">
        <v>690</v>
      </c>
    </row>
    <row r="314" spans="1:65" s="17" customFormat="1" ht="24.2" customHeight="1">
      <c r="A314" s="13"/>
      <c r="B314" s="133"/>
      <c r="C314" s="134" t="s">
        <v>691</v>
      </c>
      <c r="D314" s="134" t="s">
        <v>137</v>
      </c>
      <c r="E314" s="135" t="s">
        <v>692</v>
      </c>
      <c r="F314" s="136" t="s">
        <v>693</v>
      </c>
      <c r="G314" s="137" t="s">
        <v>153</v>
      </c>
      <c r="H314" s="138">
        <v>2.6150000000000002</v>
      </c>
      <c r="I314" s="139">
        <v>0</v>
      </c>
      <c r="J314" s="139">
        <f t="shared" si="60"/>
        <v>0</v>
      </c>
      <c r="K314" s="140"/>
      <c r="L314" s="14"/>
      <c r="M314" s="141"/>
      <c r="N314" s="142" t="s">
        <v>31</v>
      </c>
      <c r="O314" s="143">
        <v>0</v>
      </c>
      <c r="P314" s="143">
        <f t="shared" si="61"/>
        <v>0</v>
      </c>
      <c r="Q314" s="143">
        <v>0</v>
      </c>
      <c r="R314" s="143">
        <f t="shared" si="62"/>
        <v>0</v>
      </c>
      <c r="S314" s="143">
        <v>0</v>
      </c>
      <c r="T314" s="144">
        <f t="shared" si="63"/>
        <v>0</v>
      </c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R314" s="145" t="s">
        <v>207</v>
      </c>
      <c r="AT314" s="145" t="s">
        <v>137</v>
      </c>
      <c r="AU314" s="145" t="s">
        <v>75</v>
      </c>
      <c r="AY314" s="2" t="s">
        <v>135</v>
      </c>
      <c r="BE314" s="146">
        <f t="shared" si="64"/>
        <v>0</v>
      </c>
      <c r="BF314" s="146">
        <f t="shared" si="65"/>
        <v>0</v>
      </c>
      <c r="BG314" s="146">
        <f t="shared" si="66"/>
        <v>0</v>
      </c>
      <c r="BH314" s="146">
        <f t="shared" si="67"/>
        <v>0</v>
      </c>
      <c r="BI314" s="146">
        <f t="shared" si="68"/>
        <v>0</v>
      </c>
      <c r="BJ314" s="2" t="s">
        <v>73</v>
      </c>
      <c r="BK314" s="146">
        <f t="shared" si="69"/>
        <v>0</v>
      </c>
      <c r="BL314" s="2" t="s">
        <v>207</v>
      </c>
      <c r="BM314" s="145" t="s">
        <v>694</v>
      </c>
    </row>
    <row r="315" spans="1:65" s="120" customFormat="1" ht="25.9" customHeight="1">
      <c r="B315" s="121"/>
      <c r="D315" s="122" t="s">
        <v>65</v>
      </c>
      <c r="E315" s="123" t="s">
        <v>695</v>
      </c>
      <c r="F315" s="123" t="s">
        <v>696</v>
      </c>
      <c r="J315" s="124">
        <f>BK315</f>
        <v>0</v>
      </c>
      <c r="L315" s="121"/>
      <c r="M315" s="125"/>
      <c r="N315" s="126"/>
      <c r="O315" s="126"/>
      <c r="P315" s="127">
        <f>SUM(P316:P320)</f>
        <v>0</v>
      </c>
      <c r="Q315" s="126"/>
      <c r="R315" s="127">
        <f>SUM(R316:R320)</f>
        <v>0</v>
      </c>
      <c r="S315" s="126"/>
      <c r="T315" s="128">
        <f>SUM(T316:T320)</f>
        <v>0</v>
      </c>
      <c r="AR315" s="122" t="s">
        <v>141</v>
      </c>
      <c r="AT315" s="129" t="s">
        <v>65</v>
      </c>
      <c r="AU315" s="129" t="s">
        <v>66</v>
      </c>
      <c r="AY315" s="122" t="s">
        <v>135</v>
      </c>
      <c r="BK315" s="130">
        <f>SUM(BK316:BK320)</f>
        <v>0</v>
      </c>
    </row>
    <row r="316" spans="1:65" s="17" customFormat="1" ht="21.75" customHeight="1">
      <c r="A316" s="13"/>
      <c r="B316" s="133"/>
      <c r="C316" s="134" t="s">
        <v>697</v>
      </c>
      <c r="D316" s="134" t="s">
        <v>137</v>
      </c>
      <c r="E316" s="135" t="s">
        <v>698</v>
      </c>
      <c r="F316" s="136" t="s">
        <v>699</v>
      </c>
      <c r="G316" s="137" t="s">
        <v>700</v>
      </c>
      <c r="H316" s="138">
        <v>15352</v>
      </c>
      <c r="I316" s="139">
        <v>0</v>
      </c>
      <c r="J316" s="139">
        <f>ROUND(I316*H316,2)</f>
        <v>0</v>
      </c>
      <c r="K316" s="140"/>
      <c r="L316" s="14"/>
      <c r="M316" s="141"/>
      <c r="N316" s="142" t="s">
        <v>31</v>
      </c>
      <c r="O316" s="143">
        <v>0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R316" s="145" t="s">
        <v>701</v>
      </c>
      <c r="AT316" s="145" t="s">
        <v>137</v>
      </c>
      <c r="AU316" s="145" t="s">
        <v>73</v>
      </c>
      <c r="AY316" s="2" t="s">
        <v>135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2" t="s">
        <v>73</v>
      </c>
      <c r="BK316" s="146">
        <f>ROUND(I316*H316,2)</f>
        <v>0</v>
      </c>
      <c r="BL316" s="2" t="s">
        <v>701</v>
      </c>
      <c r="BM316" s="145" t="s">
        <v>702</v>
      </c>
    </row>
    <row r="317" spans="1:65" s="17" customFormat="1" ht="16.5" customHeight="1">
      <c r="A317" s="13"/>
      <c r="B317" s="133"/>
      <c r="C317" s="134" t="s">
        <v>703</v>
      </c>
      <c r="D317" s="134" t="s">
        <v>137</v>
      </c>
      <c r="E317" s="135" t="s">
        <v>704</v>
      </c>
      <c r="F317" s="136" t="s">
        <v>705</v>
      </c>
      <c r="G317" s="137" t="s">
        <v>700</v>
      </c>
      <c r="H317" s="138">
        <v>15352</v>
      </c>
      <c r="I317" s="139">
        <v>0</v>
      </c>
      <c r="J317" s="139">
        <f>ROUND(I317*H317,2)</f>
        <v>0</v>
      </c>
      <c r="K317" s="140"/>
      <c r="L317" s="14"/>
      <c r="M317" s="141"/>
      <c r="N317" s="142" t="s">
        <v>31</v>
      </c>
      <c r="O317" s="143">
        <v>0</v>
      </c>
      <c r="P317" s="143">
        <f>O317*H317</f>
        <v>0</v>
      </c>
      <c r="Q317" s="143">
        <v>0</v>
      </c>
      <c r="R317" s="143">
        <f>Q317*H317</f>
        <v>0</v>
      </c>
      <c r="S317" s="143">
        <v>0</v>
      </c>
      <c r="T317" s="144">
        <f>S317*H317</f>
        <v>0</v>
      </c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R317" s="145" t="s">
        <v>701</v>
      </c>
      <c r="AT317" s="145" t="s">
        <v>137</v>
      </c>
      <c r="AU317" s="145" t="s">
        <v>73</v>
      </c>
      <c r="AY317" s="2" t="s">
        <v>135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2" t="s">
        <v>73</v>
      </c>
      <c r="BK317" s="146">
        <f>ROUND(I317*H317,2)</f>
        <v>0</v>
      </c>
      <c r="BL317" s="2" t="s">
        <v>701</v>
      </c>
      <c r="BM317" s="145" t="s">
        <v>706</v>
      </c>
    </row>
    <row r="318" spans="1:65" s="17" customFormat="1" ht="16.5" customHeight="1">
      <c r="A318" s="13"/>
      <c r="B318" s="133"/>
      <c r="C318" s="134" t="s">
        <v>707</v>
      </c>
      <c r="D318" s="134" t="s">
        <v>137</v>
      </c>
      <c r="E318" s="135" t="s">
        <v>708</v>
      </c>
      <c r="F318" s="136" t="s">
        <v>709</v>
      </c>
      <c r="G318" s="137" t="s">
        <v>536</v>
      </c>
      <c r="H318" s="138">
        <v>1</v>
      </c>
      <c r="I318" s="139">
        <v>0</v>
      </c>
      <c r="J318" s="139">
        <f>ROUND(I318*H318,2)</f>
        <v>0</v>
      </c>
      <c r="K318" s="140"/>
      <c r="L318" s="14"/>
      <c r="M318" s="141"/>
      <c r="N318" s="142" t="s">
        <v>31</v>
      </c>
      <c r="O318" s="143">
        <v>0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R318" s="145" t="s">
        <v>701</v>
      </c>
      <c r="AT318" s="145" t="s">
        <v>137</v>
      </c>
      <c r="AU318" s="145" t="s">
        <v>73</v>
      </c>
      <c r="AY318" s="2" t="s">
        <v>135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2" t="s">
        <v>73</v>
      </c>
      <c r="BK318" s="146">
        <f>ROUND(I318*H318,2)</f>
        <v>0</v>
      </c>
      <c r="BL318" s="2" t="s">
        <v>701</v>
      </c>
      <c r="BM318" s="145" t="s">
        <v>710</v>
      </c>
    </row>
    <row r="319" spans="1:65" s="17" customFormat="1" ht="24.2" customHeight="1">
      <c r="A319" s="13"/>
      <c r="B319" s="133"/>
      <c r="C319" s="134" t="s">
        <v>711</v>
      </c>
      <c r="D319" s="134" t="s">
        <v>137</v>
      </c>
      <c r="E319" s="135" t="s">
        <v>712</v>
      </c>
      <c r="F319" s="136" t="s">
        <v>713</v>
      </c>
      <c r="G319" s="137" t="s">
        <v>536</v>
      </c>
      <c r="H319" s="138">
        <v>1</v>
      </c>
      <c r="I319" s="139">
        <v>0</v>
      </c>
      <c r="J319" s="139">
        <f>ROUND(I319*H319,2)</f>
        <v>0</v>
      </c>
      <c r="K319" s="140"/>
      <c r="L319" s="14"/>
      <c r="M319" s="141"/>
      <c r="N319" s="142" t="s">
        <v>31</v>
      </c>
      <c r="O319" s="143">
        <v>0</v>
      </c>
      <c r="P319" s="143">
        <f>O319*H319</f>
        <v>0</v>
      </c>
      <c r="Q319" s="143">
        <v>0</v>
      </c>
      <c r="R319" s="143">
        <f>Q319*H319</f>
        <v>0</v>
      </c>
      <c r="S319" s="143">
        <v>0</v>
      </c>
      <c r="T319" s="144">
        <f>S319*H319</f>
        <v>0</v>
      </c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R319" s="145" t="s">
        <v>701</v>
      </c>
      <c r="AT319" s="145" t="s">
        <v>137</v>
      </c>
      <c r="AU319" s="145" t="s">
        <v>73</v>
      </c>
      <c r="AY319" s="2" t="s">
        <v>135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2" t="s">
        <v>73</v>
      </c>
      <c r="BK319" s="146">
        <f>ROUND(I319*H319,2)</f>
        <v>0</v>
      </c>
      <c r="BL319" s="2" t="s">
        <v>701</v>
      </c>
      <c r="BM319" s="145" t="s">
        <v>714</v>
      </c>
    </row>
    <row r="320" spans="1:65" s="17" customFormat="1" ht="44.25" customHeight="1">
      <c r="A320" s="13"/>
      <c r="B320" s="133"/>
      <c r="C320" s="134" t="s">
        <v>715</v>
      </c>
      <c r="D320" s="134" t="s">
        <v>137</v>
      </c>
      <c r="E320" s="135" t="s">
        <v>716</v>
      </c>
      <c r="F320" s="136" t="s">
        <v>717</v>
      </c>
      <c r="G320" s="137" t="s">
        <v>536</v>
      </c>
      <c r="H320" s="138">
        <v>1</v>
      </c>
      <c r="I320" s="139">
        <v>0</v>
      </c>
      <c r="J320" s="139">
        <f>ROUND(I320*H320,2)</f>
        <v>0</v>
      </c>
      <c r="K320" s="140"/>
      <c r="L320" s="14"/>
      <c r="M320" s="157"/>
      <c r="N320" s="158" t="s">
        <v>31</v>
      </c>
      <c r="O320" s="159">
        <v>0</v>
      </c>
      <c r="P320" s="159">
        <f>O320*H320</f>
        <v>0</v>
      </c>
      <c r="Q320" s="159">
        <v>0</v>
      </c>
      <c r="R320" s="159">
        <f>Q320*H320</f>
        <v>0</v>
      </c>
      <c r="S320" s="159">
        <v>0</v>
      </c>
      <c r="T320" s="160">
        <f>S320*H320</f>
        <v>0</v>
      </c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R320" s="145" t="s">
        <v>701</v>
      </c>
      <c r="AT320" s="145" t="s">
        <v>137</v>
      </c>
      <c r="AU320" s="145" t="s">
        <v>73</v>
      </c>
      <c r="AY320" s="2" t="s">
        <v>135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2" t="s">
        <v>73</v>
      </c>
      <c r="BK320" s="146">
        <f>ROUND(I320*H320,2)</f>
        <v>0</v>
      </c>
      <c r="BL320" s="2" t="s">
        <v>701</v>
      </c>
      <c r="BM320" s="145" t="s">
        <v>718</v>
      </c>
    </row>
    <row r="321" spans="1:31" s="17" customFormat="1" ht="6.95" customHeight="1">
      <c r="A321" s="13"/>
      <c r="B321" s="29"/>
      <c r="C321" s="30"/>
      <c r="D321" s="30"/>
      <c r="E321" s="30"/>
      <c r="F321" s="30"/>
      <c r="G321" s="30"/>
      <c r="H321" s="30"/>
      <c r="I321" s="30"/>
      <c r="J321" s="30"/>
      <c r="K321" s="30"/>
      <c r="L321" s="14"/>
      <c r="M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</row>
  </sheetData>
  <autoFilter ref="C152:K320"/>
  <mergeCells count="9">
    <mergeCell ref="E85:H85"/>
    <mergeCell ref="E87:H87"/>
    <mergeCell ref="E143:H143"/>
    <mergeCell ref="E145:H145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fitToHeight="100" orientation="portrait" horizontalDpi="300" verticalDpi="300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P11.0 - Umývárna-zahradni...</vt:lpstr>
      <vt:lpstr>'P11.0 - Umývárna-zahradni...'!Názvy_tisku</vt:lpstr>
      <vt:lpstr>'Rekapitulace stavby'!Názvy_tisku</vt:lpstr>
      <vt:lpstr>'P11.0 - Umývárna-zahradni...'!Oblast_tisku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ntb-Ondrej\Ondrej</dc:creator>
  <dc:description/>
  <cp:lastModifiedBy>student</cp:lastModifiedBy>
  <cp:revision>1</cp:revision>
  <dcterms:created xsi:type="dcterms:W3CDTF">2024-05-23T07:05:40Z</dcterms:created>
  <dcterms:modified xsi:type="dcterms:W3CDTF">2024-06-06T06:30:55Z</dcterms:modified>
  <dc:language>cs-CZ</dc:language>
</cp:coreProperties>
</file>