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rojektant03" reservationPassword="0"/>
  <workbookPr/>
  <bookViews>
    <workbookView xWindow="240" yWindow="120" windowWidth="14940" windowHeight="9225" activeTab="0"/>
  </bookViews>
  <sheets>
    <sheet name="Rekapitulace" sheetId="1" r:id="rId1"/>
    <sheet name="DIO" sheetId="2" r:id="rId2"/>
    <sheet name="SO 101" sheetId="3" r:id="rId3"/>
    <sheet name="SO 102" sheetId="4" r:id="rId4"/>
    <sheet name="SO 103" sheetId="5" r:id="rId5"/>
    <sheet name="SO 104" sheetId="6" r:id="rId6"/>
    <sheet name="SO 201" sheetId="7" r:id="rId7"/>
    <sheet name="SO 202" sheetId="8" r:id="rId8"/>
    <sheet name="SO 401" sheetId="9" r:id="rId9"/>
    <sheet name="VRN" sheetId="10" r:id="rId10"/>
  </sheets>
  <definedNames/>
  <calcPr/>
  <webPublishing/>
</workbook>
</file>

<file path=xl/sharedStrings.xml><?xml version="1.0" encoding="utf-8"?>
<sst xmlns="http://schemas.openxmlformats.org/spreadsheetml/2006/main" count="6886" uniqueCount="1558">
  <si>
    <t>Firma: -</t>
  </si>
  <si>
    <t>Rekapitulace ceny</t>
  </si>
  <si>
    <t>Stavba: 2018656 - II/113 BÍLKOVICE, MOST EV. Č. 113-015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</si>
  <si>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</si>
  <si>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</si>
  <si>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</si>
  <si>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</si>
  <si>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</si>
  <si>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</si>
  <si>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</si>
  <si>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</si>
  <si>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</si>
  <si>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</si>
  <si>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</si>
  <si>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</si>
  <si>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2018656</t>
  </si>
  <si>
    <t>II/113 BÍLKOVICE, MOST EV. Č. 113-015</t>
  </si>
  <si>
    <t>O</t>
  </si>
  <si>
    <t>Rozpočet:</t>
  </si>
  <si>
    <t>0,00</t>
  </si>
  <si>
    <t>15,00</t>
  </si>
  <si>
    <t>21,00</t>
  </si>
  <si>
    <t>3</t>
  </si>
  <si>
    <t>2</t>
  </si>
  <si>
    <t>DIO</t>
  </si>
  <si>
    <t>DOPRAVNĚ INŽENÝRSKÉ OPATŘENÍ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</si>
  <si>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</si>
  <si>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</si>
  <si>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</si>
  <si>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</si>
  <si>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</si>
  <si>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</si>
  <si>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</si>
  <si>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</si>
  <si>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</si>
  <si>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</si>
  <si>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</si>
  <si>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</si>
  <si>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</si>
  <si>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</si>
  <si>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</si>
  <si>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</si>
  <si>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</si>
  <si>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</si>
  <si>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</si>
  <si>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</si>
  <si>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Ostatní konstrukce a práce</t>
  </si>
  <si>
    <t>P</t>
  </si>
  <si>
    <t>914112</t>
  </si>
  <si>
    <t/>
  </si>
  <si>
    <t>DOPRAVNÍ ZNAČKY ZÁKLAD VELIKOSTI OCEL NEREFLEXNÍ - MONTÁŽ S PŘEMÍST</t>
  </si>
  <si>
    <t>KUS</t>
  </si>
  <si>
    <t>2022_OTSKP</t>
  </si>
  <si>
    <t>PP</t>
  </si>
  <si>
    <t>Přechodné dopr. značení - Svislá dopravní značka ocelová normální velikosti včetně základové konstrukce (stojan k dopravním silničním značkám jednoduchý - červenobílé pruhování + základová deska):  
A15, B1, B4, B21a, IP10a, IS11a, IS11b, IS11c, E3a, E13, Z2 - půjčené značení (montáž s přestavěním). 
= (2+5+4+4+3+5+27+5+3+7+3)ks</t>
  </si>
  <si>
    <t>VV</t>
  </si>
  <si>
    <t>2+5+4+4+3+5+27+5+3+7+3=68,000 [A]</t>
  </si>
  <si>
    <t>TS</t>
  </si>
  <si>
    <t>položka zahrnuje: 
- dopravu demontované značky z dočasné skládky 
- osazení a montáž značky na místě určeném projektem 
- nutnou opravu poškozených částí 
nezahrnuje dodávku značky</t>
  </si>
  <si>
    <t>914113</t>
  </si>
  <si>
    <t>DOPRAVNÍ ZNAČKY ZÁKLADNÍ VELIKOSTI OCELOVÉ NEREFLEXNÍ - DEMONTÁŽ</t>
  </si>
  <si>
    <t>Přechodné dopr. značení -Svislá dopravní značka ocelová normální velikosti včetně základové konstrukce (stojan k dopravním silničním značkám jednoduchý - červenobílé pruhování + základová deska): 
A15, B1, B4, B21a, IP10a, IS11a, IS11b, IS11c, E3a, E13, Z2 - půjčené značení (demontáž). 
= (2+5+4+4+3+5+27+5+3+7+3)ks</t>
  </si>
  <si>
    <t>Položka zahrnuje odstranění, demontáž a odklizení materiálu s odvozem na předepsané místo</t>
  </si>
  <si>
    <t>914119</t>
  </si>
  <si>
    <t>DOPRAV ZNAČKY ZÁKLAD VEL OCEL NEREFLEXNÍ - NÁJEMNÉ</t>
  </si>
  <si>
    <t>KSDEN</t>
  </si>
  <si>
    <t>Přechodné dopr. značení - Svislá dopravní značka ocelová normální velikosti včetně základové konstrukce (stojan k dopravním silničním značkám jednoduchý - červenobílé pruhování + základová deska): 
A15, B1, B4, B21a, IP10a, IS11a, IS11b, IS11c, E3a, E13, Z2 - půjčené značení (nájem). 
= (2+5+4+4+3+5+27+5+3+7+3)ks*180dnů</t>
  </si>
  <si>
    <t>(2+5+4+4+3+5+27+5+3+7+3)*180=12 240,000 [A]</t>
  </si>
  <si>
    <t>položka zahrnuje sazbu za pronájem dopravních značek a zařízení, počet jednotek je určen jako součin počtu značek a počtu dní použití</t>
  </si>
  <si>
    <t>7</t>
  </si>
  <si>
    <t>916112</t>
  </si>
  <si>
    <t>DOPRAV SVĚTLO VÝSTRAŽ SAMOSTATNÉ - MONTÁŽ S PŘESUNEM</t>
  </si>
  <si>
    <t>Přechodné dopravní značení - Výstražné světlo typu 1 samostatné + akumulátor včetně základové konstrukce (stojan k dopravním silničním značkám jednoduchý - červenobílé pruhování + základová deska) - půjčené značení (montáž s přemístěním) 
= 2ks</t>
  </si>
  <si>
    <t>2=2,000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</si>
  <si>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</si>
  <si>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8</t>
  </si>
  <si>
    <t>916113</t>
  </si>
  <si>
    <t>DOPRAV SVĚTLO VÝSTRAŽ SAMOSTATNÉ - DEMONTÁŽ</t>
  </si>
  <si>
    <t>Přechodné dopravní značení - Výstražné světlo typu 1 samostatné + akumulátor včetně základové konstrukce (stojan k dopravním silničním značkám jednoduchý - červenobílé pruhování + základová deska) - půjčené značení (demontáž) 
= 2ks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</si>
  <si>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</si>
  <si>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</si>
  <si>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</si>
  <si>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Výstražné světlo typu 1 samostatné + akumulátor včetně základové konstrukce (stojan k dopravním silničním značkám jednoduchý - červenobílé pruhování + základová deska) - půjčené značení (nájem) 
= 2ks*180dnů</t>
  </si>
  <si>
    <t>2*180=360,000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</si>
  <si>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</si>
  <si>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</si>
  <si>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</si>
  <si>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Přechodné dopr. značení - Výstražná světla typu-1 souprava pěti kusů + akumulátor - půjčené značení (montáž s přestavěním). 
= 3ks</t>
  </si>
  <si>
    <t>3=3,000 [A]</t>
  </si>
  <si>
    <t>916133</t>
  </si>
  <si>
    <t>DOPRAV SVĚTLO VÝSTRAŽ SOUPRAVA 5KS - DEMONTÁŽ</t>
  </si>
  <si>
    <t>Přechodné dopr. značení - Výstražná světla typu-1 souprava pěti kusů + akumulátor - půjčené značení (demontáž). 
= 3ks</t>
  </si>
  <si>
    <t>12</t>
  </si>
  <si>
    <t>916139</t>
  </si>
  <si>
    <t>DOPRAVNÍ SVĚTLO VÝSTRAŽNÉ SOUPRAVA 5 KUSŮ - NÁJEMNÉ</t>
  </si>
  <si>
    <t>Přechodné dopr. značení - Výstražná světla typu-1 souprava pěti kusů + akumulátor - půjčené značení (nájem). 
= 3ks*180dnů</t>
  </si>
  <si>
    <t>3*180=540,000 [A]</t>
  </si>
  <si>
    <t>916352</t>
  </si>
  <si>
    <t>SMĚROVACÍ DESKY Z4 OBOUSTR S FÓLIÍ TŘ 1 - MONTÁŽ S PŘESUNEM</t>
  </si>
  <si>
    <t>Přechodné dopr. značení - Svislá dopravní značka plastová normální velikosti včetně základové konstrukce (základová deska): Z4a - půjčené značení (montáž s přestavěním) 
= 15ks</t>
  </si>
  <si>
    <t>15=15,000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</si>
  <si>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</si>
  <si>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916353</t>
  </si>
  <si>
    <t>SMĚROVACÍ DESKY Z4 OBOUSTR S FÓLIÍ TŘ 1 - DEMONTÁŽ</t>
  </si>
  <si>
    <t>Přechodné dopr. značení - Svislá dopravní značka plastová normální velikosti včetně základové konstrukce (základová deska): Z4a - půjčené značení (demontáž). 
= 15ks</t>
  </si>
  <si>
    <t>916359</t>
  </si>
  <si>
    <t>SMĚROVACÍ DESKY Z4 OBOUSTR S FÓLIÍ TŘ 1 - NÁJEMNÉ</t>
  </si>
  <si>
    <t>Přechodné dopr. značení - Svislá dopravní značka plastová normální velikosti včetně základové konstrukce (základová deska): Z4a - půjčené značení (nájem). 
= 15ks*180dnů</t>
  </si>
  <si>
    <t>15*180=2 700,000 [A]</t>
  </si>
  <si>
    <t>SO 101</t>
  </si>
  <si>
    <t>SILNICE II/113</t>
  </si>
  <si>
    <t>Všeobecné konstrukce a práce</t>
  </si>
  <si>
    <t>014102-R</t>
  </si>
  <si>
    <t>POPLATKY ZA SKLÁDKU</t>
  </si>
  <si>
    <t>T</t>
  </si>
  <si>
    <t>SKLÁDKA - Uložení stavební suti na skládku 
=(9,189m3+12,252m3)*2,300t/m3+2,700t 
Viz položky č.6, č.7 a č.108</t>
  </si>
  <si>
    <t>(9,189+12,252)*2,3+2,7=52,014 [A]</t>
  </si>
  <si>
    <t>zahrnuje veškeré poplatky provozovateli skládky související s uložením odpadu na skládce.</t>
  </si>
  <si>
    <t>SKLÁDKA - Uložení zeminy na skládku 
=(166,522m3+40,858m3)*2,000t/m3 
Viz položky č.10 a č.109</t>
  </si>
  <si>
    <t>166,522*2+40,858*2=414,760 [A]</t>
  </si>
  <si>
    <t>21</t>
  </si>
  <si>
    <t>SKLÁDKA - Uložení vyfrézovaného materiálu na skládku 
=(4,468m3+134,802m3+0,416m3+25,159m3+9,238m3)*2,400t/m3 
Viz položka č.13, 14, 15, 16, 18</t>
  </si>
  <si>
    <t>(4,468+134,802+0,416+25,159+9,238)*2,4=417,799 [A]</t>
  </si>
  <si>
    <t>22</t>
  </si>
  <si>
    <t>SKLÁDKA - Uložení vyfrézovaného materiálu s obsahem dehtu na skládku 
=20,947m3*2,400t/m3 
Viz položka č.19</t>
  </si>
  <si>
    <t>20,947*2,4=50,273 [A]</t>
  </si>
  <si>
    <t>24</t>
  </si>
  <si>
    <t>SKLÁDKA - Uložení zeminy na skládku 
=3767,947m3*2,000t/m3 
Viz položka č.23</t>
  </si>
  <si>
    <t>3767,947*2=7 535,894 [A]</t>
  </si>
  <si>
    <t>69</t>
  </si>
  <si>
    <t>SKLÁDKA - Uložení zeminy z čištění na skládku 
=0,080m2*(5,300+8,200+8,300+5,100+9,000+4,900)*2,000t/m3+18,377m3*2,000/tm3 
Viz položky č.67, 68</t>
  </si>
  <si>
    <t>(5,3+8,2+8,3+5,1+4,9)*0,08*2+18,377*2=41,842 [A]</t>
  </si>
  <si>
    <t>Zemní práce</t>
  </si>
  <si>
    <t>107</t>
  </si>
  <si>
    <t>11120</t>
  </si>
  <si>
    <t>ODSTRANĚNÍ KŘOVIN</t>
  </si>
  <si>
    <t>M2</t>
  </si>
  <si>
    <t>ZELEŇ - Kácení keřů a náletových dřevin včetně kořenů a odvozu a likvidace v režii zhotovitele 
=91,000m2 
Viz D.1.1.2.1-Situace pozemní komunikace</t>
  </si>
  <si>
    <t>91=91,000 [A]</t>
  </si>
  <si>
    <t>odstranění křovin a stromů do průměru 100 mm 
doprava dřevin bez ohledu na vzdálenost 
spálení na hromadách nebo štěpkování</t>
  </si>
  <si>
    <t>11202</t>
  </si>
  <si>
    <t>KÁCENÍ STROMŮ D KMENE DO 0,9M S ODSTRANĚNÍM PAŘEZŮ</t>
  </si>
  <si>
    <t>ZELEŇ - Kácení stromů, včetně kořenů a odvozu a likvidace v režii zhotovitele 
=32ks 
Viz D.1.1.2.1-Situace pozemní komunikace a E.9.4-Dendrologický průzkum</t>
  </si>
  <si>
    <t>32=32,000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</si>
  <si>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</si>
  <si>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17</t>
  </si>
  <si>
    <t>11372</t>
  </si>
  <si>
    <t>FRÉZOVÁNÍ ZPEVNĚNÝCH PLOCH ASFALTOVÝCH</t>
  </si>
  <si>
    <t>M3</t>
  </si>
  <si>
    <t>BOURACÍ PRÁCE - Odfrézování asfaltových vrstev v tl. 210mm a 110mm (úprava č.3), včetně zazubení vrstev a uložení zeminy na deponii stavby pro další využití 
=284,611m3 
=284,611m3*2,400t/m3=683,066t 
Viz D.1.1.2.1-Situace pozemní komunikace</t>
  </si>
  <si>
    <t>284,611=284,611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</si>
  <si>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</si>
  <si>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</si>
  <si>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113728</t>
  </si>
  <si>
    <t>FRÉZOVÁNÍ ZPEVNĚNÝCH PLOCH ASFALTOVÝCH, ODVOZ DO 20KM</t>
  </si>
  <si>
    <t>BOURACÍ PRÁCE - Odfrézování asfaltových vrstev v tl. 40mm (napojení na stávající stav), včetně zazubení vrstev a odvozu na skládku 
=0,080m2*(4,700m+9,400m+24,850m+10,650m+6,250m)=4,908m3 
=4,468m3*2,400t/m3=10,723t 
Viz D.1.1.2.1-Situace pozemní komunikace</t>
  </si>
  <si>
    <t>0,08*(4,7+9,4+24,85+10,65+6,25)=4,468 [A]</t>
  </si>
  <si>
    <t>14</t>
  </si>
  <si>
    <t>BOURACÍ PRÁCE - Odfrézování asfaltových vrstev v tl. 40mm (úprava č.1), včetně zazubení vrstev a odvozu na skládku 
=(3719,181m2-349,120m2)*0,040=138,698m3 
=134,802m3*2,400t/m3=323,526t 
Viz D.1.1.2.1-Situace pozemní komunikace</t>
  </si>
  <si>
    <t>(3719,181-349,12)*0,04=134,802 [A]</t>
  </si>
  <si>
    <t>15</t>
  </si>
  <si>
    <t>BOURACÍ PRÁCE - Odfrézování asfaltových vrstev v tl. max 40mm (úprava č.2), včetně zazubení vrstev a odvozu na skládku 
=0,080m2*5,200=0,416m3 
=0,416m3*2,400t/m3=0,998t 
Viz D.1.1.2.1-Situace pozemní komunikace</t>
  </si>
  <si>
    <t>0,08*5,2=0,416 [A]</t>
  </si>
  <si>
    <t>16</t>
  </si>
  <si>
    <t>BOURACÍ PRÁCE - Odfrézování asfaltových vrstev v tl. 210mm a 110mm (úprava č.3), včetně zazubení vrstev a odvozu na skládku 
=(366,965m2+523,031m2+402,225m2)*0,210+349,120m2*0,110m+284,611m3=309,770m3 
=309,770m3*2,400t/m3=743,447t 
Viz D.1.1.2.1-Situace pozemní komunikace</t>
  </si>
  <si>
    <t>(366,965+523,031+402,225)*0,21+349,12*0,11-284,611=25,159 [A]</t>
  </si>
  <si>
    <t>18</t>
  </si>
  <si>
    <t>BOURACÍ PRÁCE - Odfrézování asfaltových vrstev v tl. 210mm (úprava č.4), včetně zazubení vrstev a odvozu na skládku 
=43,992m2*0,210=9,238m3 
=9,238m3*2,400t/m3=22,172t 
Viz D.1.1.2.1-Situace pozemní komunikace</t>
  </si>
  <si>
    <t>43,992*0,21=9,238 [A]</t>
  </si>
  <si>
    <t>19</t>
  </si>
  <si>
    <t>BOURACÍ PRÁCE - Odfrézování asfaltových vrstev s obsahem dehtu v tl. 60mm (úprava č.3), včetně zazubení vrstev a odvozu na skládku 
=349,120m2*0,060m=20,947m3 
=20,947m3*2,400t/m3=50,273t 
Viz D.1.1.2.1-Situace pozemní komunikace</t>
  </si>
  <si>
    <t>349,12*0,06=20,947 [A]</t>
  </si>
  <si>
    <t>99</t>
  </si>
  <si>
    <t>OPRAVA OBJÍZDNÉ TRASY - Odfrézování asfaltových vrstev v tl. 40mm (napojení na stávající stav), včetně zazubení vrstev a odvozu na skládku a poplatku za uložení 
=2*0,080m2*6,000m= 
=0,960m3*2,400t/m3=2,304t 
Upřesněno investorem</t>
  </si>
  <si>
    <t>2*0,08*6=0,960 [A]</t>
  </si>
  <si>
    <t>20</t>
  </si>
  <si>
    <t>11372B</t>
  </si>
  <si>
    <t>FRÉZOVÁNÍ ZPEVNĚNÝCH PLOCH ASFALTOVÝCH - DOPRAVA</t>
  </si>
  <si>
    <t>tkm</t>
  </si>
  <si>
    <t>DOPRAVA - Příplatek za dopravu - Odvoz vyfrézovaného materiálu s obsahem dehtu na skládku do 65-ti km 
Vzdálenost navíc - 65-20=45km 
=20,947m3*2,400t/m3*45km 
Viz položka č.19</t>
  </si>
  <si>
    <t>20,9475*2,4*45=2 262,330 [A]</t>
  </si>
  <si>
    <t>Položka zahrnuje samostatnou dopravu suti a vybouraných hmot. Množství se určí jako součin hmotnosti [t] a požadované vzdálenosti [km].</t>
  </si>
  <si>
    <t>63</t>
  </si>
  <si>
    <t>113766</t>
  </si>
  <si>
    <t>FRÉZOVÁNÍ DRÁŽKY PRŮŘEZU DO 800MM2 V ASFALTOVÉ VOZOVCE</t>
  </si>
  <si>
    <t>M</t>
  </si>
  <si>
    <t>NAPOJENÍ NA STÁVAJÍCÍ STAV - Profrézování obrusné vrstvy 
=5,500m+38,400m+6,100m+6,000m+5,000m+7,900m+7,300m+14,900m+38,400m+3,400m+13,400m+17,600m+6,300m 
Viz D.1.1.2.1-Situace pozemní komunikace</t>
  </si>
  <si>
    <t>5,5+38,4+6,1+6+5+7,9+7,3+14,9+38,4+3,4+13,4+17,6+6,3=170,200 [A]</t>
  </si>
  <si>
    <t>Položka zahrnuje veškerou manipulaci s vybouranou sutí a s vybouranými hmotami vč. uložení na skládku.</t>
  </si>
  <si>
    <t>103</t>
  </si>
  <si>
    <t>OPRAVA OBJÍZDNÉ TRASY - Profrézování obrusné vrstvy 
=2*6,000m 
Upřesněno investorem</t>
  </si>
  <si>
    <t>2*6=12,000 [A]</t>
  </si>
  <si>
    <t>12110</t>
  </si>
  <si>
    <t>SEJMUTÍ ORNICE NEBO LESNÍ PŮDY</t>
  </si>
  <si>
    <t>ZEMNÍ PRÁCE - Odhumusování plochy v tl. 150mm, která bude zasažena výkopovými pracemi a úpravou terénu, včetně odvozu a uložení zeminy na deponii stavby pro další využití 
=1189,276m3 
=1189,276m3*2,000t/m3=2378,552t 
Viz D.1.1.2.1-Situace pozemní komunikace a D.1.1.2.4-Charakteristické příčné řezy</t>
  </si>
  <si>
    <t>1189,276=1 189,276 [A]</t>
  </si>
  <si>
    <t>položka zahrnuje sejmutí ornice bez ohledu na tloušťku vrstvy a její vodorovnou dopravu 
nezahrnuje uložení na trvalou skládku</t>
  </si>
  <si>
    <t>121108</t>
  </si>
  <si>
    <t>SEJMUTÍ ORNICE NEBO LESNÍ PŮDY S ODVOZEM DO 20KM</t>
  </si>
  <si>
    <t>ZEMNÍ PRÁCE - Odhumusování plochy v tl. 150mm, která bude zasažena výkopovými pracemi a úpravou terénu včetně odvozu zeminy na skládku 
=1355,798m3-1189,276m3=166,522m3 
=166,522m3*2,000t/m3=333,044t 
Viz D.1.1.2.1-Situace pozemní komunikace a D.1.1.2.4-Charakteristické příčné řezy</t>
  </si>
  <si>
    <t>1355,798-1189,276=166,522 [A]</t>
  </si>
  <si>
    <t>67</t>
  </si>
  <si>
    <t>12930</t>
  </si>
  <si>
    <t>ČIŠTĚNÍ PŘÍKOPŮ OD NÁNOSU</t>
  </si>
  <si>
    <t>ODVODŇOVACÍ ŽLAB - Pročištění stávajícího betonového odvodňovacího žlabu, včetně odvozu na skládku 
=(119,220m+8,120m+73,950m+257,620m+31,150m)*0,75*0,05=13,602m3 
=18,377m3*2,000t/m3=36,755t 
Viz D.1.1.2.1-Situace pozemní komunikace a D.1.1.2.4-Charakteristické příčné řezy</t>
  </si>
  <si>
    <t>(119,22+8,12+73,95+257,62+31,15)*0,75*0,05=18,377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</si>
  <si>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</si>
  <si>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68</t>
  </si>
  <si>
    <t>129958</t>
  </si>
  <si>
    <t>ČIŠTĚNÍ POTRUBÍ DN DO 600MM</t>
  </si>
  <si>
    <t>PROPUSTKY - Čištění stávajících propustků pod sjezdy včetně odvodňovacích žlabů, včetně odvozu odpadu na skládku 
=5,300m+8,200m+8,300m+5,100m+4,900m 
Viz D.1.1.2.1-Situace pozemní komunikace a D.1.1.2.4-Charakteristické příčné řezy</t>
  </si>
  <si>
    <t>5,3+8,2+8,3+5,1+4,9=31,800 [A]</t>
  </si>
  <si>
    <t>23</t>
  </si>
  <si>
    <t>131738</t>
  </si>
  <si>
    <t>HLOUBENÍ JAM ZAPAŽ I NEPAŽ TŘ. I, ODVOZ DO 20KM</t>
  </si>
  <si>
    <t>ZEMNÍ PRÁCE - Výkop zeminy pro stavební jámu v zemině tř. 1, včetně pažení a odvozu zeminy na skládku 
=3767,947m3 
=3767,947m3*2,000t/m3=7535,894t 
Viz D.1.1.2.1-Situace pozemní komunikace a D.1.1.2.4-Charakteristické příčné řezy</t>
  </si>
  <si>
    <t>3767,947=3 767,947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</si>
  <si>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</si>
  <si>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109</t>
  </si>
  <si>
    <t>PROPUSTEK POD SJEZDEM - Výkop zeminy pro stavební jámu v zemině tř. 1, včetně pažení a odvozu zeminy na skládku 
=11,400m*(1,160m*1,400m+2*0,700m*1,400m) 
=40,858m3*2,000t/m3=81,715t 
Viz D.1.1.1-Technická zpráva</t>
  </si>
  <si>
    <t>11,4*(1,16*1,4+2*0,7*1,4)=40,858 [A]</t>
  </si>
  <si>
    <t>74</t>
  </si>
  <si>
    <t>17380</t>
  </si>
  <si>
    <t>ZEMNÍ KRAJNICE A DOSYPÁVKY Z NAKUPOVANÝCH MATERIÁLŮ</t>
  </si>
  <si>
    <t>ZEMNÍ PRÁCE - Zemní krajnice z nenamrzavého materiálu + hutnění 
=47,197m3 
Viz D.1.1.2.1-Situace pozemní komunikace a D.1.1.2.4-Charakteristické příčné řezy</t>
  </si>
  <si>
    <t>47,197=47,197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</si>
  <si>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</si>
  <si>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73</t>
  </si>
  <si>
    <t>17481</t>
  </si>
  <si>
    <t>ZÁSYP JAM A RÝH Z NAKUPOVANÝCH MATERIÁLŮ</t>
  </si>
  <si>
    <t>ZEMNÍ PRÁCE - Zásyp zeminou vhodnou do náspů - hutněno po vrstvách 300mm na 100% PS 
=697,676m3 
Viz D.1.1.2.1-Situace pozemní komunikace a D.1.1.2.4-Charakteristické příčné řezy</t>
  </si>
  <si>
    <t>697,676=697,676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</si>
  <si>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</si>
  <si>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117</t>
  </si>
  <si>
    <t>PROPUSTEK POD SJEZDEM - Zásyp ze štěrkodrti fr.0/32mm - hutněno po vrstvách 300mm na 100% PS 
=11,400m*(0,800m*1,080m+2*0,540m*1,080m) 
Viz D.1.1.1-Technická zpráva</t>
  </si>
  <si>
    <t>11,4*(0,8*1,08+2*0,54*1,08)=23,147 [A]</t>
  </si>
  <si>
    <t>25</t>
  </si>
  <si>
    <t>18110</t>
  </si>
  <si>
    <t>ÚPRAVA PLÁNĚ SE ZHUTNĚNÍM V HORNINĚ TŘ. I</t>
  </si>
  <si>
    <t>SANACE - Úprava a zhutnění parapláně 
=189,697m2+812,163m2+1076,033m2+686,557m2 
Viz D.1.1.2.1-Situace pozemní komunikace a D.1.1.2.4-Charakteristické příčné řezy</t>
  </si>
  <si>
    <t>189,697+812,163+1076,033+686,557=2 764,450 [A]</t>
  </si>
  <si>
    <t>položka zahrnuje úpravu pláně včetně vyrovnání výškových rozdílů. Míru zhutnění určuje projekt.</t>
  </si>
  <si>
    <t>34</t>
  </si>
  <si>
    <t>ÚPRAVA Č.3 - Úprava a zhutnění zemní pláně 
=172,452m2+683,926m2+945,604m2+561,728m2 
Viz D.1.1.2.1-Situace pozemní komunikace</t>
  </si>
  <si>
    <t>172,452+683,926+945,604+561,728=2 363,710 [A]</t>
  </si>
  <si>
    <t>110</t>
  </si>
  <si>
    <t>PROPUSTEK POD SJEZDEM - Úprava a zhutnění základové spáry 
=11,400m*1,160m 
Viz D.1.1.1-Technická zpráva</t>
  </si>
  <si>
    <t>11,4*1,16=13,224 [A]</t>
  </si>
  <si>
    <t>95</t>
  </si>
  <si>
    <t>18215</t>
  </si>
  <si>
    <t>ÚPRAVA POVRCHŮ SROVNÁNÍM ÚZEMÍ V TL DO 0,50M</t>
  </si>
  <si>
    <t>ZELEŇ - Svahové úpravy 
=7928,506m2 
Viz D.1.1.2.1-Situace pozemní komunikace</t>
  </si>
  <si>
    <t>7928,506=7 928,506 [A]</t>
  </si>
  <si>
    <t>položka zahrnuje srovnání výškových rozdílů terénu</t>
  </si>
  <si>
    <t>94</t>
  </si>
  <si>
    <t>18222</t>
  </si>
  <si>
    <t>ROZPROSTŘENÍ ORNICE VE SVAHU V TL DO 0,15M</t>
  </si>
  <si>
    <t>ZELEŇ - Ohumusování svahů v tl. 150mm (využita humózní zemina z odhumusování) 
=7928,506m2 
Viz D.1.1.2.1-Situace pozemní komunikace</t>
  </si>
  <si>
    <t>položka zahrnuje: 
nutné přemístění ornice z dočasných skládek vzdálených do 50m 
rozprostření ornice v předepsané tloušťce ve svahu přes 1:5</t>
  </si>
  <si>
    <t>96</t>
  </si>
  <si>
    <t>18241</t>
  </si>
  <si>
    <t>ZALOŽENÍ TRÁVNÍKU RUČNÍM VÝSEVEM</t>
  </si>
  <si>
    <t>ZELEŇ - Osetí svahů travním semenem 
=7928,506m2 
Viz D.1.1.2.1-Situace pozemní komunikace</t>
  </si>
  <si>
    <t>Zahrnuje dodání předepsané travní směsi, její výsev na ornici, zalévání, první pokosení, to vše bez ohledu na sklon terénu</t>
  </si>
  <si>
    <t>97</t>
  </si>
  <si>
    <t>18247</t>
  </si>
  <si>
    <t>OŠETŘOVÁNÍ TRÁVNÍKU</t>
  </si>
  <si>
    <t>ZELEŇ - Údržba založeného travního porostu 
=7928,506m2 
Viz D.1.1.2.1-Situace pozemní komunikace</t>
  </si>
  <si>
    <t>Zahrnuje pokosení se shrabáním, naložení shrabků na dopravní prostředek, s odvozem a se složením, to vše bez ohledu na sklon terénu 
zahrnuje nutné zalití a hnojení</t>
  </si>
  <si>
    <t>18481</t>
  </si>
  <si>
    <t>OCHRANA STROMŮ BEDNĚNÍM</t>
  </si>
  <si>
    <t>ZELEŇ - Ochrana stromů v blízkosti stavby 
=2,000*2,000*39 
Viz D.1.1.2.1-Situace pozemní komunikace a E.9.4-Dendrologický průzkum</t>
  </si>
  <si>
    <t>2*2*39=156,000 [A]</t>
  </si>
  <si>
    <t>položka zahrnuje veškerý materiál, výrobky a polotovary, včetně mimostaveništní a vnitrostaveništní dopravy (rovněž přesuny), včetně naložení a složení, případně s uložením</t>
  </si>
  <si>
    <t>105</t>
  </si>
  <si>
    <t>184D16</t>
  </si>
  <si>
    <t>VYSAZOVÁNÍ STROMŮ JEHLIČNATÝCH S BALEM VÝŠKY KMENE PŘES 1,75M</t>
  </si>
  <si>
    <t>ZELEŇ - Náhradní výsadba žívého plotu z jehličnatých stromů 
= 35ks 
Viz D.1.1.2.1-Situace pozemní komunikace</t>
  </si>
  <si>
    <t>35=35,000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</si>
  <si>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položka zahrnuje veškerý materiál, výrobky a polotovary, včetně mimostaveništní a vnitrostaveništní dopravy (rovněž přesuny), včetně naložení a složení, případně s uložením</t>
  </si>
  <si>
    <t>Základy</t>
  </si>
  <si>
    <t>31</t>
  </si>
  <si>
    <t>21361</t>
  </si>
  <si>
    <t>DRENÁŽNÍ VRSTVY Z GEOTEXTILIE</t>
  </si>
  <si>
    <t>PODÉLNÁ DRENÁŽ - Filtrační geotextilie 300g/m2 
=3,000m*298,493m 
Viz D.1.1.2.1-Situace pozemní komunikace</t>
  </si>
  <si>
    <t>3*298,493=895,479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</si>
  <si>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</si>
  <si>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27</t>
  </si>
  <si>
    <t>21452</t>
  </si>
  <si>
    <t>SANAČNÍ VRSTVY Z KAMENIVA DRCENÉHO</t>
  </si>
  <si>
    <t>SANACE - Sanace podloží - Kamenitá sypanina z drceného kameniva 0/90mm tl. 2x250mm 
=86,226m3+374,022m3+505,409m3+312,071m3 
Viz D.1.1.2.1-Situace pozemní komunikace a D.1.1.2.4-Charakteristické příčné řezy</t>
  </si>
  <si>
    <t>86,226+374,022+505,409+312,071=1 277,728 [A]</t>
  </si>
  <si>
    <t>položka zahrnuje dodávku předepsaného kameniva, mimostaveništní a vnitrostaveništní dopravu a jeho uložení 
není-li v zadávací dokumentaci uvedeno jinak, jedná se o nakupovaný materiál</t>
  </si>
  <si>
    <t>112</t>
  </si>
  <si>
    <t>272324</t>
  </si>
  <si>
    <t>ZÁKLADY ZE ŽELEZOBETONU DO C25/30</t>
  </si>
  <si>
    <t>PROPUSTEK POD SJEZDEM - ŽB základová deska z C25/30 + hutnění, včetně dopravy materiálu 
=11,400m*1,160m*0,300m 
Viz D.1.1.1-Technická zpráva</t>
  </si>
  <si>
    <t>11,4*1,16*0,3=3,967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</si>
  <si>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</si>
  <si>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113</t>
  </si>
  <si>
    <t>272366</t>
  </si>
  <si>
    <t>VÝZTUŽ ZÁKLADŮ Z KARI SÍTÍ</t>
  </si>
  <si>
    <t>PROPUSTEK POD SJEZDEM - Betonářská výztuž B500B, včetně dopravy materiálu 
=0,010*3,967m3*7,850t/m3 
Viz položka č.112</t>
  </si>
  <si>
    <t>0,01*3,967*7,85=0,311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</si>
  <si>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</si>
  <si>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Vodorovné konstrukce</t>
  </si>
  <si>
    <t>32</t>
  </si>
  <si>
    <t>451314</t>
  </si>
  <si>
    <t>PODKLADNÍ A VÝPLŇOVÉ VRSTVY Z PROSTÉHO BETONU C25/30</t>
  </si>
  <si>
    <t>PODÉLNÁ DRENÁŽ - Vyústní objekt - Podkladní betonové lože z betonu C25/30-XF3 pod kamennou dlažbu tl. 150mm včetně dopravy materiálu 
=4,000m2*0,150m 
Viz D.1.1.2.1-Situace pozemní komunikace a D.1.1.2.4-Charakteristické příčné řezy</t>
  </si>
  <si>
    <t>4*0,15=0,600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</si>
  <si>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</si>
  <si>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65</t>
  </si>
  <si>
    <t>ODVODŇOVACÍ ŽLAB - Betonová odvodňovací tvárnice šířky 1,025m - Betonové lože C20/25-XF3 tl. 150mm (výměna 25%) 
=(119,220m+8,120m+73,950m+257,620m+31,150m)*0,25*0,220m2 
Viz D.1.1.2.1-Situace pozemní komunikace a D.1.1.2.4-Charakteristické příčné řezy</t>
  </si>
  <si>
    <t>(119,22+8,12+73,95+257,62+31,15)*0,25*0,22=26,953 [A]</t>
  </si>
  <si>
    <t>70</t>
  </si>
  <si>
    <t>PROPUSTEK POD SJEZDEM - Podkladní betonové lože z betonu C25/30-XF3 pod kamennou dlažbu tl. 150mm včetně dopravy materiálu 
=1,600m2*1,2*0,150m 
Viz D.1.1.1-Technická zpráva</t>
  </si>
  <si>
    <t>1,6*1,2*0,15=0,288 [A]</t>
  </si>
  <si>
    <t>28</t>
  </si>
  <si>
    <t>45152</t>
  </si>
  <si>
    <t>PODKLADNÍ A VÝPLŇOVÉ VRSTVY Z KAMENIVA DRCENÉHO</t>
  </si>
  <si>
    <t>PODÉLNÁ DRENÁŽ - Podsyp ze štěrkodrti frakce 0/32mm tl. 100mm 
=0,050m2*298,493m 
Viz D.1.1.2.1-Situace pozemní komunikace a D.1.1.2.4-Charakteristické příčné řezy</t>
  </si>
  <si>
    <t>0,05*298,493=14,925 [A]</t>
  </si>
  <si>
    <t>111</t>
  </si>
  <si>
    <t>PROPUSTEK POD SJEZDEM -  Polštář ze štěrkodrti fr. 0/32mm, tl. 400mm + hutnění po vrstvách tl. 200mm, Id=0,90, 100% PS včetně dopravy materiálu 
=11,400m*1,560m*0,400m 
Viz D.1.1.1-Technická zpráva</t>
  </si>
  <si>
    <t>11,4*1,56*0,4=7,114 [A]</t>
  </si>
  <si>
    <t>30</t>
  </si>
  <si>
    <t>45157</t>
  </si>
  <si>
    <t>PODKLADNÍ A VÝPLŇOVÉ VRSTVY Z KAMENIVA TĚŽENÉHO</t>
  </si>
  <si>
    <t>PODÉLNÁ DRENÁŽ - Kamenivo těžené frakce 11/22mm 
=0,320m2*298,493m 
Viz D.1.1.2.1-Situace pozemní komunikace a D.1.1.2.4-Charakteristické příčné řezy</t>
  </si>
  <si>
    <t>0,32*298,493=95,518 [A]</t>
  </si>
  <si>
    <t>106</t>
  </si>
  <si>
    <t>46321</t>
  </si>
  <si>
    <t>ROVNANINA Z LOMOVÉHO KAMENE</t>
  </si>
  <si>
    <t>ZEMNÍ PRÁCE - Zpevnění příkopu kamenou rovnaninou, min. hmotnost kamene 50-250kg/ks + vyklínování menšími kameny 
=57,570m*1,740m*0,40m 
Viz D.1.1.2.1-Situace pozemní komunikace a D.1.1.2.4-Charakteristické příčné řezy</t>
  </si>
  <si>
    <t>57,57*1,74*0,4=40,069 [A]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</si>
  <si>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</si>
  <si>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33</t>
  </si>
  <si>
    <t>465512</t>
  </si>
  <si>
    <t>DLAŽBY Z LOMOVÉHO KAMENE NA MC</t>
  </si>
  <si>
    <t>PODÉLNÁ DRENÁŽ - Vyústní objekt - Kamenná dlažba z lomového kamene tl. 250mm, šířka spáry 30 - 50mm, spáry zatřené stěrkou MC25 včetně dopravy materiálu 
=4,000m2*0,250m 
Viz D.1.1.2.1-Situace pozemní komunikace a D.1.1.2.4-Charakteristické příčné řezy</t>
  </si>
  <si>
    <t>4*0,25=1,000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</si>
  <si>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</si>
  <si>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71</t>
  </si>
  <si>
    <t>PROPUSTEK POD SJEZDEM - Kamenná dlažba z lomového kamene tl. 250mm, šířka spáry 30 - 50mm, spáry zatřené stěrkou MC25 včetně dopravy materiálu 
=1,600m2*1,2*0,250m 
Viz D.1.1.1-Technická zpráva</t>
  </si>
  <si>
    <t>1,6*1,2*0,25=0,480 [A]</t>
  </si>
  <si>
    <t>Komunikace</t>
  </si>
  <si>
    <t>35</t>
  </si>
  <si>
    <t>56333</t>
  </si>
  <si>
    <t>VOZOVKOVÉ VRSTVY ZE ŠTĚRKODRTI TL. DO 150MM</t>
  </si>
  <si>
    <t>ÚPRAVA Č.3 - Štěrkodrť ŠDA 0/63mm tl. 150mm + hutnění (včetně zazubení vrstvy při napojení na úpravu č.2) 
=379,393m2+598,436m2+847,783m2+540,924m2 
Viz D.1.1.2.1-Situace pozemní komunikace</t>
  </si>
  <si>
    <t>379,393+598,436+847,783+540,924=2 366,536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</si>
  <si>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</si>
  <si>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36</t>
  </si>
  <si>
    <t>ÚPRAVA Č.3 - Štěrkodrť ŠDA 0/32mm tl. 150mm + hutnění (včetně zazubení vrstvy při napojení na úpravu č.2) 
=362,148m2+491,572m2+717,355m2+478,509m2 
Viz D.1.1.2.1-Situace pozemní komunikace</t>
  </si>
  <si>
    <t>362,148+491,572+717,355+478,509=2 049,584 [A]</t>
  </si>
  <si>
    <t>72</t>
  </si>
  <si>
    <t>SJEZDY - Povrch ze štěrkodrti fr. 0/32mm tl. min. 150mm + hutnění 
=(8,833+6,678+1,144+7,003+1,104+4,508+4,078+11,768+6,128+9,464+7,665+3,902+9,311+2,17+16,203+9,691+7,716+35,063+25,761+20,275+13,463+22,412+13,029)m2*0,150m 
Viz D.1.1.2.1-Situace pozemní komunikace</t>
  </si>
  <si>
    <t>(8,833+6,678+1,144+7,003+1,104+4,508+4,078+11,768+6,128+9,464+7,665+3,902+9,311+2,17+16,203+9,691+7,716+35,063+25,761+20,275+13,463+22,412+13,029)*0,15=37,105 [A]</t>
  </si>
  <si>
    <t>75</t>
  </si>
  <si>
    <t>56960</t>
  </si>
  <si>
    <t>ZPEVNĚNÍ KRAJNIC Z RECYKLOVANÉHO MATERIÁLU</t>
  </si>
  <si>
    <t>KRAJNICE - Nezpevněná krajnice - vrstva z R-materiálu tl. 100mm (využit frézovaný materiál) 
=2846,113m2*0,100=284,611m3 
Viz D.1.1.2.1-Situace pozemní komunikace</t>
  </si>
  <si>
    <t>2846,113*0,1=284,611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</si>
  <si>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</si>
  <si>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53</t>
  </si>
  <si>
    <t>572121</t>
  </si>
  <si>
    <t>INFILTRAČNÍ POSTŘIK ASFALTOVÝ DO 1,0KG/M2</t>
  </si>
  <si>
    <t>ÚPRAVA Č.3 - Infiltrační postřik 1,00kg/m2 (včetně zazubení vrstev při napojení na úpravu č.2) 
=448,374m2+457,376m2+684,748m2+445,222m2 
Viz D.1.1.2.1-Situace pozemní komunikace</t>
  </si>
  <si>
    <t>448,374+457,376+684,748+445,222=2 035,720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</si>
  <si>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</si>
  <si>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37</t>
  </si>
  <si>
    <t>572211</t>
  </si>
  <si>
    <t>SPOJOVACÍ POSTŘIK Z ASFALTU DO 0,5KG/M2</t>
  </si>
  <si>
    <t>NAPOJENÍ NA STÁVAJÍCÍ STAV - Spojovací postřik 0,40kg/m2 
=(22,754m2+61,750m2+68,846m2+21,888m2+24,685m2)*1,01 
Viz D.1.1.2.1-Situace pozemní komunikace</t>
  </si>
  <si>
    <t>(22,754+61,75+68,846+21,888+24,685)*1,01=201,922 [A]</t>
  </si>
  <si>
    <t>45</t>
  </si>
  <si>
    <t>ÚPRAVA Č.1 - Spojovací postřik 0,40kg/m2 
=3370,061m2 
Viz D.1.1.2.1-Situace pozemní komunikace</t>
  </si>
  <si>
    <t>3370,061=3 370,061 [A]</t>
  </si>
  <si>
    <t>51</t>
  </si>
  <si>
    <t>ÚPRAVA Č.2 - Spojovací postřik 0,40kg/m2 
=8713,855m2 
Viz D.1.1.2.1-Situace pozemní komunikace</t>
  </si>
  <si>
    <t>8713,855=8 713,855 [A]</t>
  </si>
  <si>
    <t>55</t>
  </si>
  <si>
    <t>ÚPRAVA Č.3 - Spojovací postřik 0,40kg/m2 (včetně zazubení vrstev při napojení na úpravu č.2) 
=351,801m2+444,552m2+671,705m2+432,739m2 
Viz D.1.1.2.1-Situace pozemní komunikace</t>
  </si>
  <si>
    <t>351,801+444,552+671,705+432,739=1 900,797 [A]</t>
  </si>
  <si>
    <t>57</t>
  </si>
  <si>
    <t>ÚPRAVA Č.3 - Spojovací postřik 0,40kg/m2 
=348,352m2+431,729m2+658,662m2+420,256m2 
Viz D.1.1.2.1-Situace pozemní komunikace</t>
  </si>
  <si>
    <t>348,352+431,729+658,662+420,256=1 858,999 [A]</t>
  </si>
  <si>
    <t>59</t>
  </si>
  <si>
    <t>ÚPRAVA Č.4 - Spojovací postřik 0,40kg/m2 
=76,504m2+18,831m2 
Viz D.1.1.2.1-Situace pozemní komunikace</t>
  </si>
  <si>
    <t>76,504+18,831=95,335 [A]</t>
  </si>
  <si>
    <t>61</t>
  </si>
  <si>
    <t>101</t>
  </si>
  <si>
    <t>OPRAVA OBJÍZDNÉ TRASY - Spojovací postřik 0,40kg/m2 
=0,08*1,01*(3370,061m2+8713,855m2+1840,593m2+95,335m2) 
Upřesněno investorem</t>
  </si>
  <si>
    <t>0,08*1,01*(3370,061+8713,855+1840,593+95,335)=1 132,803 [A]</t>
  </si>
  <si>
    <t>43</t>
  </si>
  <si>
    <t>572224</t>
  </si>
  <si>
    <t>SPOJOVACÍ POSTŘIK Z MODIFIK EMULZE DO 1,0KG/M2</t>
  </si>
  <si>
    <t>ÚPRAVA Č.1 - Spojovací postřik 1,00kg/m2 (pod výztužnou geomříž) 
=505,509m2 
Viz D.1.1.2.1-Situace pozemní komunikace</t>
  </si>
  <si>
    <t>505,509=505,509 [A]</t>
  </si>
  <si>
    <t>39</t>
  </si>
  <si>
    <t>ROZHRANÍ ÚPRAV (č.2 a č.3) - Spojovací postřik 1,00kg/m2 (pod výztužnou geomříž) 
=(5,100m+5,200m+5,100m+5,650m+5,550m+5,700m)*2,000m 
Viz D.1.1.2.1-Situace pozemní komunikace</t>
  </si>
  <si>
    <t>(5,1+5,2+5,1+5,65+5,55+5,7)*2=64,600 [A]</t>
  </si>
  <si>
    <t>49</t>
  </si>
  <si>
    <t>ÚPRAVA Č.2 - Spojovací postřik 1,00kg/m2 (pod výztužnou geomříž) 
=1307,078m2 
Viz D.1.1.2.1-Situace pozemní komunikace</t>
  </si>
  <si>
    <t>1307,078=1 307,078 [A]</t>
  </si>
  <si>
    <t>26</t>
  </si>
  <si>
    <t>57472</t>
  </si>
  <si>
    <t>VOZOVKOVÉ VÝZTUŽNÉ VRSTVY Z TEXTILIE</t>
  </si>
  <si>
    <t>SANACE - Tkaná separační / výztužná geotextilie - pevnost v tahu i podélně 80kN/m, odolnost proti protržení CBR - 10kN 
=189,697m2+812,163m2+1076,033m2+686,557m2 
Viz D.1.1.2.1-Situace pozemní komunikace a D.1.1.2.4-Charakteristické příčné řezy</t>
  </si>
  <si>
    <t>- dodání textilie v požadované kvalitě a v množství včetně přesahů (přesahy započteny v jednotkové ceně) 
- očištění podkladu 
- pokládka textilie dle předepsaného technologického předpisu</t>
  </si>
  <si>
    <t>40</t>
  </si>
  <si>
    <t>57475</t>
  </si>
  <si>
    <t>VOZOVKOVÉ VÝZTUŽNÉ VRSTVY Z GEOMŘÍŽOVINY</t>
  </si>
  <si>
    <t>ROZHRANÍ ÚPRAV (č.2 a č.3) - Výztužná geomříž šířky 2,00m (s geotextilií) 
=(5,100m+5,200m+5,100m+5,650m+5,550m+5,700m)*2,000m 
Viz D.1.1.2.1-Situace pozemní komunikace</t>
  </si>
  <si>
    <t>- dodání geomříže v požadované kvalitě a v množství včetně přesahů (přesahy započteny v jednotkové ceně) 
- očištění podkladu 
- pokládka geomříže dle předepsaného technologického předpisu</t>
  </si>
  <si>
    <t>44</t>
  </si>
  <si>
    <t>ÚPRAVA Č.1 - Výztužná geomříž šířky 2,00m v místě trhliny (s geotextilií) 
=505,509m2 
Viz D.1.1.2.1-Situace pozemní komunikace</t>
  </si>
  <si>
    <t>50</t>
  </si>
  <si>
    <t>ÚPRAVA Č.2 - Výztužná geomříž šířky 2,00m v místě trhliny (s geotextilií) 
=1307,078m2 
Viz D.1.1.2.1-Situace pozemní komunikace</t>
  </si>
  <si>
    <t>38</t>
  </si>
  <si>
    <t>574A33</t>
  </si>
  <si>
    <t>ASFALTOVÝ BETON PRO OBRUSNÉ VRSTVY ACO 11 TL. 40MM</t>
  </si>
  <si>
    <t>NAPOJENÍ NA STÁVAJÍCÍ STAV - Obrusná vrstva ACO11, tl. 40mm + hutnění 
=22,754m2+61,750m2+68,846m2+21,888m2+24,685m2 
Viz D.1.1.2.1-Situace pozemní komunikace</t>
  </si>
  <si>
    <t>22,754+61,75+68,846+21,888+24,685=199,923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</si>
  <si>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</si>
  <si>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46</t>
  </si>
  <si>
    <t>ÚPRAVA Č.1 - Obrusná vrstva ACO11, tl. 40mm + hutnění 
=3370,061m2 
Viz D.1.1.2.1-Situace pozemní komunikace</t>
  </si>
  <si>
    <t>52</t>
  </si>
  <si>
    <t>ÚPRAVA Č.2 - Obrusná vrstva ACO11, tl. 40mm + hutnění 
=8713,855m2 
Viz D.1.1.2.1-Situace pozemní komunikace</t>
  </si>
  <si>
    <t>58</t>
  </si>
  <si>
    <t>ÚPRAVA Č.3 - Obrusná vrstva ACO11, tl. 40mm + hutnění 
=344,903m2+427,454m2+652,141m2+416,095m2 
Viz D.1.1.2.1-Situace pozemní komunikace</t>
  </si>
  <si>
    <t>344,903+427,454+652,141+416,095=1 840,593 [A]</t>
  </si>
  <si>
    <t>62</t>
  </si>
  <si>
    <t>ÚPRAVA Č.4 - Obrusná vrstva ACO11, tl. 40mm + hutnění 
=76,504m2+18,831m2 
Viz D.1.1.2.1-Situace pozemní komunikace</t>
  </si>
  <si>
    <t>102</t>
  </si>
  <si>
    <t>OPRAVA OBJÍZDNÉ TRASY - Obrusná vrstva ACO11, tl. 40mm + hutnění 
=0,08*(3370,061m2+8713,855m2+1840,593m2+95,335m2) 
Upřesněno investorem</t>
  </si>
  <si>
    <t>0,08*(3370,061+8713,855+1840,593+95,335)=1 121,588 [A]</t>
  </si>
  <si>
    <t>56</t>
  </si>
  <si>
    <t>574C56</t>
  </si>
  <si>
    <t>ASFALTOVÝ BETON PRO LOŽNÍ VRSTVY ACL 16+, 16S TL. 60MM</t>
  </si>
  <si>
    <t>ÚPRAVA Č.3 - Ložná vrstva ACL16+, tl. 60mm + hutnění (včetně zazubení vrstev při napojení na úpravu č.2) 
=348,352m2+440,278m2+665,184m2+428,578m2 
Viz D.1.1.2.1-Situace pozemní komunikace</t>
  </si>
  <si>
    <t>348,352+440,278+665,184+428,578=1 882,392 [A]</t>
  </si>
  <si>
    <t>60</t>
  </si>
  <si>
    <t>ÚPRAVA Č.4 - Ložná vrstva ACL16+, tl. 60mm + hutnění 
=76,504m2+18,831m2 
Viz D.1.1.2.1-Situace pozemní komunikace</t>
  </si>
  <si>
    <t>54</t>
  </si>
  <si>
    <t>574E56</t>
  </si>
  <si>
    <t>ASFALTOVÝ BETON PRO PODKLADNÍ VRSTVY ACP 16+, 16S TL. 60MM</t>
  </si>
  <si>
    <t>ÚPRAVA Č.3 - Podkladní vrstva ACP16+, tl. 50mm + hutnění (včetně zazubení vrstev při napojení na úpravu č.2) 
=351,801m2+453,101m2+678,227m2+441,061m2 
Viz D.1.1.2.1-Situace pozemní komunikace</t>
  </si>
  <si>
    <t>351,801+453,101+678,227+441,061=1 924,190 [A]</t>
  </si>
  <si>
    <t>42</t>
  </si>
  <si>
    <t>577A2</t>
  </si>
  <si>
    <t>VÝSPRAVA TRHLIN ASFALTOVOU ZÁLIVKOU MODIFIK</t>
  </si>
  <si>
    <t>ÚPRAVA Č.1 - Vysprávka trhlin pomocí asfaltové zálivky modifikované 
=252,755m 
Viz D.1.1.2.1-Situace pozemní komunikace</t>
  </si>
  <si>
    <t>252,755=252,755 [A]</t>
  </si>
  <si>
    <t>- vyfrézování drážky šířky do 20mm hloubky do 40mm 
- vyčištění 
- nátěr 
- výplň předepsanou zálivkovou hmotou</t>
  </si>
  <si>
    <t>48</t>
  </si>
  <si>
    <t>ÚPRAVA Č.2 - Vysprávka trhlin pomocí asfaltové zálivky modifikované 
=653,539m 
Viz D.1.1.2.1-Situace pozemní komunikace</t>
  </si>
  <si>
    <t>653,539=653,539 [A]</t>
  </si>
  <si>
    <t>64</t>
  </si>
  <si>
    <t>58920</t>
  </si>
  <si>
    <t>VÝPLŇ SPAR MODIFIKOVANÝM ASFALTEM</t>
  </si>
  <si>
    <t>NAPOJENÍ NA STÁVAJÍCÍ STAV - Asfaltová zálivka modifikovaná 
=5,500m+38,400m+6,100m+6,000m+5,000m+7,900m+7,300m+14,900m+38,400m+3,400m+13,400m+17,600m+6,300m 
Viz D.1.1.2.1-Situace pozemní komunikace</t>
  </si>
  <si>
    <t>položka zahrnuje: 
- dodávku předepsaného materiálu 
- vyčištění a výplň spar tímto materiálem</t>
  </si>
  <si>
    <t>104</t>
  </si>
  <si>
    <t>OPRAVA OBJÍZDNÉ TRASY - Asfaltová zálivka modifikovaná 
=2*6,000m 
Upřesněno investorem</t>
  </si>
  <si>
    <t>Přidružená stavební výroba</t>
  </si>
  <si>
    <t>116</t>
  </si>
  <si>
    <t>711111</t>
  </si>
  <si>
    <t>IZOLACE BĚŽNÝCH KONSTRUKCÍ PROTI ZEMNÍ VLHKOSTI ASFALTOVÝMI NÁTĚRY</t>
  </si>
  <si>
    <t>PROPUSTEK POD SJEZDEM - Izolace - Nátěry Np+2xNa na styku se zeminou 
= 2,800m*11,900m 
Viz D.1.1.1-Technická zpráva</t>
  </si>
  <si>
    <t>2,8*11,9=33,320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</si>
  <si>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</si>
  <si>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</si>
  <si>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114</t>
  </si>
  <si>
    <t>82446</t>
  </si>
  <si>
    <t>POTRUBÍ Z TRUB ŽELEZOBETONOVÝCH DN DO 400MM</t>
  </si>
  <si>
    <t>PROPUSTEK POD SJEZDEM - ŽB prefabrikované hrdlové trouby DN=400mm (6ks), včetně, úpravy čel trub, prefabrikovaných podkladků, trvale pružného tmelu pro vytmelení spár hrdlových trub včetně dopravy materiálu 
=12,100m 
Viz D.1.1.1-Technická zpráva</t>
  </si>
  <si>
    <t>11,9=11,900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</si>
  <si>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</si>
  <si>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29</t>
  </si>
  <si>
    <t>875332</t>
  </si>
  <si>
    <t>POTRUBÍ DREN Z TRUB PLAST DN DO 150MM DĚROVANÝCH</t>
  </si>
  <si>
    <t>PODÉLNÁ DRENÁŽ - Drenážní potrubí plastové průměru 150mm, vhodné do dynamicky zatížených konstrukcí 
=298,493m 
Viz D.1.1.2.1-Situace pozemní komunikace</t>
  </si>
  <si>
    <t>298,493=298,493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</si>
  <si>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</si>
  <si>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115</t>
  </si>
  <si>
    <t>899574</t>
  </si>
  <si>
    <t>OBETONOVÁNÍ POTRUBÍ ZE ŽELEZOBETONU DO C25/30 VČETNĚ VÝZTUŽE</t>
  </si>
  <si>
    <t>PROPUSTEK POD SJEZDEM - ŽB obetonování z z C25/30 + hutnění, včetně dopravy materiálu a betonářské výztuže B500B 
=11,400m*0,430m2 
Viz D.1.1.1-Technická zpráva</t>
  </si>
  <si>
    <t>11,4*0,43=4,902 [A]</t>
  </si>
  <si>
    <t>76</t>
  </si>
  <si>
    <t>9113A2</t>
  </si>
  <si>
    <t>SVODIDLO OCEL SILNIČ JEDNOSTR, ÚROVEŇ ZADRŽ N1, N2 - MONTÁŽ S PŘESUNEM (BEZ DODÁVKY)</t>
  </si>
  <si>
    <t>SVODIDLA - Opětovná montáž stávajícího ocelového silničního svodidla 
=165,410m 
Viz D.1.1.2.1-Situace pozemní komunikace</t>
  </si>
  <si>
    <t>165,41=165,410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</si>
  <si>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</si>
  <si>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</si>
  <si>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</si>
  <si>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BOURACÍ PRÁCE - Demontáž stávajícího ocelového silničního a zábradelního svodidla, včetně odvozu na deponii stavby 
=165,410m 
Viz D.1.1.2.1-Situace pozemní komunikace</t>
  </si>
  <si>
    <t>položka zahrnuje: 
- demontáž a odstranění zařízení 
- jeho odvoz na předepsané místo</t>
  </si>
  <si>
    <t>77</t>
  </si>
  <si>
    <t>9113B1</t>
  </si>
  <si>
    <t>SVODIDLO OCEL SILNIČ JEDNOSTR, ÚROVEŇ ZADRŽ H1 -DODÁVKA A MONTÁŽ</t>
  </si>
  <si>
    <t>SVODIDLA - Osazení ocelového silničního svodidla JSXXX/H1, výška svodnice 350mm z plechu tl. 4mm, trubková spojka pr. 133/3mm, sloupek EU100, resp. U140 včetně dopravy a montáže 
=43,185m+58,660m+82,205m+78,200m 
Viz D.1.1.2.1-Situace pozemní komunikace</t>
  </si>
  <si>
    <t>43,185+58,66+82,205+78,2=262,250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</si>
  <si>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</si>
  <si>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78</t>
  </si>
  <si>
    <t>91228</t>
  </si>
  <si>
    <t>SMĚROVÉ SLOUPKY Z PLAST HMOT VČETNĚ ODRAZNÉHO PÁSKU</t>
  </si>
  <si>
    <t>SILNIČNÍ SLOUPKY - Osazení plastových, dělených směrových sloupků bílých do plastových patek 
=130ks+17ks 
Viz D.1.1.2.1-Situace pozemní komunikace</t>
  </si>
  <si>
    <t>130+17=147,000 [A]</t>
  </si>
  <si>
    <t>položka zahrnuje: 
- dodání a osazení sloupku včetně nutných zemních prací 
- vnitrostaveništní a mimostaveništní doprava 
- odrazky plastové nebo z retroreflexní fólie</t>
  </si>
  <si>
    <t>79</t>
  </si>
  <si>
    <t>SILNIČNÍ SLOUPKY - Osazení plastových, dělených směrových sloupků červených do plastových patek 
=26ks 
Viz D.1.1.2.1-Situace pozemní komunikace</t>
  </si>
  <si>
    <t>26=26,000 [A]</t>
  </si>
  <si>
    <t>80</t>
  </si>
  <si>
    <t>SILNIČNÍ SLOUPKY - Osazení plastových, dělených směrových sloupků modrých do plastových patek 
=6ks 
Viz D.1.1.2.1-Situace pozemní komunikace</t>
  </si>
  <si>
    <t>6=6,000 [A]</t>
  </si>
  <si>
    <t>912283</t>
  </si>
  <si>
    <t>SMĚROVÉ SLOUPKY Z PLAST HMOT - DEMONTÁŽ A ODVOZ</t>
  </si>
  <si>
    <t>BOURACÍ PRÁCE - Odstranění stávajících plastových směrových sloupků, včetně odvozu a likvidace v režii zhotovitele 
=96ks 
=96*0,0014t/kus=1,344t 
Viz D.1.1.2.1-Situace pozemní komunikace</t>
  </si>
  <si>
    <t>96=96,000 [A]</t>
  </si>
  <si>
    <t>položka zahrnuje demontáž stávajícího sloupku, jeho odvoz do skladu nebo na skládku</t>
  </si>
  <si>
    <t>81</t>
  </si>
  <si>
    <t>91238</t>
  </si>
  <si>
    <t>SMĚROVÉ SLOUPKY Z PLAST HMOT - NÁSTAVCE NA SVODIDLA VČETNĚ ODRAZNÉHO PÁSKU</t>
  </si>
  <si>
    <t>SILNIČNÍ SLOUPKY - Osazení plastových, dělených směrových sloupků bílých svodidlových včetně upevňovací konstrukce 
=86ks 
Viz D.1.1.2.1-Situace pozemní komunikace</t>
  </si>
  <si>
    <t>86=86,000 [A]</t>
  </si>
  <si>
    <t>82</t>
  </si>
  <si>
    <t>SILNIČNÍ SLOUPKY - Osazení plastových, dělených směrových sloupků modrých svodidlových včetně upevňovací konstrukce 
=30ks 
Viz D.1.1.2.1-Situace pozemní komunikace</t>
  </si>
  <si>
    <t>30=30,000 [A]</t>
  </si>
  <si>
    <t>83</t>
  </si>
  <si>
    <t>914111</t>
  </si>
  <si>
    <t>DOPRAVNÍ ZNAČKY ZÁKLADNÍ VELIKOSTI OCELOVÉ NEREFLEXNÍ - DOD A MONTÁŽ</t>
  </si>
  <si>
    <t>SVISLÉ DOPRAVNÍ ZNAČENÍ - Dodávka a montáž (veškeré prvky svislého dopravního značení budou opatřeny pozinkováním) 
A2a-Dvojitá zatáčka, první vpravo 
2xA6a-Zúžená vozovka (zobou stran) 
2xA24-Náledí 
2xE2b-Tvar křižovatky 
2xE4-Délka úseku 
IS1c-Směrová tabule pro příjezd k dálnici vpravo 
IS3a-Směrová tabule s cílem vpřed 
2xIS3b-Směrová tabule s cílem vlevo 
IS3c-Směrová tabule s cílem vpravo 
2xIS16d-Silnice II. třídy 
2xIZ4a-Obec 
2xIZ4b-Konec obce 
2xP2-Hlavní pozemní komunikace 
P7-Přednost protijedoucích vozidel 
P8-Přednost před protijedoucími vozidly 
Z3-Vodící tabule 
=1+2+2+2+2+1+1+2+1+2+2+2+2+1+1 
Viz D.1.1.2.1-Situace pozemní komunikace</t>
  </si>
  <si>
    <t>1+2+2+2+2+1+1+2+1+2+2+2+2+1+1=24,000 [A]</t>
  </si>
  <si>
    <t>položka zahrnuje: 
- dodávku a montáž značek v požadovaném provedení</t>
  </si>
  <si>
    <t>BOURACÍ PRÁCE - Odstranění stávajícího svislého dopravního značení, včetně odvozu a likvidace v režii zhotovitele 
A2a - Dvojitá zatáčka, první vpravo 
2xA6a - Zúžená vozovka (z obou stran) 
2xA24 - Náledí 
2xB13 - Zákaz vjezdu vozidel, jejichž okamžitá hmotnost přesahuje vyznačenou mez 
2xE2b - Tvar křižovatky 
2xE4 - Délka úseku 
2xE13 - text nebo symbol 
IS1c - Směrová tabule pro příjezd k dálnici (s jedním cílem) 
IS3a - Směrová tabule s cílem vpřed 
2xIS3b - Směrová tabule s cílem vlevo 
IS3c - směrová tabule (s jedním cílem) 
2xIS16d - silnice II. Třídy 
2xIZ4a - Začátek obce 
2xIZ4b - Konec obce 
P2 - Hlavní pozemní komunikace 
2xP7 - Přednost protijedoucích vozidel 
P8 - Přednost před protijedoucími vozidly 
Z4 - Směrová deska 
=1+2+2+2+2+2+2+1+1+2+1+2+2+2+1+2+1+1 
Viz D.1.1.2.1-Situace pozemní komunikace</t>
  </si>
  <si>
    <t>1+2+2+2+2+2+2+1+1+2+1+2+2+2+1+2+1+1=29,000 [A]</t>
  </si>
  <si>
    <t>84</t>
  </si>
  <si>
    <t>915111</t>
  </si>
  <si>
    <t>VODOROVNÉ DOPRAVNÍ ZNAČENÍ BARVOU HLADKÉ - DODÁVKA A POKLÁDKA</t>
  </si>
  <si>
    <t>VODOROVNÉ DOPRAVNÍ ZNAČENÍ - Podélná čára přerušovaná - V2b - 1,5/1,5/0,25 - 1. značení barvou 
=(24,140m+13,95m+15,50m+43,60m+30,25m)*0,25m*0,5 
Viz D.1.1.2.1-Situace pozemní komunikace</t>
  </si>
  <si>
    <t>(24,14+13,95+15,5+43,6+30,25)*0,25*0,5=15,930 [A]</t>
  </si>
  <si>
    <t>položka zahrnuje: 
- dodání a pokládku nátěrového materiálu (měří se pouze natíraná plocha) 
- předznačení a reflexní úpravu</t>
  </si>
  <si>
    <t>85</t>
  </si>
  <si>
    <t>VODOROVNÉ DOPRAVNÍ ZNAČENÍ - Vodící čára - V4 - 0,125 - 1. značení barvou 
=(292,900m+205,880m+65,770m+2111,810m+119,980m+43,480m+805,800m+1039,150m)*0,125m 
Viz D.1.1.2.1-Situace pozemní komunikace</t>
  </si>
  <si>
    <t>(292,9+205,88+65,77+2111,81+119,98+43,48+805,8+1039,15)*0,125=585,596 [A]</t>
  </si>
  <si>
    <t>86</t>
  </si>
  <si>
    <t>VODOROVNÉ DOPRAVNÍ ZNAČENÍ - Stání podélné - V10b - 0,125 - 1. značení barvou 
=2,500m*0,125m 
Viz D.1.1.2.1-Situace pozemní komunikace</t>
  </si>
  <si>
    <t>2,5*0,125=0,313 [A]</t>
  </si>
  <si>
    <t>87</t>
  </si>
  <si>
    <t>VODOROVNÉ DOPRAVNÍ ZNAČENÍ - Parkovací pruh - V10d - 0,5/0,5/0,25 - 1. značení barvou 
=15,350m*0,25m*0,5 
Viz D.1.1.2.1-Situace pozemní komunikace</t>
  </si>
  <si>
    <t>15,35*0,25*0,5=1,919 [A]</t>
  </si>
  <si>
    <t>88</t>
  </si>
  <si>
    <t>VODOROVNÉ DOPRAVNÍ ZNAČENÍ - Šikmé rovnoběžné čáry - V13b - 0,5 - 1. značení barvou 
=3,650m2+2,750m2 
Viz D.1.1.2.1-Situace pozemní komunikace</t>
  </si>
  <si>
    <t>3,65+2,75=6,400 [A]</t>
  </si>
  <si>
    <t>89</t>
  </si>
  <si>
    <t>915221</t>
  </si>
  <si>
    <t>VODOR DOPRAV ZNAČ PLASTEM STRUKTURÁLNÍ NEHLUČNÉ - DOD A POKLÁDKA</t>
  </si>
  <si>
    <t>VODOROVNÉ DOPRAVNÍ ZNAČENÍ - Podélná čára přerušovaná - V2b - 1,5/1,5/0,25 - 2. značení strukturovaným plastem 
=(24,140m+13,95m+15,50m+43,60m+30,25m)*0,25m*0,5</t>
  </si>
  <si>
    <t>90</t>
  </si>
  <si>
    <t>VODOROVNÉ DOPRAVNÍ ZNAČENÍ - Vodící čára - V4 - 0,125 - 2. značení strukturovaným plastem 
=(292,900m+205,880m+65,770m+2111,810m+119,980m+43,480m+805,800m+1039,150m)*0,125m 
Viz D.1.1.2.1-Situace pozemní komunikace</t>
  </si>
  <si>
    <t>91</t>
  </si>
  <si>
    <t>VODOROVNÉ DOPRAVNÍ ZNAČENÍ - Stání podélné - V10b - 0,125 - 12. značení strukturovaným plastem 
=2,500m*0,125m 
Viz D.1.1.2.1-Situace pozemní komunikace</t>
  </si>
  <si>
    <t>92</t>
  </si>
  <si>
    <t>VODOROVNÉ DOPRAVNÍ ZNAČENÍ - Parkovací pruh - V10d - 0,5/0,5/0,25 - 2. strukturovaným plastem 
=15,350m*0,250m*0,500 
Viz D.1.1.2.1-Situace pozemní komunikace</t>
  </si>
  <si>
    <t>93</t>
  </si>
  <si>
    <t>VODOROVNÉ DOPRAVNÍ ZNAČENÍ - Šikmé rovnoběžné čáry - V13b - 0,5 - 2. strukturovaným plastem 
=3,650m2+2,750m2 
Viz D.1.1.2.1-Situace pozemní komunikace</t>
  </si>
  <si>
    <t>919111</t>
  </si>
  <si>
    <t>ŘEZÁNÍ ASFALTOVÉHO KRYTU VOZOVEK TL DO 50MM</t>
  </si>
  <si>
    <t>BOURACÍ PRÁCE - Řezání asfaltového krytu pro odfrézování asfaltových vrstev 
=(5,500m+38,400m+6,100m+6,000m+5,000m+7,900m+7,300m+14,900m+38,400m+3,400m+13,400m+17,600m+6,300m) 
Viz D.1.1.2.1-Situace pozemní komunikace</t>
  </si>
  <si>
    <t>(5,5+38,4+6,1+6+5+7,9+7,3+15,3+38,4+3,4+14,9+17,6+6,3)=172,100 [A]</t>
  </si>
  <si>
    <t>položka zahrnuje řezání vozovkové vrstvy v předepsané tloušťce, včetně spotřeby vody</t>
  </si>
  <si>
    <t>98</t>
  </si>
  <si>
    <t>OPRAVA OBJÍZDNÉ TRASY - Řezání asfaltového krytu pro odfrézování asfaltových vrstev a realizaci asfaltové zálivky 
=2*6,000m 
Upřesněno investorem</t>
  </si>
  <si>
    <t>66</t>
  </si>
  <si>
    <t>935232</t>
  </si>
  <si>
    <t>PŘÍKOPOVÉ ŽLABY Z BETON TVÁRNIC ŠÍŘ DO 1200MM DO BETONU TL 100MM</t>
  </si>
  <si>
    <t>ODVODŇOVACÍ ŽLAB - Betonová odvodňovací tvárnice šířky 1,025m z betonu C30/37-XF4 tl.80mm (výměna 25%) 
=(119,220m+8,120m+73,950m+257,620m+31,150m)*0,25 
Viz D.1.1.2.1-Situace pozemní komunikace a D.1.1.2.4-Charakteristické příčné řezy</t>
  </si>
  <si>
    <t>(119,22+8,12+73,95+257,62+31,15)*0,25=122,515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</si>
  <si>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</si>
  <si>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41</t>
  </si>
  <si>
    <t>93818</t>
  </si>
  <si>
    <t>OČIŠTĚNÍ ASFALT VOZOVEK ZAMETENÍM</t>
  </si>
  <si>
    <t>ÚPRAVA Č.1 - Očištění stávající vozovky 
=3370,061m2 
Viz D.1.1.2.1-Situace pozemní komunikace</t>
  </si>
  <si>
    <t>položka zahrnuje očištění předepsaným způsobem včetně odklizení vzniklého odpadu</t>
  </si>
  <si>
    <t>47</t>
  </si>
  <si>
    <t>ÚPRAVA Č.2 - Očištění stávající vozovky 
=8713,855m2 
Viz D.1.1.2.1-Situace pozemní komunikace</t>
  </si>
  <si>
    <t>100</t>
  </si>
  <si>
    <t>OPRAVA OBJÍZDNÉ TRASY - Očištění stávající vozovky 
=0,08*1,03*(3370,061m2+8713,855m2+1840,593m2+95,335m2) 
Upřesněno investorem</t>
  </si>
  <si>
    <t>0,08*1,03*(3370,061+8713,855+1840,593+95,335)=1 155,235 [A]</t>
  </si>
  <si>
    <t>966158</t>
  </si>
  <si>
    <t>BOURÁNÍ KONSTRUKCÍ Z PROST BETONU S ODVOZEM DO 20KM</t>
  </si>
  <si>
    <t>BOURACÍ PRÁCE - Odstranění stávajícího betonového odvodňovacího žlabu (výměna 25%), včetně odvozu na skládku 
=(119,220m+8,120m+73,950m+257,620m+31,150m)*0,25*0,075m2=9,189m3 
=9,189m3*2,300t/m3=21,134t 
Viz D.1.1.2.1-Situace pozemní komunikace a D.1.1.2.4-Charakteristické příčné řezy</t>
  </si>
  <si>
    <t>(119,22+8,12+73,95+257,62+31,15)*0,25*0,075=9,189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</si>
  <si>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</si>
  <si>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BOURACÍ PRÁCE - Odstranění stávajícího betonového lože odvodňovacího žlabu (výměna 25%), včetně odvozu na skládku 
=(119,220m+8,120m+73,950m+257,620m+31,150m)*0,250*0,100m2=12,252m3 
=12,252m3*2,300t/m3=28,178t 
Viz D.1.1.2.1-Situace pozemní komunikace a D.1.1.2.4-Charakteristické příčné řezy</t>
  </si>
  <si>
    <t>(119,22+8,12+73,95+257,62+31,15)*0,25*0,1=12,252 [A]</t>
  </si>
  <si>
    <t>108</t>
  </si>
  <si>
    <t>966357</t>
  </si>
  <si>
    <t>BOURÁNÍ PROPUSTŮ Z TRUB DN DO 500MM</t>
  </si>
  <si>
    <t>PROPUSTEK POD SJEZDEM - Bourací práce - Odstranění stávající betonové trouby DN=400mm, včetně případného obetonování a odvozu na skládku 
=9,000m 
=9,000m*0,300t/m=2,700t 
Viz D.1.1.1-Technická zpráva</t>
  </si>
  <si>
    <t>9=9,000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</si>
  <si>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</si>
  <si>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102</t>
  </si>
  <si>
    <t>PROPUSTEK V KM 1,88342</t>
  </si>
  <si>
    <t>014102</t>
  </si>
  <si>
    <t>01</t>
  </si>
  <si>
    <t>SKLÁDKA - Uložení asfaltové suti bez dehtu na skládku  
Viz položka č. 8</t>
  </si>
  <si>
    <t>Celkem: 7,853+6,202+1,171=15,226 [A]</t>
  </si>
  <si>
    <t>03</t>
  </si>
  <si>
    <t>SKLÁDKA - Uložení zeminy na skládku 
Viz položky č. 11 a 12</t>
  </si>
  <si>
    <t>Celkem: 5,7+201,847=207,547 [A]</t>
  </si>
  <si>
    <t>04</t>
  </si>
  <si>
    <t>SKLÁDKA - Uložení betonové suti na skládku 
Viz položka č. 7</t>
  </si>
  <si>
    <t>Celkem: 2,453=2,453 [A]</t>
  </si>
  <si>
    <t>05</t>
  </si>
  <si>
    <t>SKLÁDKA - Uložení kamenné suti na skládku 
Viz položka č. 56</t>
  </si>
  <si>
    <t>Celkem: 0,21+2,391+2,629+0,378+9,489+13,325+2,78=31,202 [A]</t>
  </si>
  <si>
    <t>029412-R</t>
  </si>
  <si>
    <t>OSTATNÍ POŽADAVKY - VYPRACOVÁNÍ MOSTNÍHO LISTU</t>
  </si>
  <si>
    <t>Evidenční list propustku</t>
  </si>
  <si>
    <t>zahrnuje veškeré náklady spojené s objednatelem požadovanými pracemi</t>
  </si>
  <si>
    <t>02953-R</t>
  </si>
  <si>
    <t>OSTATNÍ POŽADAVKY - HLAVNÍ MOSTNÍ PROHLÍDKA</t>
  </si>
  <si>
    <t>První hlavní prohlídka</t>
  </si>
  <si>
    <t>položka zahrnuje : 
- úkony dle ČSN 73 6221 
- provedení hlavní mostní prohlídky oprávněnou fyzickou nebo právnickou osobou 
- vyhotovení záznamu (protokolu), který jednoznačně definuje stav mostu</t>
  </si>
  <si>
    <t>ZELEŇ - Kácení keřů a náletových dřevin včetně kořenů a odvozu a likvidace v režii zhotovitele 
Plocha vypočtena pomocí grafického softwaru AutoCad (z grafického výkresu)</t>
  </si>
  <si>
    <t>Celkem: 30=30,000 [A]</t>
  </si>
  <si>
    <t>odstranění křovin a stromů do průměru 100 mm  
doprava dřevin bez ohledu na vzdálenost  
spálení na hromadách nebo štěpkování</t>
  </si>
  <si>
    <t>11328</t>
  </si>
  <si>
    <t>ODSTRANĚNÍ PŘÍKOPŮ, ŽLABŮ A RIGOLŮ Z PŘÍKOPOVÝCH TVÁRNIC</t>
  </si>
  <si>
    <t>BOURACÍ PRÁCE - Odstranění betonových příkopových tvárnic š. 1,000m včetně betonového lože, odvozu a uložení na skládku do 20km 
=3,440*0,310m2*2,300t/m3=2,453t 
Plocha vypočtena pomocí grafického softwaru AutoCad (z grafického výkresu)</t>
  </si>
  <si>
    <t>Celkem: (2,423+1,017)*1=3,440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</si>
  <si>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</si>
  <si>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BOURACÍ PRÁCE - Odfrézování asfaltových vrstev v tl. 60mm (asfalt) včetně odvozu a uložení na skládku do 20km 
=54,530m2*0,060=3,272m3 
=3,272m3*2,400t/m3=7,853t 
BOURACÍ PRÁCE - Odfrézování asfaltových vrstev v tl. 50mm (asfalt) včetně odvozu a uložení na skládku do 20km 
=51,680m2*0,050=2,584m3 
=2,584m3*2,400t/m3=6,202t 
BOURACÍ PRÁCE - Odfrézování asfaltových vrstev v tl. 100mm (asfalt) včetně odvozu a uložení na skládku do 20km 
=48,830m2*0,100=0,244m3 
=0,488m3*2,400t/m3=1,171t 
Kubatura vypočtena pomocí grafického softwaru AutoCad (z grafického výkresu)</t>
  </si>
  <si>
    <t>Celkem: 54,53*0,06=3,272 [A] 
Celkem: 51,68*0,05=2,584 [B] 
Celkem: 48,83*0,100=4,883 [C] 
Celkem: A+B+C=10,739 [E]</t>
  </si>
  <si>
    <t>11511</t>
  </si>
  <si>
    <t>ČERPÁNÍ VODY DO 500 L/MIN</t>
  </si>
  <si>
    <t>HOD</t>
  </si>
  <si>
    <t>ZEMNÍ PRÁCE - Čerpání vody ze stavební jámy 
Doba vypočetna odhadem</t>
  </si>
  <si>
    <t>Celkem: 60*10=600,000 [A]</t>
  </si>
  <si>
    <t>Položka čerpání vody na povrchu zahrnuje i potrubí, pohotovost záložní čerpací soupravy a zřízení čerpací jímky. Součástí položky je také následná demontáž a likvidace těchto zařízení</t>
  </si>
  <si>
    <t>ZEMNÍ PRÁCE - Odhumusování plochy v tl. 150mm, která bude zasažena výkopovými pracemi a úpravou terénu včetně odvozu a uložení zeminy na deponii stavby do 20km (využití na zpětné ohumusování) 
=50,000m2*0,150=7,500m3 
=7,500m3*1,900t/m3=14,250t 
ZEMNÍ PRÁCE - Odhumusování plochy v tl. 150mm, která bude zasažena výkopovými pracemi a úpravou terénu včetně odvozu a uložení zeminy na skládku do 20km (nebude využita na zpětné ohumusování) 
=(46,000m2+24,000m2)*0,150-50,000m2*0,150=3,000m3 
=3,000m3*1,900t/m3=5,700t 
Kubatura vypočtena pomocí grafického softwaru AutoCad (z grafického výkresu)</t>
  </si>
  <si>
    <t>Celkem: 50*0,15=7,500 [A] 
Celkem: (46+24)*0,15-50*0,15=3,000 [B] 
Celkem: A+B=10,500 [C]</t>
  </si>
  <si>
    <t>položka zahrnuje sejmutí ornice bez ohledu na tloušťku vrstvy a její vodorovnou dopravu  
nezahrnuje uložení na trvalou skládku</t>
  </si>
  <si>
    <t>ZEMNÍ PRÁCE - Výkop zeminy pro stavební jámu v zemině tř. I včetně pažení a odvozu zeminy na skládku do 20km 
=106,235m3*1,900t/m3=201,847t 
Kubatura vypočtena pomocí grafického softwaru AutoCad (z grafického výkresu)</t>
  </si>
  <si>
    <t>Celkem: 106,235=106,235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</si>
  <si>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</si>
  <si>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VOZOVKA - Zemní krajnice z nenamrzavého materiálu + hutnění 
Kubatura vypočtena pomocí grafického softwaru AutoCad (z grafického výkresu)</t>
  </si>
  <si>
    <t>Celkem: 2*0,115*9,65=2,220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</si>
  <si>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</si>
  <si>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17561</t>
  </si>
  <si>
    <t>OBSYP POTRUBÍ A OBJEKTŮ Z HORNIN KAMENITÝCH</t>
  </si>
  <si>
    <t>ZEMNÍ PRÁCE - Zásyp ze štěrkodrti fr. 0/32 mm + hutnění po vrstvách max. 300mm,  Id=0,85, 100% PS včetně dopravy materiálu 
Kubatura vypočtena pomocí grafického softwaru AutoCad (z grafického výkresu)</t>
  </si>
  <si>
    <t>Celkem: 65,406=65,406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</si>
  <si>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                                                                - zemina vytlačená potrubím o DN do 180mm se od kubatury obsypů neodečítá</t>
  </si>
  <si>
    <t>ZEMNÍ PRÁCE - Úprava a zhutnění základové spáry 
=(2,200+2,760+0,522)*2,250+(1,278+0,470+1,925)*6,920+1,278*4,000=42,864m2 
Úprava a zhutnění parapláně 
=17,252m2 
VOZOVKA - Úprava a zhutnění zemní pláně 
=68,970m2 
Plocha vypočtena pomocí grafického softwaru AutoCad (z grafického výkresu)</t>
  </si>
  <si>
    <t>Celkem: (2,2+2,76+0,522)*2,25+(1,278+0,47+1,925)*6,92+1,278*4=42,864 [A] 
Celkem: 17,252=17,252 [B] 
Celkem: 68,97=68,970 [C] 
Celkem: A+B+C=129,086 [D]</t>
  </si>
  <si>
    <t>ZELEŇ - Svahové úpravy 
Plocha vypočtena pomocí grafického softwaru AutoCad (z grafického výkresu)</t>
  </si>
  <si>
    <t>Celkem: 50=50,000 [A]</t>
  </si>
  <si>
    <t>ZELEŇ - Ohumusování svahů v  tl. 150mm 
Plocha vypočtena pomocí grafického softwaru AutoCad (z grafického výkresu)</t>
  </si>
  <si>
    <t>položka zahrnuje:  
nutné přemístění ornice z dočasných skládek vzdálených do 50m  
rozprostření ornice v předepsané tloušťce ve svahu přes 1:5</t>
  </si>
  <si>
    <t>ZELEŇ - Osetí svahů travním semenem 
Plocha vypočtena pomocí grafického softwaru AutoCad (z grafického výkresu)</t>
  </si>
  <si>
    <t>ZELEŇ - Údržba založeného travního porostu 
Plocha vypočtena pomocí grafického softwaru AutoCad (z grafického výkresu)</t>
  </si>
  <si>
    <t>Zahrnuje pokosení se shrabáním, naložení shrabků na dopravní prostředek, s odvozem a se složením, to vše bez ohledu na sklon terénu  
zahrnuje nutné zalití a hnojení</t>
  </si>
  <si>
    <t>ZELEŇ - Ochrana stromů v blízkosti stavby včetně odvozu a likvidace v režii zhotovitele 
Plocha vypočtena pomocí grafického softwaru AutoCad (z grafického výkresu)</t>
  </si>
  <si>
    <t>Celkem: 2*2*12=48,000 [A]</t>
  </si>
  <si>
    <t>VOZOVKA - Sanace podloží - Kamenitá sypanina z drceného kameniva 0/90mm tl. 2*250mm 
Kubatura vypočtena pomocí grafického softwaru AutoCad (z grafického výkresu)</t>
  </si>
  <si>
    <t>Celkem: 15,773*0,5=7,887 [A]</t>
  </si>
  <si>
    <t>položka zahrnuje dodávku předepsaného kameniva, mimostaveništní a vnitrostaveništní dopravu a jeho uložení  
není-li v zadávací dokumentaci uvedeno jinak, jedná se o nakupovaný materiál</t>
  </si>
  <si>
    <t>22695</t>
  </si>
  <si>
    <t>VÝDŘEVA ZÁPOROVÉHO PAŽENÍ DOČASNÁ (KUBATURA)</t>
  </si>
  <si>
    <t>PAŽENÍ - Dodávka a montáž výdřevy pažení výkopové jámy vtoku 
Kubatura vypočtena pomocí grafického softwaru AutoCad (z grafického výkresu)</t>
  </si>
  <si>
    <t>Celkem: 2,2*1*7*0,15=2,310 [A]</t>
  </si>
  <si>
    <t>položka zahrnuje osazení pažin bez ohledu na druh, jejich opotřebení a jejich odstranění</t>
  </si>
  <si>
    <t>264315</t>
  </si>
  <si>
    <t>VRTY PRO PILOTY TŘ. III D DO 300MM</t>
  </si>
  <si>
    <t>PAŽENÍ - Vrty průměru 300mm s výpažnicí pro osazení ocelových HEB profilů (zápor) pro pažení výkopové jámy vtoku 
Délka vypočtena pomocí grafického softwaru AutoCad (z grafického výkresu)</t>
  </si>
  <si>
    <t>Celkem: 4,4*8=35,200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</si>
  <si>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</si>
  <si>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281451</t>
  </si>
  <si>
    <t>INJEKTOVÁNÍ NÍZKOTLAKÉ Z CEMENTOVÉ MALTY NA POVRCHU</t>
  </si>
  <si>
    <t>PAŽENÍ - Zabetonování paty zápor z prostého betonu C25/30-XF3 pro pažení výkopové jámy vtoku 
Kubatura vypočtena pomocí grafického softwaru AutoCad (z grafického výkresu)</t>
  </si>
  <si>
    <t>Celkem: 2,27*8*0,07=1,271 [A]</t>
  </si>
  <si>
    <t>Položka injektážních prací obsahuje kompletní práce, mimo zřízení vrtů (vykazují se položkami 261, 262), které jsou nutné pro předepsanou funkci injektáže (statickou, těsnící a pod.).   
Položka obsahuje vodní tlakové zkoušky před a po injektáži.  
Položka zahrnuje veškerý materiál, výrobky a polotovary, včetně mimostaveništní a vnitrostaveništní dopravy (rovněž přesuny), včetně naložení a složení, případně s uložením.</t>
  </si>
  <si>
    <t>Svislé konstrukce</t>
  </si>
  <si>
    <t>311367</t>
  </si>
  <si>
    <t>VÝZTUŽ ZDÍ A STĚN PODP A VOL TUHÁ</t>
  </si>
  <si>
    <t>PAŽENÍ - Dodávka a osazení ocelových profilů HEB 160mm pro pažení výkopové jámy vtoku 
Hmotnost vypočtena pomocí grafického softwaru AutoCad (z grafického výkresu)</t>
  </si>
  <si>
    <t>Celkem: 4,4*8*0,0426=1,500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</si>
  <si>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</si>
  <si>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353325</t>
  </si>
  <si>
    <t>ZDIVO STOK ZE ŽELEZOBET DO C30/37</t>
  </si>
  <si>
    <t>ŽB VTOKOVÁ JÍMKA - Beton C30/37-XF4 + hutnění 
ŽB VTOKOVÁ JÍMKA - Bednění + odbedňovací nátěr 
=1,539*1,100+1,635*1,100+2,540m2*2+1,289*1,100+1,385*1,100+1,470m2*2+5,000m2=19,453m2 
Kubatura vypočtena pomocí grafického softwaru AutoCad (z grafického výkresu)</t>
  </si>
  <si>
    <t>Celkem: 1,1*1,6*0,25+2*0,325*1,1-0,36*0,25+0,32*1,1+2*0,345*0,25+0,27*0,6-0,008*2=1,736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</si>
  <si>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</si>
  <si>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353366</t>
  </si>
  <si>
    <t>VÝZTUŽ ZDIVA STOK Z KARI SÍTÍ</t>
  </si>
  <si>
    <t>ŽB VTOKOVÁ JÍMKA - Betonářská výztuž B500B - KARI síť ?R8, rozměr oka 100x100mm včetně dopravy materiálu 
Hmotnost vypočtena pomocí grafického softwaru AutoCad (z grafického výkresu)</t>
  </si>
  <si>
    <t>Celkem: 0,02*1,736*7,85=0,273 [A]</t>
  </si>
  <si>
    <t>451312</t>
  </si>
  <si>
    <t>PODKLADNÍ A VÝPLŇOVÉ VRSTVY Z PROSTÉHO BETONU C12/15</t>
  </si>
  <si>
    <t>ŽB VTOKOVÁ JÍMKA - Podkladní beton C12/15-X0, tl. 150mm 
Kubatura vypočtena pomocí grafického softwaru AutoCad (z grafického výkresu)</t>
  </si>
  <si>
    <t>Celkem: 2,22*2,325*0,15=0,774 [A]</t>
  </si>
  <si>
    <t>ODLÁŽDĚNÍ - Podkladní betonové lože z betonu C25/30-XF3 pod kamennou dlažbu tl. 150mm včetně dopravy materiálu 
Kubatura vypočtena pomocí grafického softwaru AutoCad (z grafického výkresu)</t>
  </si>
  <si>
    <t>Celkem: (6,5+7,3)*0,15=2,070 [A]</t>
  </si>
  <si>
    <t>451324</t>
  </si>
  <si>
    <t>PODKL A VÝPLŇ VRSTVY ZE ŽELEZOBET DO C25/30</t>
  </si>
  <si>
    <t>ŽB ZÁKLADOVÁ DESKA - Beton C25/30-XF3+XA2 + hutnění včetně dopravy materiálu 
=1,278*0,300*9,988=3,829m3 
ŽB ZÁKLADOVÁ DESKA - Bednění  + odbedňovací nátěr 
=1,278*0,300+2*0,300*9,988=6,376m2 
ŽB OBETONOVÁNÍ - Beton C25/30-XF3+XA2 + hutnění 
=0,435m2*8,740=3,802m3 
ŽB OBETONOVÁNÍ - Bednění + odbedňovací nátěr 
=2*0,965*8,740+1,800m2=18,668m2 
Kubatura vypočtena pomocí grafického softwaru AutoCad (z grafického výkresu)</t>
  </si>
  <si>
    <t>Celkem: 1,278*0,3*9,988=3,829 [A] 
Celkem: 0,435*8,74=3,802 [B] 
Celkem: A+B=7,631 [C]</t>
  </si>
  <si>
    <t>451366</t>
  </si>
  <si>
    <t>VÝZTUŽ PODKL VRSTEV Z KARI-SÍTÍ</t>
  </si>
  <si>
    <t>ŽB ZÁKLADOVÁ DESKA - Betonářská výztuž B500B - KARI síť ?R8, rozměr oka 100x100mm, včetně dopravy materiálu 
=0,020*3,829m3*7,850t/m3=0,601t 
ŽB OBETONOVÁNÍ - Betonářská výztuž B500B - KARI síť ?R8, rozměr oka 100x100mm, včetně dopravy materiálu 
=0,020*3,802m3*7,850t/m3=0,597m3 
Hmotnost vypočtena pomocí grafického softwaru AutoCad (z grafického výkresu)</t>
  </si>
  <si>
    <t>Celkem: 0,02*3,829*7,85=0,601 [A] 
Celkem: 0,02*3,802*7,85=0,597 [B] 
Celkem: A+B=1,198 [C]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</si>
  <si>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</si>
  <si>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ZEMNÍ PRÁCE - Polštář ze štěrkodrti fr. 0/32mm, tl. 400mm + hutnění po vrstvách tl. 200mm, Id=0,90, 100% PS včetně dopravy materiálu 
Kubatura vypočtena pomocí grafického softwaru AutoCad (z grafického výkresu)</t>
  </si>
  <si>
    <t>Celkem: 0,67*10,188=6,826 [A]</t>
  </si>
  <si>
    <t>46251</t>
  </si>
  <si>
    <t>ZÁHOZ Z LOMOVÉHO KAMENE</t>
  </si>
  <si>
    <t>ODLÁŽDĚNÍ - Kamenný zához, hmotnost jednotlivých kusů min. 15kg 
Kubatura vypočtena pomocí grafického softwaru AutoCad (z grafického výkresu)</t>
  </si>
  <si>
    <t>Celkem: 0,6=0,600 [A]</t>
  </si>
  <si>
    <t>položka zahrnuje:  
- dodávku a zához lomového kamene předepsané frakce včetně mimostaveništní a vnitrostaveništní dopravy  
není-li v zadávací dokumentaci uvedeno jinak, jedná se o nakupovaný materiál</t>
  </si>
  <si>
    <t>ODLÁŽDĚNÍ - Kamenná dlažba z lomového kamene tl. 250mm, šířka spáry 30 - 50mm, spáry zatřené stěrkou MC25 včetně dopravy materiálu 
Kubatura vypočtena pomocí grafického softwaru AutoCad (z grafického výkresu)</t>
  </si>
  <si>
    <t>Celkem: (6,5+7,3)*0,25=3,450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</si>
  <si>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</si>
  <si>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467314</t>
  </si>
  <si>
    <t>STUPNĚ A PRAHY VODNÍCH KORYT Z PROSTÉHO BETONU C25/30</t>
  </si>
  <si>
    <t>ODLÁŽDĚNÍ - Příčný práh z prostého betonu C25/30-XF3 na vtoku i výtoku 500x200(230)mm včetně dopravy materiálu 
=1,150*0,500*0,230+(2,700+0,500+0,500+2*1,695)*0,500*0,200=0,841m3 
PŘÍKOPOVÉ TVÁRNICE - Monolitická příkopová tvárnice z prostého betonu C25/30-XF3 tl. 250mm pro přechod mezi stávající a novou příkopovou tvárnicí 
=0,310m2*1,000=0,310m3 
Kubatura vypočtena pomocí grafického softwaru AutoCad (z grafického výkresu)</t>
  </si>
  <si>
    <t>Celkem: 1,15*0,5*0,23+(2,7+0,5+0,5+2*1,695)*0,5*0,2=0,841 [A] 
Celkem: 0,31*1=0,310 [B] 
Celkem: A+B=1,151 [C]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</si>
  <si>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</si>
  <si>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VOZOVKA - První podkladní vrstva - Štěrkodrť ŠDA 0/63 tl. 150mm + hutnění 
=64,372m2 
VOZOVKA - Druhá podkladní vrstva - Štěrkodrť ŠDA 0/32 tl. 150mm + hutnění 
=54,690m2 
Plocha vypočtena pomocí grafického softwaru AutoCad (z grafického výkresu)</t>
  </si>
  <si>
    <t>Celkem: 64,372=64,372 [A] 
Celkem: 54,69=54,690 [B] 
Celkem: A+B=119,062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</si>
  <si>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</si>
  <si>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VOZOVKA - Infiltrační postřik z kationaktivní emulze, zbytkové množství pojiva 1,0kg/m2 (po odštěpení) 
Plocha vypočtena pomocí grafického softwaru AutoCad (z grafického výkresu)</t>
  </si>
  <si>
    <t>Celkem: 56,848=56,848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</si>
  <si>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</si>
  <si>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VOZOVKA - Spojovací postřik z kationaktivní emulze, zbytkové množství pojiva 0,40kg/m2 (po odštěpení) 
=56,711m2 
VOZOVKA - Spojovací postřik z kationaktivní emulze, zbytkové množství pojiva 0,40kg/m2 (po odštěpení) 
=(5,740+5,661)*2,000=22,802m2 
Plocha vypočtena pomocí grafického softwaru AutoCad (z grafického výkresu)</t>
  </si>
  <si>
    <t>Celkem: 56,711=56,711 [A] 
Celkem: (5,74+5,661)*2=22,802 [B] 
Celkem: A+B=79,513 [C]</t>
  </si>
  <si>
    <t>Celkem: 17,252=17,252 [A]</t>
  </si>
  <si>
    <t>- dodání textilie v požadované kvalitě a v množství včetně přesahů (přesahy započteny v jednotkové ceně)  
- očištění podkladu  
- pokládka textilie dle předepsaného technologického předpisu</t>
  </si>
  <si>
    <t>Celkem: (5,74+5,661)*2=22,802 [A]</t>
  </si>
  <si>
    <t>- dodání geomříže v požadované kvalitě a v množství včetně přesahů (přesahy započteny v jednotkové ceně)  
- očištění podkladu  
- pokládka geomříže dle předepsaného technologického předpisu</t>
  </si>
  <si>
    <t>ASFALTOVÝ BETON PRO LOŽNÍ VRSTVY ACL 16+ TL. 60MM</t>
  </si>
  <si>
    <t>Vozovka - Asfaltový beton pro ložné vrstvy ACL 16+, tl. 60mm + hutnění 
Plocha vypočtena pomocí grafického softwaru AutoCad (z grafického výkresu)</t>
  </si>
  <si>
    <t>Celkem: 56,166=56,166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</si>
  <si>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</si>
  <si>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574E46</t>
  </si>
  <si>
    <t>ASFALTOVÝ BETON PRO PODKLADNÍ VRSTVY ACP 16+ TL. 50MM</t>
  </si>
  <si>
    <t>VOZOVKA - Asfaltový beto pro podkladní vrstvy ACP 16+, tl. 50mm + hutnění 
Plocha vypočtena pomocí grafického softwaru AutoCad (z grafického výkresu)</t>
  </si>
  <si>
    <t>Celkem: 54,781=54,781 [A]</t>
  </si>
  <si>
    <t>711311</t>
  </si>
  <si>
    <t>IZOLACE PODZEMNÍCH OBJEKTŮ PROTI ZEMNÍ VLHKOSTI ASFALTOVÝMI NÁTĚRY</t>
  </si>
  <si>
    <t>ŽB VTOKOVÁ JÍMKA - Nátěry Np+2xNa na styku se zeminou 
=1,539-1,100+1,635*1,100-0,300*0,600+2,540m2*2-1,180m2=5,958m2 
ŽB ZÁKLADOVÁ DESKA - Nátěry Np+2xNa na styku se zeminou 
=2*0,300*9,988=5,993m2 
ŽB OBETONOVÁNÍ - Nátěry Np+2xNa na styku se zeminou 
=2,335*8,740=20,408m2 
Plocha vypočtena pomocí grafického softwaru AutoCad (z grafického výkresu)</t>
  </si>
  <si>
    <t>Celkem: 1,539-1,1+1,635*1,1-0,3*0,6+2,54*2-1,18=5,958 [A] 
Celkem: 2*0,3*9,988=5,993 [B] 
Celkem: 2,335*8,74=20,408 [C] 
Celkem: A+B+C=32,359 [D]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</si>
  <si>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</si>
  <si>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78381</t>
  </si>
  <si>
    <t>NÁTĚRY BETON KONSTR TYP S1 (OS-A)</t>
  </si>
  <si>
    <t>ŽB VTOKOVÁ JÍMKA - Dvouvrstvý hydrofobní nátěr, odstín nátěru bude určen investorem 
Plocha vypočtena pomocí grafického softwaru AutoCad (z grafického výkresu)</t>
  </si>
  <si>
    <t>Celkem: 0,92+1,1*0,6+1,204*0,6+1,035*0,6+1,552*2-0,361+0,053*2=5,772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</si>
  <si>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</si>
  <si>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87458</t>
  </si>
  <si>
    <t>POTRUBÍ Z TRUB PLAST ODPAD DN DO 600MM</t>
  </si>
  <si>
    <t>PP korugované hrdlové trouby DN=600mm (678/593/779-3,8mm) s hladkým vnitřním povrchem dl. 6,000m (2ks) + vytmelení spár trvale pružným tmelem včetně dopravy materiálu 
Délka vypočtena pomocí grafického softwaru AutoCad (z grafického výkresu)</t>
  </si>
  <si>
    <t>Celkem: 10,242=10,242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</si>
  <si>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</si>
  <si>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87527</t>
  </si>
  <si>
    <t>POTRUBÍ DREN Z TRUB PLAST (I FLEXIBIL) DN DO 100MM</t>
  </si>
  <si>
    <t>ŽB VTOKOVÁ JÍMKA - 2ks prostupů z PVC DN=100mm ve stěnách ŽB vtokové jímky 
Délka vypočtena pomocí grafického softwaru AutoCad (z grafického výkresu)</t>
  </si>
  <si>
    <t>Celkem: 2*0,25=0,500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</si>
  <si>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</si>
  <si>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899121</t>
  </si>
  <si>
    <t>MŘÍŽE OCELOVÉ SAMOSTATNÉ</t>
  </si>
  <si>
    <t>ŽB VTOKOVÁ JÍMKA - Osazení rámu z válcovaných ocelových profilů L 50x50x8mm rozměrů 700x1200x50mm včetně pozinkování, třída zatížení B125 a mříže z pozinkované oceli rozměrů 680x1180x50mm, třída zatížení C250 včetně dodávky 
Počet vypočten pomocí grafického softwaru AutoCad (z grafického výkresu)</t>
  </si>
  <si>
    <t>Celkem: 1=1,000 [A]</t>
  </si>
  <si>
    <t>Položka zahrnuje dodávku a osazení předepsané mříže včetně rámu</t>
  </si>
  <si>
    <t>89914</t>
  </si>
  <si>
    <t>ŠACHTOVÉ BETONOVÉ SKRUŽE SAMOSTATNÉ</t>
  </si>
  <si>
    <t>ZEMNÍ PRÁCE - Dodávka, montáž, demontáž a odvoz betonové prefabrikované skruže DN=800mm 
Počet vypočten pomocí grafického softwaru AutoCad (z grafického výkresu)</t>
  </si>
  <si>
    <t>- Položka zahrnuje veškerý materiál, výrobky a polotovary, včetně mimostaveništní a vnitrostaveništní dopravy (rovněž přesuny), včetně naložení a složení,případně s uložením.</t>
  </si>
  <si>
    <t>89915</t>
  </si>
  <si>
    <t>STUPADLA (A POD)</t>
  </si>
  <si>
    <t>Celkem: 3=3,000 [A]</t>
  </si>
  <si>
    <t>919112</t>
  </si>
  <si>
    <t>ŘEZÁNÍ ASFALTOVÉHO KRYTU VOZOVEK TL DO 100MM</t>
  </si>
  <si>
    <t>BOURACÍ PRÁCE - Řezání asfaltového krytu pro odfrézování asfaltových vrstev v prostoru silnice 
Délka vypočtena pomocí grafického softwaru AutoCad (z grafického výkresu)</t>
  </si>
  <si>
    <t>Celkem: 5,74+5,661=11,401 [A]</t>
  </si>
  <si>
    <t>919180-R</t>
  </si>
  <si>
    <t>ŘEZÁNÍ PLAST KONSTRUKCÍ TL. DO 50MM</t>
  </si>
  <si>
    <t>2019_OTSKP</t>
  </si>
  <si>
    <t>Seříznutí PP korugovaných hrdlových trubek DN=600mm na vtoku i výtoku 
Délka vypočtena pomocí grafického softwaru AutoCad (z grafického výkresu)</t>
  </si>
  <si>
    <t>Celkem: 2,17+3,12=5,290 [A]</t>
  </si>
  <si>
    <t>položka zahrnuje řezání plastových konstrukcí v předepsané tloušťce bez ohledu na způsob provedení</t>
  </si>
  <si>
    <t>93133</t>
  </si>
  <si>
    <t>TĚSNĚNÍ DILATAČNÍCH SPAR POLYURETANOVÝM TMELEM</t>
  </si>
  <si>
    <t>Trvale pružný tmel pro vytmelení spár hrdlových trub včetně dopravy a aplikace materiálu 
Kubatura vypočtena pomocí grafického softwaru AutoCad (z grafického výkresu)</t>
  </si>
  <si>
    <t>Celkem: 2,17*0,2*0,005=0,002 [A]</t>
  </si>
  <si>
    <t>položka zahrnuje dodávku a osazení předepsaného materiálu, očištění ploch spáry před úpravou, očištění okolí spáry po úpravě  
nezahrnuje těsnící profil</t>
  </si>
  <si>
    <t>93318-R</t>
  </si>
  <si>
    <t>STATICKÁ ZATĚŽOVACÍ ZKOUŠKA</t>
  </si>
  <si>
    <t>ZKOUŠKA - Statická zatěžovací zkouška na parapláni, pláni zemního tělesa, první a druhé podkladní vrstvě vozovky včetně vyhotovení protokolů a geodetického zaměření míst statických zatěžovacích zkoušek 
=4kus 
Vzdálenost: 2*172km=344km (1 výjezd) 
Počet zkoušek za jeden pracovní den: 12kus 
Počet výjezdů 4kus/12kus=1 výjezd 
Cena za 1kus: 1kus*1350,00Kč/kus+5*344km*5,50Kč/km/4kus=3715,00Kč/kus 
Počet vypočten pomocí grafického softwaru AutoCad (z grafického výkresu)</t>
  </si>
  <si>
    <t>Celkem: 4=4,000 [A]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</si>
  <si>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</si>
  <si>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PŘÍKOPOVÉ ŽLABY Z BETON TVÁRNIC ŠÍŘ DO 1200MM DO BETONU TL 150MM</t>
  </si>
  <si>
    <t>PŘÍKOPOVÉ TVÁRNICE - Prefabrikované příkopové tvárnice z betonu C30/37-XF3, tl. 80-100mm, celkové šířky 1,025m, celkové výšky 0,305m, délky 0,300m, spáry zatřené stěrkou MC25 včetně dopravy materiálu 
PŘÍKOPOVÉ TVÁRNICE - Betonové lože C25/30-XF3 tl. 150mm 
=2,000*0,200m2=0,400m3 
Délka vypočtena pomocí grafického softwaru AutoCad (z grafického výkresu)</t>
  </si>
  <si>
    <t>Celkem: 2=2,000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</si>
  <si>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</si>
  <si>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93620</t>
  </si>
  <si>
    <t>DROBNÉ DOPLŇK KONSTR PREFABRIK BETON A ŽELEZOBETON</t>
  </si>
  <si>
    <t>ROK VÝSTAVBY - Betonový prefabrikovaný blok z prostého betonu C30/37-XF4 (1ks), 400x250x250mm s vyznačením letopočtu výstavby pomocí pryžové matrice na výtoku 
Kubatura vypočtena pomocí grafického softwaru AutoCad (z grafického výkresu)</t>
  </si>
  <si>
    <t>Celkem: 0,4*0,25*0,25=0,025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</si>
  <si>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</si>
  <si>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</si>
  <si>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</si>
  <si>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BOURACÍ PRÁCE - Odstranění kamenné římsy včetně odvozu a uložení na skládku do 20km 
=0,350*1,430*0,150=0,075m3 
=0,075m3*2,800t/m3=0,210t 
BOURACÍ PRÁCE - Odstranění kamenných desek včetně odvozu a uložení na skládku do 20km 
=0,700*8,130*0,150=0,854m3 
=0,854m3*2,800t/m3=2,391t 
BOURACÍ PRÁCE - Odstranění kamenných čelních stěn vtokové jímky včetně odvozu a uložení na skládku do 20km 
=(1,725*0,300+2*0,600*0,300)*1,070=0,939m3 
=0,939m3*2,800t/m3=2,629t 
BOURACÍ PRÁCE - Odstranění kamenných čelních stěn propustku včetně odvozu a uložení na skládku do 20km 
=0,430*0,300*0,770+2*0,600*0,300*0,100=0,135m3 
=0,135m3*2,800t/m3=0,378t 
BOURACÍ PRÁCE - Odstranění kamenných opěr včetně odvozu a uložení na skládku do 20km 
=0,423m2*8,013=3,389m3 
=3,389m3*2,800t/m3=9,489t 
BOURACÍ PRÁCE - Odstranění kamenných základů včetně odvozu a uložení na skládku do 20km 
=1,835*0,400*0,500+2*0,400*0,500*0,500+0,560*0,400*0,500+1,700*0,400*0,500+2*0,400*0,500*9,350=4,759m3 
=4,759m3*2,800t/m3=13,325t 
BOURACÍ PRÁCE - Odstranění kamenné rovnaniny ze dna propustku včetně odvozu a uložení na skládku do 20km 
=(0,400*9,700+0,650*1,135+1,000*2,000)*0,150=0,993m3 
=0,993m3*2,800t/m3=2,780t 
Kubatura vypočtena pomocí grafického softwaru AutoCad (z grafického výkresu)</t>
  </si>
  <si>
    <t>Celkem: 0,35*1,43*0,15=0,075 [A] 
Celkem: 0,7*8,13*0,15=0,854 [B] 
Celkem: (1,725*0,3+2*0,6*0,3)*1,07=0,939 [C] 
Celkem: 0,43*0,3*0,77+2*0,6*0,3*0,1=0,135 [D] 
Celkem: 0,423*8,013=3,389 [E] 
Celkem: 1,835*0,4*0,5+2*0,4*0,5*0,5+0,56*0,4*0,5+1,7*0,4*0,5+2*0,4*0,5*9,35=4,759 [F] 
Celkem: (0,4*9,7+0,65*1,135+1*2)*0,15=0,993 [G] 
Celkem: A+B+C+D+E+F+G=11,144 [H]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</si>
  <si>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</si>
  <si>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966345</t>
  </si>
  <si>
    <t>BOURÁNÍ PROPUSTŮ Z TRUB DN DO 300MM</t>
  </si>
  <si>
    <t>BOURACÍ PRÁCE - Odstranění PVC hrdlové trubky DN=300mm včetně likvidace v režii zhotovitele 
=3,000*7,224kg/m=21,672kg=0,022t 
Délka vypočtena pomocí grafického softwaru AutoCad (z grafického výkresu)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</si>
  <si>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</si>
  <si>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96717</t>
  </si>
  <si>
    <t>VYBOURÁNÍ ČÁSTÍ KONSTRUKCÍ DŘEVĚNÝCH</t>
  </si>
  <si>
    <t>Pažení - Odstranění výdřevy pažení výkopové jámy vtoku + likvidace v režii zhotovitele 
Kubatura vypočtena pomocí grafického softwaru AutoCad (z grafického výkresu)</t>
  </si>
  <si>
    <t>Celkem: 1,25*1*7*0,15=1,313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</si>
  <si>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</si>
  <si>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96718</t>
  </si>
  <si>
    <t>VYBOURÁNÍ ČÁSTÍ KONSTRUKCÍ KOVOVÝCH</t>
  </si>
  <si>
    <t>PAŽENÍ - Upálení HEB profilů pod terénem včetně likvidace v režii zhotovitele 
Hmotnost vypočtena pomocí grafického softwaru AutoCad (z grafického výkresu)</t>
  </si>
  <si>
    <t>Celkem: 1,25*8*0,0426=0,426 [A]</t>
  </si>
  <si>
    <t>SO 103</t>
  </si>
  <si>
    <t>PROPUSTEK U MLÝNA</t>
  </si>
  <si>
    <t>Poplatky - Uložení stavební suti na skládku, včetně poplatku za uložení 
= 19,03t+67,70t 
(Viz položky č. 966168, 966138)</t>
  </si>
  <si>
    <t>19,03+67,7=86,730 [A]</t>
  </si>
  <si>
    <t>02</t>
  </si>
  <si>
    <t>Poplatky - Uložení zeminy na skládku, včetně poplatku za uložení 
= 262,00t 
(Viz položky č. 131738)</t>
  </si>
  <si>
    <t>262=262,000 [A]</t>
  </si>
  <si>
    <t>02953</t>
  </si>
  <si>
    <t>113765</t>
  </si>
  <si>
    <t>FRÉZOVÁNÍ DRÁŽKY PRŮŘEZU DO 600MM2 V ASFALTOVÉ VOZOVCE</t>
  </si>
  <si>
    <t>Konstrukce vozovky - Úprava spár na obrusné vrstvě, obrusná vrstva bude profrézována 30x20mm, spára bude vyfoukána od zbytků živice 
= 2*7,50m 
(Délka vypočtena z výkresu D.1.1.2.XX - Nový stav - XX)</t>
  </si>
  <si>
    <t>2*7,5=15,000 [A]</t>
  </si>
  <si>
    <t>Konstrukce vozovky - Úprava spár na obrusné vrstvě, obrusná vrstva bude profrézována 40x20mm, spára bude vyfoukána od zbytků živice 
= 3,50m+4,00m 
(Délka vypočtena z výkresu D.1.1.2.XX - Nový stav - XX)</t>
  </si>
  <si>
    <t>3,5+4=7,500 [A]</t>
  </si>
  <si>
    <t>Zemní práce – Čerpání vody ze stavební jámy 
= 28dnů*12hod 
(Viz. položka č. 89914)</t>
  </si>
  <si>
    <t>28*12=336,000 [A]</t>
  </si>
  <si>
    <t>Zemní práce - Výkop zeminy tř. I, včetně pažení a zajištění stávajích konstrukcí a odvozu na skládku 
= 2*9,40m*(0,65m*1,40m+1,40m*1,40m/2)+10,00m*4,50m*0,65m+8,00m*3,40m*2,10m+7,00m*(0,50m*1,60m+1,00m*1,00m/2) 
= 131,00m3*2,00t/m3 = 262,00t 
(Kubatura vypočtena z výkresu D.1.1.2.1 - Stávající stav - Přehledné výkresy)</t>
  </si>
  <si>
    <t>2*9,4*(0,65*1,4+1,4*1,4/2)+10*4,5*0,65+8*3,4*2,1+7*(0,5*1,6+1*1/2)=131,002 [A]</t>
  </si>
  <si>
    <t>17180</t>
  </si>
  <si>
    <t>ULOŽENÍ SYPANINY DO NÁSYPŮ Z NAKUPOVANÝCH MATERIÁLŮ</t>
  </si>
  <si>
    <t>Založení - Hutněný polštář ze štěrkodrti fr. 0/125mm, tl. 0,50m (0,30m) 
Propustek = 10,00m*4,50m*0,50m 
Gabion = 8,90m*2,40m*0,30m 
(Kubatura vypočtena z výkresu D.1.1.2.XX - Nový stav - XX)</t>
  </si>
  <si>
    <t>10*4,5*0,5+8,9*2,4*0,3=28,908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</si>
  <si>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</si>
  <si>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Zemní práce – Obsyp betonových skruží štěrkem 
= 1ks*1,0m2*1,00m 
(Viz. položka č. 89914)</t>
  </si>
  <si>
    <t>1*1*1=1,000 [A]</t>
  </si>
  <si>
    <t>Zásypy - Zásyp ze štěrkodrtí fr. 0/63mm, hutněn po vrstvách max. 300mm, ID=0,90; 100% PS 
= 2*7,50m*(0,65m*1,50m+1,50m*1,50m/2)+8,00m*(0,90m*1,70m+1,70m*1,70m/2) 
(Kubatura vypočtena z výkresu D.1.1.2.XX - Nový stav - XX)</t>
  </si>
  <si>
    <t>2*7,5*(0,65*1,5+1,5*1,5/2)+8*(0,9*1,7+1,7*1,7/2)=55,300 [A]</t>
  </si>
  <si>
    <t>Zásypy - Zásyp zeminou vhodnou do násypu, hutněn po vrstvách max. 300mm, ID=0,80; 95% PS 
= 4*1,50m*(0,50m*2,00m+2,00m*2,00m/2)+5,50m*0,50m*0,50m/2+2,50m*2,50m*2,50m/4+2,40m*(0,90m*2,50m+2,50m*2,50m/2) 
(Kubatura vypočtena z výkresu D.1.1.2.XX - Nový stav - XX)</t>
  </si>
  <si>
    <t>4*1,5*(0,5*2+2*2/2)+5,5*0,5*0,5/2+2,5*2,5*2,5/4+2,4*(0,9*2,5+2,5*2,5/2)=35,494 [A]</t>
  </si>
  <si>
    <t>Založení - Úprava a zhutnění základové spáry v zeminách tř.I 
Propustek = 10,00m*4,50m 
Gabion = 8,90m*2,40m 
(Plocha vypočtena z výkresu D.1.1.2.XX - Nový stav - XX)</t>
  </si>
  <si>
    <t>10*4,5+8,9*2,4=66,360 [A]</t>
  </si>
  <si>
    <t>21341</t>
  </si>
  <si>
    <t>DRENÁŽNÍ VRSTVY Z PLASTBETONU (PLASTMALTY)</t>
  </si>
  <si>
    <t>SVI – Drenážní polymerbeton š. 150mm a tl. 40mm 
= 2*2,50m*0,15m*0,04m 
(Kubatura vypočtena z výkresu D.1.1.2.XX - Nový stav - XX)</t>
  </si>
  <si>
    <t>2*2,5*0,15*0,04=0,030 [A]</t>
  </si>
  <si>
    <t>Položka zahrnuje: 
- dodávku předepsaného materiálu pro drenážní vrstvu, včetně mimostaveništní a vnitrostaveništní dopravy 
- provedení drenážní vrstvy předepsaných rozměrů a předepsaného tvaru</t>
  </si>
  <si>
    <t>Přechodová oblast - Filtrační geotextilie 300g/m2 
= 2*7,50m*3,00m 
(Plocha vypočtena z výkresu D.1.1.2.XX - Nový stav - XX)</t>
  </si>
  <si>
    <t>2*7,5*3=45,000 [A]</t>
  </si>
  <si>
    <t>Gabion - Filtrační geotextilie 300g/m2 
= 8,00m*3,00m+8,00m*1,00m+2*1,50m*2,50m 
(Plocha vypočtena z výkresu D.1.1.2.XX - Nový stav - XX)</t>
  </si>
  <si>
    <t>8*3+8*1+2*1,5*2,5=39,500 [A]</t>
  </si>
  <si>
    <t>27231A</t>
  </si>
  <si>
    <t>ZÁKLADY Z PROSTÉHO BETONU DO C20/25</t>
  </si>
  <si>
    <t>Oplocení - Patka z prostého betonu C25/30, včetně bednění, hutnění, zarovnání horního povrchu a ošetření betonu 
= 6,80m*0,50m*0,60m 
(Kubatura vypočtena z výkresu D.1.1.2.XX - Nový stav - XX)</t>
  </si>
  <si>
    <t>6,8*0,5*0,6=2,040 [A]</t>
  </si>
  <si>
    <t>272325</t>
  </si>
  <si>
    <t>ZÁKLADY ZE ŽELEZOBETONU DO C30/37</t>
  </si>
  <si>
    <t>Základy - Základová deska ze železobetonu C30/37, tl. 300mm, včetně bednění, hutnění, zarovnání horního povrchu a ošetření betonu 
= 8,70m*2,60m*0,30m+4*0,50m*0,50m*0,30m 
(Kubatura vypočtena z výkresu D.1.1.2.XX - Nový stav - XX)</t>
  </si>
  <si>
    <t>8,7*2,6*0,3+4*0,5*0,5*0,3=7,086 [A]</t>
  </si>
  <si>
    <t>272365</t>
  </si>
  <si>
    <t>VÝZTUŽ ZÁKLADŮ Z OCELI 10505, B500B</t>
  </si>
  <si>
    <t>Základy - Výztuž z betonářské výztuže B500B + provaření po obvodu + vázání drátem 
= 0,02*7,09m3*7,85t/m3 
(Viz položky č. 272325)</t>
  </si>
  <si>
    <t>0,02*7,09*7,85=1,113 [A]</t>
  </si>
  <si>
    <t>289971</t>
  </si>
  <si>
    <t>OPLÁŠTĚNÍ (ZPEVNĚNÍ) Z GEOTEXTILIE</t>
  </si>
  <si>
    <t>Založení - Tkaná separační + výztužná geotextílie - pevnost v tahu příčně i podélně 80kN/m, odolnost proti protržení CBR-10kN, ČSN EN 13249 
Propustek = 11,30m*5,80m 
Gabion = 9,80m*3,30m 
(Plocha vypočtena z výkresu D.1.1.2.XX - Nový stav - XX)</t>
  </si>
  <si>
    <t>11,3*5,8+9,8*3,3=97,880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</si>
  <si>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</si>
  <si>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31717</t>
  </si>
  <si>
    <t>KOVOVÉ KONSTRUKCE PRO KOTVENÍ ŘÍMSY</t>
  </si>
  <si>
    <t>KG</t>
  </si>
  <si>
    <t>Římsy - Kotvy pro uchycení říms k nosné konstrukci M24-6.8 + vrt + chemická kotva + motýlek + matice + podložka + PKO 
= 8ks*6kg/ks 
(Hmotnost vypočtena z výkresu D.1.1.2.XX - Nový stav - XX)</t>
  </si>
  <si>
    <t>8*6=48,000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</si>
  <si>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</si>
  <si>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</si>
  <si>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</si>
  <si>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- Železobeton C30/37, včetně hutnění a zarovnání horního povrchu, striáže horního povrchu 
= (3,50m+4,00m)*(0,50m*0,30m+0,30m*0,50m) 
(Kubatura vypočtena z výkresu D.1.1.2.XX - Nový stav - XX)</t>
  </si>
  <si>
    <t>(3,5+4)*(0,5*0,3+0,3*0,5)=2,250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</si>
  <si>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</si>
  <si>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</si>
  <si>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</si>
  <si>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Římsy - Výztuž z betonářské oceli B500B + provaření po obvodu + vázání drátem 
= 0,025*2,25m3*7,85t/m3 
(Viz položky č. 317325)</t>
  </si>
  <si>
    <t>0,025*2,25*7,85=0,442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</si>
  <si>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</si>
  <si>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327215</t>
  </si>
  <si>
    <t>PŘEZDĚNÍ ZDÍ Z KAMENNÉHO ZDIVA</t>
  </si>
  <si>
    <t>Úprava území - Napojení stávajících zídek z kamenného zdiva na MC  
= 2*1,50m*0,50m*2,00m 
(Kubatura vypočtena z výkresu D.1.1.2.XX - Nový stav - XX)</t>
  </si>
  <si>
    <t>2*1,5*0,5*2=3,000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</si>
  <si>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</si>
  <si>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3272A7</t>
  </si>
  <si>
    <t>ZDI OPĚR, ZÁRUB, NÁBŘEŽ Z GABIONŮ RUČNĚ ROVNANÝCH, DRÁT O4,0MM, POVRCHOVÁ ÚPRAVA Zn + Al</t>
  </si>
  <si>
    <t>Gabion - Svařované sítě, ručně skládaný, líc dle vzoru haklíkového zdiva 
= 8,00m*1,50m*1,00m+8,00m*1,00m*1,00m+8,00m*0,50m*1,00m 
(Kubatura vypočtena z výkresu D.1.1.2.XX - Nový stav - XX)</t>
  </si>
  <si>
    <t>8*1,5*1+8*1*1+8*0,5*1=24,000 [A]</t>
  </si>
  <si>
    <t>- položka zahrnuje dodávku a osazení drátěných košů s výplní lomovým kamenem. 
- gabionové matrace se vykazují v pol.č.2722**.</t>
  </si>
  <si>
    <t>327324</t>
  </si>
  <si>
    <t>ZDI OPĚRNÉ, ZÁRUBNÍ, NÁBŘEŽNÍ ZE ŽELEZOVÉHO BETONU DO C25/30</t>
  </si>
  <si>
    <t>Oplocení - Podezdívka z železobetonu C25/30 plotu s otvory pro sloupky oplocení, včetně bednění, hutnění, zarovnání horního povrchu a ošetření betonu 
= 6,80m*0,30m*1,00m 
(Kubatura vypočtena z výkresu D.1.1.2.XX - Nový stav - XX)</t>
  </si>
  <si>
    <t>6,8*0,3*1=2,040 [A]</t>
  </si>
  <si>
    <t>327325</t>
  </si>
  <si>
    <t>ZDI OPĚRNÉ, ZÁRUBNÍ, NÁBŘEŽNÍ ZE ŽELEZOVÉHO BETONU DO C30/37</t>
  </si>
  <si>
    <t>Úprava území - Napojení stávajících zídek z železobetonu C30/37, včetně bednění, hutnění, zarovnání horního povrchu a ošetření betonu 
= 2*1,50m*0,50m*2,00m 
(Kubatura vypočtena z výkresu D.1.1.2.XX - Nový stav - XX)</t>
  </si>
  <si>
    <t>327365</t>
  </si>
  <si>
    <t>VÝZTUŽ ZDÍ OPĚRNÝCH, ZÁRUBNÍCH, NÁBŘEŽNÍCH Z OCELI 10505, B500B</t>
  </si>
  <si>
    <t>Úprava území - Výztuž z betonářské výztuže B500B + provaření po obvodu + vázání drátem 
= 0,02*3,00m3*7,85t/m3 
(Viz položky č. 327325)</t>
  </si>
  <si>
    <t>0,02*3*7,85=0,471 [A]</t>
  </si>
  <si>
    <t>Oplocení - Výztuž z betonářské výztuže B500B + provaření po obvodu + vázání drátem 
= 0,02*2,04m3*7,85t/m3 
(Viz položky č. 327324)</t>
  </si>
  <si>
    <t>0,02*2,04*7,85=0,320 [A]</t>
  </si>
  <si>
    <t>389325</t>
  </si>
  <si>
    <t>MOSTNÍ RÁMOVÉ KONSTRUKCE ZE ŽELEZOBETONU C30/37</t>
  </si>
  <si>
    <t>Nosná konstrukce – Opěry + mostovka + křídla z železobetonu C30/37, včetně bednění, hutnění, úpravy pracovních spár, zarovnání horního povrchu a ošetření betonu 
= 2*8,70m*0,30m*1,60m+8,70m*2,60m*0,35m+4*0,50m*0,50m*2,00m 
(Kubatura vypočtena z výkresu D.1.1.2.XX - Nový stav - XX)</t>
  </si>
  <si>
    <t>2*8,7*0,3*1,6+8,7*2,6*0,35+4*0,5*0,5*2=18,269 [A]</t>
  </si>
  <si>
    <t>389365</t>
  </si>
  <si>
    <t>VÝZTUŽ MOSTNÍ RÁMOVÉ KONSTRUKCE Z OCELI 10505, B500B</t>
  </si>
  <si>
    <t>Nosná konstrukce – Výztuž z betonářské výztuže B500B + provaření po obvodu + vázání drátem 
= 0,02*18,27m3*7,85t/m3 
(Viz položky č. 389325)</t>
  </si>
  <si>
    <t>0,02*18,27*7,85=2,868 [A]</t>
  </si>
  <si>
    <t>Založení - Podkladní beton pod základy z betonu C12/15 
Gabion = 8,90m*2,40m*0,15m 
(Kubatura vypočtena z výkresu D.1.1.2.XX - Nový stav - XX)</t>
  </si>
  <si>
    <t>8,9*2,4*0,15=3,204 [A]</t>
  </si>
  <si>
    <t>Přechodová oblast - Podkladní beton pod drenáž z betonu C12/15 
= 2*7,50m*0,30m*1,50m 
(Kubatura vypočtena z výkresu D.1.1.2.XX - Nový stav - XX)</t>
  </si>
  <si>
    <t>2*7,5*0,3*1,5=6,750 [A]</t>
  </si>
  <si>
    <t>Založení - Podkladní beton pod základy z betonu C25/30, včetně příčných prahů 
Propustek = 10,00m*4,50m*0,15m+2*4,50m*0,80m*0,50m 
(Kubatura vypočtena z výkresu D.1.1.2.XX - Nový stav - XX)</t>
  </si>
  <si>
    <t>10*4,5*0,15+2*4,5*0,8*0,5=10,350 [A]</t>
  </si>
  <si>
    <t>Úprava území - Lože kamenné dlažby z prostého betonu C25/30 min. tl. 150mm, včetně obetonování dlažby šířky 100mm 
= (1,30m*2,50m+1,30m*3,30m+6,90m*(0,60m+1,00m*1,2)+2,50m*(0,60m+0,90m*1,2+0,60m*1,2)+1,00m*0,80m+4*2,00m*0,65m)*0,15m+(2*2,50m+0,60m+0,90m*1,2+0,60m*1,2+4*(2,00m+0,65m))*0,10m*0,25m 
(Kubatura vypočtena z výkresu D.1.1.2.XX - Nový stav - XX)</t>
  </si>
  <si>
    <t>(1,3*2,5+1,3*3,3+6,9*(0,6+1*1,2)+2,5*(0,6+0,9*1,2+0,6*1,2)+1*0,8+4*2*0,6)*0,15+(2*2,5+0,6+0,9*1,2+0,6*1,2+4*(2+0,65))*0,1*0,25=5,184 [A]</t>
  </si>
  <si>
    <t>45860</t>
  </si>
  <si>
    <t>VÝPLŇ ZA OPĚRAMI A ZDMI Z MEZEROVITÉHO BETONU</t>
  </si>
  <si>
    <t>Přechodová oblast - Zásyp z mezerovitého betonu 
= 2*7,50m*3,00m*0,50m 
(Kubatura vypočtena z výkresu D.1.1.2.XX - Nový stav - XX)</t>
  </si>
  <si>
    <t>2*7,5*3*0,5=22,500 [A]</t>
  </si>
  <si>
    <t>položka zahrnuje: 
- dodávku mezerovitého betonu předepsané kvality a zásyp se zhutněním včetně mimostaveništní a vnitrostaveništní dopravy</t>
  </si>
  <si>
    <t>Úprava území - Dlažba z lomového kamene tl. 250mm + spáry zatřeny spárovací hmotou 
= (1,30m*2,50m+1,30m*3,30m+6,90m*(0,60m+1,00m*1,2)+2,50m*(0,60m+0,90m*1,2+0,60m*1,2)+1,00m*0,80m+4*2,00m*0,65m)*0,25m 
(Kubatura vypočtena z výkresu D.1.1.2.XX - Nový stav - XX)</t>
  </si>
  <si>
    <t>(1,3*2,5+1,3*3,3+6,9*(0,6+1*1,2)+2,5*(0,6+0,9*1,2+0,6*1,2)+1*0,8+4*2*0,65)*0,25=7,990 [A]</t>
  </si>
  <si>
    <t>Konstrukce vozovky - Geokompozit, min. pevnost 70kN/m, umístěna nad opěry mostu 
= 2*7,50m*2,00m 
(Plocha vypočtena z výkresu D.1.1.2.XX - Nový stav - XX)</t>
  </si>
  <si>
    <t>2*7,5*2=30,000 [A]</t>
  </si>
  <si>
    <t>575C43</t>
  </si>
  <si>
    <t>LITÝ ASFALT MA IV (OCHRANA MOSTNÍ IZOLACE) 11 TL. 35MM</t>
  </si>
  <si>
    <t>SVI – Ochrana izolace mostovky litým asfaltem MA 11 IV tl. 35mm 
= 7,50m*2,50m 
(Plocha vypočtena z výkresu D.1.1.2.XX - Nový stav - XX)</t>
  </si>
  <si>
    <t>7,5*2,5=18,750 [A]</t>
  </si>
  <si>
    <t>Úpravy povrchů, podlahy, výplně otvorů</t>
  </si>
  <si>
    <t>626211</t>
  </si>
  <si>
    <t>REPROFILACE VODOROVNÝCH PLOCH SHORA SANAČNÍ MALTOU JEDNOVRST TL 10MM</t>
  </si>
  <si>
    <t>Propustek - Úprava seříznutých ploch hrdlových trub protikorozním nátěrem a sanační maltou 
= 0,15m2 
(Plocha vypočtena z výkresu D.1.1.2.XX - Nový stav - XX)</t>
  </si>
  <si>
    <t>0,15=0,150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</si>
  <si>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</si>
  <si>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702211</t>
  </si>
  <si>
    <t>KABELOVÁ CHRÁNIČKA ZEMNÍ DN DO 100 MM</t>
  </si>
  <si>
    <t>Přeložení silového vedení k vodní elektrárně - Plastová kabelová chránička D=63mm 
= 12,00m 
(Délka vypočtena z výkresu D.1.1.2.XX - Nový stav - XX)</t>
  </si>
  <si>
    <t>12=12,000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</si>
  <si>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</si>
  <si>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SVI – Nátěry Np+2xNa na styku se zeminou 
= 2*3,00m*1,30m+4*0,50m*2,00m 
(Plocha vypočtena z výkresu D.1.1.2.XX - Nový stav - XX)</t>
  </si>
  <si>
    <t>2*3*1,3+4*0,5*2=11,800 [A]</t>
  </si>
  <si>
    <t>711112</t>
  </si>
  <si>
    <t>IZOLACE BĚŽNÝCH KONSTRUKCÍ PROTI ZEMNÍ VLHKOSTI ASFALTOVÝMI PÁSY</t>
  </si>
  <si>
    <t>SVI – Natavované asfaltové izolační pásy na penetračně adhezní nátěr 
= 2*8,50m*2,30m+4*0,50m*0,50m 
(Plocha vypočtena z výkresu D.1.1.2.XX - Nový stav - XX)</t>
  </si>
  <si>
    <t>2*8,5*2,3+4*0,5*0,5=40,100 [A]</t>
  </si>
  <si>
    <t>711316</t>
  </si>
  <si>
    <t>IZOLACE PODZEM OBJ PROTI ZEM VLHK Z MĚ  PVC</t>
  </si>
  <si>
    <t>Přechodová oblast - Těsnící vrstva – PVC fólie, tloušťky 2mm, se zabudovaným skelným rounem 
= 2*3,00m*7,50m 
(Plocha vypočtena z výkresu D.1.1.2.XX - Nový stav - XX)</t>
  </si>
  <si>
    <t>2*3*7,5=45,000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</si>
  <si>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</si>
  <si>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711442</t>
  </si>
  <si>
    <t>IZOLACE MOSTOVEK CELOPLOŠNÁ ASFALTOVÝMI PÁSY S PEČETÍCÍ VRSTVOU</t>
  </si>
  <si>
    <t>SVI – Natavované asfaltové izolační pásy na pečetící vrstvu 
= 8,70m*2,60m 
(Plocha vypočtena z výkresu D.1.1.2.XX - Nový stav - XX)</t>
  </si>
  <si>
    <t>8,7*2,6=22,620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</si>
  <si>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</si>
  <si>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</si>
  <si>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</si>
  <si>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SVI – Natavované asfaltové izolační pásy s kovovou vložkou 
=2*2,50m*0,60m+4*0,70m*1,00m 
(Plocha vypočtena z výkresu D.1.1.2.XX - Nový stav - XX)</t>
  </si>
  <si>
    <t>2*2,5*0,6+4*0,7*1=5,800 [A]</t>
  </si>
  <si>
    <t>položka zahrnuje: 
- dodání  předepsaného ochranného materiálu 
- zřízení ochrany izolace</t>
  </si>
  <si>
    <t>711507</t>
  </si>
  <si>
    <t>OCHRANA IZOLACE NA POVRCHU Z PE FÓLIE</t>
  </si>
  <si>
    <t>Izolace - Separační fólie 
= 2*7,50m*1,00m 
(Plocha vypočtena z výkresů D.1.1.2.XX - Nový stav - XX)</t>
  </si>
  <si>
    <t>2*7,5*1=15,000 [A]</t>
  </si>
  <si>
    <t>711509</t>
  </si>
  <si>
    <t>OCHRANA IZOLACE NA POVRCHU TEXTILIÍ</t>
  </si>
  <si>
    <t>SVI – Ochranná geotextílie 900g/m2 
= 2*8,50m*2,30m 
(Plocha vypočtena z výkresu D.1.1.2.XX - Nový stav - XX)</t>
  </si>
  <si>
    <t>2*8,5*2,3=39,100 [A]</t>
  </si>
  <si>
    <t>711519</t>
  </si>
  <si>
    <t>OCHRANA IZOLACE PODZEMNÍCH OBJEKTŮ TEXTILIÍ</t>
  </si>
  <si>
    <t>Přechodová oblast - Ochranná geotextílie 1200g/m2 
= 2*2*3,00m*7,50m 
(Plocha vypočtena z výkresu D.1.1.2.XX - Nový stav - XX)</t>
  </si>
  <si>
    <t>2*2*3*7,5=90,000 [A]</t>
  </si>
  <si>
    <t>742F42</t>
  </si>
  <si>
    <t>KABEL NN NEBO VODIČ JEDNOŽÍLOVÝ CU FLEXIBILNÍ OD 4 DO 16 MM2</t>
  </si>
  <si>
    <t>Přeložení silového vedení k vodní elektrárně - Kabel, přesný typ zvolit dle stávajícho typu odkrytého při realizaci 
= 12,00m 
(Délka vypočtena z výkresu D.1.1.2.XX - Nový stav - XX)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</si>
  <si>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</si>
  <si>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742P13</t>
  </si>
  <si>
    <t>ZATAŽENÍ KABELU DO CHRÁNIČKY - KABEL DO 4 KG/M</t>
  </si>
  <si>
    <t>Přeložení silového vedení k vodní elektrárně - Zatažení kabelu do chráničky 
= 12,00m 
(Délka vypočtena z výkresu D.1.1.2.XX - Nový stav - XX)</t>
  </si>
  <si>
    <t>1. Položka obsahuje: 
 – montáž kabelu o váze do 4 kg/m do chráničky/ kolektoru 
2. Položka neobsahuje: 
 X 
3. Způsob měření: 
Měří se metr délkový.</t>
  </si>
  <si>
    <t>742Z23</t>
  </si>
  <si>
    <t>DEMONTÁŽ KABELOVÉHO VEDENÍ NN</t>
  </si>
  <si>
    <t>Přeložení silového vedení k vodní elektrárně - Demontáž stávajícího silového vedení 
= 12,00m 
(Délka vypočtena z výkresu D.1.1.2.XX - Nový stav - XX)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</si>
  <si>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</si>
  <si>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78383</t>
  </si>
  <si>
    <t>NÁTĚRY BETON KONSTR TYP S4 (OS-C)</t>
  </si>
  <si>
    <t>Římsy - Nátěr říms čirým hydrofobním nátěrem, 2 vrstvy 
= (3,50m+4,00m)*(0,15m+0,80m+0,50m+0,30m) 
(Plocha vypočtena z výkresu D.1.1.2.XX - Nový stav - XX)</t>
  </si>
  <si>
    <t>(3,5+4)*(0,15+0,8+0,5+0,3)=13,125 [A]</t>
  </si>
  <si>
    <t>Přechodová oblast - Drenážní PE trubka DN=150mm, perforovaná v horní polovině, včetně 2x T-kus pro napojení do vyústek, včetně obalení filtrační geotextílií 300g/m2 
= 2*7,50m 
(Délka vypočtena z výkresu D.1.1.2.XX - Nový stav - XX)</t>
  </si>
  <si>
    <t>87627</t>
  </si>
  <si>
    <t>CHRÁNIČKY Z TRUB PLASTOVÝCH DN DO 100MM</t>
  </si>
  <si>
    <t>Římsy - Kabelové plastové chráníčky 110/94, včetně zavíčkování konců 
= 3,50m+4,00m 
(Délka vypočtena z výkresu D.1.1.2.XX - Nový stav - XX)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</si>
  <si>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</si>
  <si>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Zemní práce – Dodávka a osazení betonové skruže DN=500mm délky 1,00mm pro čerpání vody (položka obsahuje nákup skruží a dopravu na místo stavby a montáž) 
= 1,00ks 
(Délka vypočtena z výkresu D.1.1.2.XX - Nový stav - XX)</t>
  </si>
  <si>
    <t>1=1,000 [A]</t>
  </si>
  <si>
    <t>9111A1</t>
  </si>
  <si>
    <t>ZÁBRADLÍ SILNIČNÍ S VODOR MADLY - DODÁVKA A MONTÁŽ</t>
  </si>
  <si>
    <t>Gabion - Silniční bezpečnostní zábradlí s jedním výplňovým prutem – výšky 1,10m, opatřeno PKO + barva RAL, kotveno do betonových patek z PB C25/30 v HDPE trubkách DN=200mm  
= 7,50m 
(Délka vypočtena z výkresu D.1.1.2.XX - Nový stav - XX)</t>
  </si>
  <si>
    <t>7,5=7,500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</si>
  <si>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</si>
  <si>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9112A3</t>
  </si>
  <si>
    <t>ZÁBRADLÍ MOSTNÍ S VODOR MADLY - DEMONTÁŽ S PŘESUNEM</t>
  </si>
  <si>
    <t>Demolice stávajícího mostu - odstranění / vybourání kovových konstrukcí – zábradlí s vodorovnými madly, včetně odvozu a likvidace v režii zhotovitele 
= 3,90m+4,10m 
(Délka vypočtena z výkresu D.1.1.2.1 - Stávající stav - Přehledné výkresy)</t>
  </si>
  <si>
    <t>3,9+4,1=8,000 [A]</t>
  </si>
  <si>
    <t>Silniční svodidlo se zádržostí H1 ukončené krátkýmI výškovýmI náběhy, svodnice z plechu tl.4mm výšky 350mm, sloupky UE100 
= 8,50m+7,50m+5,50m 
(Délka vypočtena z výkresu D.1.1.2.XX - Nový stav - XX)</t>
  </si>
  <si>
    <t>8,5+7,5+5,5=21,500 [A]</t>
  </si>
  <si>
    <t>9117C1</t>
  </si>
  <si>
    <t>SVOD OCEL ZÁBRADEL ÚROVEŇ ZADRŽ H2 - DODÁVKA A MONTÁŽ</t>
  </si>
  <si>
    <t>Zábradelní svodidlo se zádržostí H2, svislá výplň z tyčí, opatřeno PKO, barva RAL, kotveno do předvrtaných otvorů na chem. kotvu. Kotevní desky podlity plastmaltou 
= 2*6,00m 
(Délka vypočtena z výkresu D.1.1.2.XX - Nový stav - XX)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</si>
  <si>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</si>
  <si>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919142</t>
  </si>
  <si>
    <t>ŘEZÁNÍ ŽELEZOBETONOVÝCH KONSTRUKCÍ TL DO 100MM</t>
  </si>
  <si>
    <t>Propustek - Seříznutí železobetonových prefabrikovaných hrdlových trub 
= 1,80m 
(Délka vypočtena z výkresu D.1.1.2.XX - Nový stav - XX)</t>
  </si>
  <si>
    <t>1,8=1,800 [A]</t>
  </si>
  <si>
    <t>položka zahrnuje řezání železobetonových konstrukcí v předepsané tloušťce, včetně spotřeby vody</t>
  </si>
  <si>
    <t>931325</t>
  </si>
  <si>
    <t>TĚSNĚNÍ DILATAČ SPAR ASF ZÁLIVKOU MODIFIK PRŮŘ DO 600MM2</t>
  </si>
  <si>
    <t>Konstrukce vozovky - Úprava spár na obrusné vrstvě, u spár budou předehřáty okolní plochy, provede se zalití modifikovanou asfaltovou zálivkou 30x20mm s přelivem 60mm, provede se povápnění 
= 2*7,50m 
(Délka vypočtena z výkresu D.1.1.2.XX - Nový stav - XX)</t>
  </si>
  <si>
    <t>položka zahrnuje dodávku a osazení předepsaného materiálu, očištění ploch spáry před úpravou, očištění okolí spáry po úpravě 
nezahrnuje těsnící profil</t>
  </si>
  <si>
    <t>931326</t>
  </si>
  <si>
    <t>TĚSNĚNÍ DILATAČ SPAR ASF ZÁLIVKOU MODIFIK PRŮŘ DO 800MM2</t>
  </si>
  <si>
    <t>Konstrukce vozovky - Úprava spár na obrusné vrstvě, u spár budou předehřáty okolní plochy, provede se zalití modifikovanou asfaltovou zálivkou 40x20mm s přelivem 60mm, provede se povápnění 
= 3,50m+4,00m 
(Délka vypočtena z výkresu D.1.1.2.XX - Nový stav - XX)</t>
  </si>
  <si>
    <t>936501</t>
  </si>
  <si>
    <t>DROBNÉ DOPLŇK KONSTR KOVOVÉ NEREZ</t>
  </si>
  <si>
    <t>Nosná konstrukce - Nerezové vyústky skrz opěry s přivařenou přírubou osazené přímo do bednění, tř. oceli A4 - trouba DN=170mm dl. 400mm + příruba 300x300mm 
= 2ks*(0,40m*15kg/m+0,30m*0,30m*8kg/m2) 
(Hmotnost vypočtena z výkresu D.1.1.2.XX - Nový stav - XX)</t>
  </si>
  <si>
    <t>2*(0,4*15+0,3*0,3*8)=13,440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</si>
  <si>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</si>
  <si>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Demolice stávajícího mostu - Bourání kamenných konstrukcí, včetně odvozu na skládku 
Most = 2*9,40m*0,65m*1,90m 
Dlažby = 9,40m*2,00m*0,15m 
= 26,04m3*2,60t/m3 = 67,70t 
(Kubatura vypočtena z výkresu D.1.1.2.1 - Stávající stav - Přehledné výkresy)</t>
  </si>
  <si>
    <t>2*9,4*0,65*1,9+9,4*2*0,15=26,038 [A]</t>
  </si>
  <si>
    <t>966168</t>
  </si>
  <si>
    <t>BOURÁNÍ KONSTRUKCÍ ZE ŽELEZOBETONU S ODVOZEM DO 20KM</t>
  </si>
  <si>
    <t>Demolice stávajícího mostu - Bourání železobetonových konstrukcí, včetně odvozu na skládku 
Římsy = 0,65m*0,40m*(4,60m+3,50m) 
Mostovka = 0,55m*0,20m*(4,60m+3,50m)+2,60m*7,10m*0,25m 
= 7,61m3*2,50t/m3 = 19,03t 
(Kubatura vypočtena z výkresu D.1.1.2.1 - Stávající stav - Přehledné výkresy)</t>
  </si>
  <si>
    <t>0,65*0,4*(4,6+3,5)+0,55*0,2*(4,6+3,5)+2,6*7,1*0,25=7,612 [A]</t>
  </si>
  <si>
    <t>97817</t>
  </si>
  <si>
    <t>ODSTRANĚNÍ MOSTNÍ IZOLACE</t>
  </si>
  <si>
    <t>Demolice stávajícího mostu - Odstranění mostní izolace, včetně odvozu na skládku a poplatku za uložení 
= 6,00m*3,10m 
= 18,60m3*0,01t/m2 = 0,19t 
(Plocha vypočtena z výkresu D.1.1.2.1 - Stávající stav - Přehledné výkresy)</t>
  </si>
  <si>
    <t>6*3,1=18,600 [A]</t>
  </si>
  <si>
    <t>Položka zahrnuje: 
- položka zahrnuje veškeré práce plynoucí z technologického předpisu a z platných předpisů 
- veškerou manipulaci s vybouranou sutí a hmotami včetně uložení na skládku. 
Položka nezahrnuje: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</si>
  <si>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104</t>
  </si>
  <si>
    <t>PROPUSTEK V KM 0,96347</t>
  </si>
  <si>
    <t>Poplatky - Uložení asfaltových vrstev na skládku, včetně poplatku za uložení 
= 5,38t 
(Viz položky č. 113728)</t>
  </si>
  <si>
    <t>5,38=5,380 [A]</t>
  </si>
  <si>
    <t>Poplatky - Uložení zeminy na skládku, včetně poplatku za uložení 
= 24,23t+148,86t 
(Viz položky č. 113328, 131738)</t>
  </si>
  <si>
    <t>24,23+148,86=173,090 [A]</t>
  </si>
  <si>
    <t>113328</t>
  </si>
  <si>
    <t>ODSTRAN PODKL ZPEVNĚNÝCH PLOCH Z KAMENIVA NESTMEL, ODVOZ DO 20KM</t>
  </si>
  <si>
    <t>Bourací práce - Odstranění nezpevněných podkladních vrstev vozovky tl. 300mm, včetně odvozu na skládku do vzdálenosti 20ti km 
= 42,50m2*0,30m 
= 12,75m3*1,90t/m3 = 24,23t 
(Kubatura vypočtena z výkresu D.1.1.2.XX - Nový stav - XX)</t>
  </si>
  <si>
    <t>42,5*0,3=12,750 [A]</t>
  </si>
  <si>
    <t>Bourací práce - Odfrézování ložné vrstvy vozovky s asfaltovým pojivem tl. 50mm, včetně odvozu na skládku do vzdálenosti 20ti km 
= 44,85m2*0,05m 
= 2,24m3*2,40t/m3 = 5,38t 
(Kubatura vypočtena z výkresu D.1.1.2.XX - Nový stav - XX)</t>
  </si>
  <si>
    <t>44,85*0,05=2,243 [A]</t>
  </si>
  <si>
    <t>Bourací práce - Čerpání vody ze stavební jámy 
= 14dnů*24hod 
(Viz. položka č. 89914)</t>
  </si>
  <si>
    <t>14*24=336,000 [A]</t>
  </si>
  <si>
    <t>Bourací práce - Výkop zeminy tř. I, včetně pažení a odvozu na skládku do vzdálenosti 20ti km 
= 0,85m*2,10m*1,70m/2+2,30m*(1,60m*2,05m+2*2,50m*2,05m/2)+6,30m*(1,60m*1,60m+2*1,60m*1,60m/2)+0,45m*(1,60m*1,85m+2*1,85m*1,85m/2)+0,90m*(1,60m*1,55m+2*1,55m*1,55m/2)+0,60m*(1,60m*1,45m+2*1,45m*1,45m/2)+3,05m*3,40m*1,10m 
= 74,43m3*2,00t/m3 = 148,86t 
(Kubatura vypočtena z výkresu D.1.1.2.XX - Nový stav - XX)</t>
  </si>
  <si>
    <t>0,85*2,1*1,7/2+2,3*(1,6*2,05+2*2,5*2,05/2)+6,3*(1,6*1,6+2*1,6*1,6/2)+0,45*(1,6*1,85+2*1,85*1,85/2)+0,9*(1,6*1,55+2*1,55*1,55/2)+0,6*(1,6*1,45+2*1,45*1,45/2)+3,05*3,4*1,1=74,432 [A]</t>
  </si>
  <si>
    <t>Založení - Hutněný polštář ze štěrkodrti fr. 0/63mm, tl. 0,30m 
= 10,550m*2,50m*0,30m 
(Kubatura vypočtena z výkresu D.1.1.2.XX - Nový stav - XX)</t>
  </si>
  <si>
    <t>10,55*2,5*0,3=7,913 [A]</t>
  </si>
  <si>
    <t>Bourací práce - Obsyp betonových skruží štěrkem 
= 1ks*1,0m2*1,00m 
(Viz. položka č. 89914)</t>
  </si>
  <si>
    <t>Zásyp - Zásyp ze štěrkodrtí fr. 0/32mm, hutněn po vrstvách max. 300mm, ID=0,90; 100% PS 
= 2*0,50m*(0,50m*1,50m+1,50m*1,50m/2)+2*6,30m*(0,50m*1,10m+1,10m*1,10m/2)+2*0,45m*(0,50m*1,40m+1,40m*1,40m/2)+2*1,50m*(0,50m*0,90m+0,90m*0,90m/2) 
(Kubatura vypočtena z výkresu D.1.1.2.XX - Nový stav - XX)</t>
  </si>
  <si>
    <t>2*0,5*(0,5*1,5+1,5*1,5/2)+2*6,3*(0,5*1,1+1,1*1,1/2)+2*0,45*(0,5*1,4+1,4*1,4/2)+2*1,5*(0,5*0,9+0,9*0,9/2)=20,505 [A]</t>
  </si>
  <si>
    <t>Zásyp - Zásyp zeminou vhodnou do násypu, hutněn po vrstvách max. 300mm, ID=0,80; 95% PS 
= (1,80m+1,50m+0,30m+0,50m+0,50m)*(0,50m*1,50m+1,50m*1,50m/2)+0,90m*(0,50m*0,80m+0,80m*0,80m/2) 
(Kubatura vypočtena z výkresu D.1.1.2.XX - Nový stav - XX)</t>
  </si>
  <si>
    <t>(1,8+1,5+0,3+0,5+0,5)*(0,5*1,5+1,5*1,5/2)+0,9*(0,5*0,8+0,8*0,8/2)=9,273 [A]</t>
  </si>
  <si>
    <t>Založení - Úprava a zhutnění základové spáry v zeminách tř.I 
= 10,550m*2,50m 
(Plocha vypočtena z výkresu D.1.1.2.XX - Nový stav - XX)</t>
  </si>
  <si>
    <t>10,55*2,5=26,375 [A]</t>
  </si>
  <si>
    <t>Vozovka - Úprava a zhutnění zemní pláně v zeminách tř.I 
= 52,60m2 
(Plocha vypočtena z výkresu D.1.1.2.XX - Nový stav - XX)</t>
  </si>
  <si>
    <t>52,6=52,600 [A]</t>
  </si>
  <si>
    <t>Základy - Základová deska ze železobetonu C30/37, tl. 250mm, včetně hutnění a zarovnání horního povrchu 
= 9,55m*1,50m*0,25m 
Bednění pro betonáž včetně jeho odstranění a samolepícího drenážního potahu bednění 
= 2*(9,60m*0,30m+1,50m*0,30m) = 6,66m2 
(Kubatura vypočtena z výkresu D.1.1.2.XX - Nový stav - XX)</t>
  </si>
  <si>
    <t>9,55*1,5*0,25=3,581 [A]</t>
  </si>
  <si>
    <t>Základy - Výztuž z KARI sítí O8mm, rozměr oka 100x100mm, B500B + provaření po obvodu + vázání drátem 
= 0,02*3,58m3*7,85t/m3 
(Viz položky č. 272324)</t>
  </si>
  <si>
    <t>0,02*3,58*7,85=0,562 [A]</t>
  </si>
  <si>
    <t>327366</t>
  </si>
  <si>
    <t>VÝZTUŽ ZDÍ OPĚRNÝCH, ZÁRUBNÍCH, NÁBŘEŽNÍCH Z KARI SÍTÍ</t>
  </si>
  <si>
    <t>Vtoková jímka - Výztuž z KARI sítí O8mm, rozměr oka 100x100mm, B500B + provaření po obvodu + vázání drátem 
= 0,02*1,71m3*7,85t/m3 
(Viz položky č. 353325)</t>
  </si>
  <si>
    <t>0,02*1,71*7,85=0,268 [A]</t>
  </si>
  <si>
    <t>Vtoková jímka - Železobeton C30/37, včetně hutnění a zarovnání horního povrchu, nátěru pracovních spár spojovacím můstkem a těsněním pracovních spár 
= (2*1,50m+2*0,30m+0,80m)*0,25m*1,35m+0,90m*0,25m*1,00m 
Bednění pro betonáž, včetně jeho odstranění a včetně samolepícího drenážního potahu bednění 
= (2*1,50m+2*0,30m+2*0,50m+1,30m+2*1,00m+0,80m)*1,40m+(0,90m+0,80m)*1,00m = 13,88m2 
Spojovací můstek 
= (2*1,50m+2*0,30m+0,80m)*0,25m+0,90m*0,25m = 1,33m2 
(Kubatura vypočtena z výkresu D.1.1.2.XX - Nový stav - XX)</t>
  </si>
  <si>
    <t>(2*1,5+2*0,3+0,8)*0,25*1,35+0,9*0,25*1=1,710 [A]</t>
  </si>
  <si>
    <t>Založení - Podkladní beton pod základy z betonu C12/15 
= 10,550m*2,50m*0,15m 
(Kubatura vypočtena z výkresu D.1.1.2.XX - Nový stav - XX)</t>
  </si>
  <si>
    <t>10,55*2,5*0,15=3,956 [A]</t>
  </si>
  <si>
    <t>Odláždění - Lože kamenné dlažby z prostého betonu C25/30 min. tl. 150mm, včetně obetonování dlažby šířky 100mm 
= ((1,20m2+1,10m2)*1,4+9,40m2*1,3+(1,70m2+4,70m2)*1,2+(0,60m2+1,40m2))*0,15m+(2*2,30m+1,10m+1,45m+2*(3,55m+0,40m+1,65m+3,40m))*0,10m*0,25m 
(Kubatura vypočtena z výkresu D.1.1.2.XX - Nový stav - XX)</t>
  </si>
  <si>
    <t>((1,2+1,1)*1,4+9,4*1,3+(1,7+4,7)*1,2+(0,6+1,4))*0,15+(2*2,3+1,1+1,45+2*(3,55+0,4+1,65+3,4))*0,1*0,25=4,397 [A]</t>
  </si>
  <si>
    <t>45211</t>
  </si>
  <si>
    <t>PODKLAD KONSTR Z DÍLCŮ BETON</t>
  </si>
  <si>
    <t>Nosná konstrukce - Betonové prefabrikované podkladky pod trouby 800x140x150/110 
= 8ks*0,80m*0,14m*0,15m 
(Kubatura vypočtena z výkresu D.1.1.2.XX - Nový stav - XX)</t>
  </si>
  <si>
    <t>8*0,8*0,14*0,15=0,134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</si>
  <si>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</si>
  <si>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Odláždění - Kamenný zához, min. hmotnost kamene 15kg/ks 
= 2,10m2*0,30m 
(Kubatura vypočtena z výkresu D.1.1.2.XX - Nový stav - XX)</t>
  </si>
  <si>
    <t>2,1*0,3=0,630 [A]</t>
  </si>
  <si>
    <t>položka zahrnuje: 
- dodávku a zához lomového kamene předepsané frakce včetně mimostaveništní a vnitrostaveništní dopravy 
není-li v zadávací dokumentaci uvedeno jinak, jedná se o nakupovaný materiál</t>
  </si>
  <si>
    <t>Odláždění - Zpevnění svahů a koryta toku kamennou rovaninou, min. hmotnost kamene 40-60kg/ks + vyklínování menšími kameny 
= ((6,70m2+5,40m2)*1,3+(2,30m2+2,80m2)*1,2+2*0,40m2)*0,40m 
(Kubatura vypočtena z výkresu D.1.1.2.XX - Nový stav - XX)</t>
  </si>
  <si>
    <t>((6,7+5,4)*1,3+(2,3+2,8)*1,2+2*0,4)*0,4=9,060 [A]</t>
  </si>
  <si>
    <t>Odláždění - Dlažba z lomového kamene tl. 250mm + spáry zatřeny spárovací hmotou 
= ((1,20m2+1,10m2)*1,4+9,40m2*1,3+(1,70m2+4,70m2)*1,2+(0,60m2+1,40m2))*0,25m 
(Kubatura vypočtena z výkresu D.1.1.2.XX - Nový stav - XX)</t>
  </si>
  <si>
    <t>((1,2+1,1)*1,4+9,4*1,3+(1,7+4,7)*1,2+(0,6+1,4))*0,25=6,280 [A]</t>
  </si>
  <si>
    <t>Odláždění - Příčné prahy z prostého betonu C25/30, včetně hutnění a zarovnání horního povrchu 
= (1,10m+1,45m+2*(3,55m+0,40m+1,65m))*(0,55m*0,30)m 
(Kubatura vypočtena z výkresu D.1.1.2.XX - Nový stav - XX)</t>
  </si>
  <si>
    <t>(1,1+1,45+2*(3,55+0,4+1,65))*(0,55*0,3)=2,269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</si>
  <si>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</si>
  <si>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Vozovka - Konstrukční vrstva vozovky ze štěrkodrti fr.0/63mm, tl.150mm 
= 43,00m2 
(Plocha vypočtena z výkresu D.1.1.2.XX - Nový stav - XX)</t>
  </si>
  <si>
    <t>43=43,000 [A]</t>
  </si>
  <si>
    <t>Vozovka - Konstrukční vrstva vozovky ze štěrkodrti fr.0/32mm, tl.150mm 
= 45,30m2 
(Plocha vypočtena z výkresu D.1.1.2.XX - Nový stav - XX)</t>
  </si>
  <si>
    <t>45,3=45,300 [A]</t>
  </si>
  <si>
    <t>572123</t>
  </si>
  <si>
    <t>INFILTRAČNÍ POSTŘIK Z EMULZE DO 1,0KG/M2</t>
  </si>
  <si>
    <t>Vozovka - Infiltrační postřik kationaktivní emulzí PI-E (1,00kg/m2) 
= 45,30m2 
(Plocha vypočtena z výkresu D.1.1.2.XX - Nový stav - XX)</t>
  </si>
  <si>
    <t>572213</t>
  </si>
  <si>
    <t>SPOJOVACÍ POSTŘIK Z EMULZE DO 0,5KG/M2</t>
  </si>
  <si>
    <t>Vozovka - Spojovací postřik kationaktivní emulzí PS-E (0,40kg/m2) 
= 43,80m2+(5,50m+5,85m)*2,00m 
(Plocha vypočtena z výkresu D.1.1.2.XX - Nový stav - XX)</t>
  </si>
  <si>
    <t>43,8+(5,5+5,85)*2=66,500 [A]</t>
  </si>
  <si>
    <t>Vozovka - Výztužná geomříž šířky 2,00m, min. pevnost 70kN/m 
= (5,50m+5,85m)*2,00m 
(Plocha vypočtena z výkresu D.1.1.2.XX - Nový stav - XX)</t>
  </si>
  <si>
    <t>(5,5+5,85)*2=22,700 [A]</t>
  </si>
  <si>
    <t>Vozovka - Asfaltový beton pro ložné vrstvy ACL 16+ tl. 60mm 
= 46,00m2 
(Plocha vypočtena z výkresu D.1.1.2.XX - Nový stav - XX)</t>
  </si>
  <si>
    <t>46=46,000 [A]</t>
  </si>
  <si>
    <t>ASFALTOVÝ BETON PRO PODKLADNÍ VRSTVY ACP 16+, 16S TL. 50MM</t>
  </si>
  <si>
    <t>Vozovka - Asfaltový beton pro podkladní vrstvy ACP 16+ tl. 50mm 
= 43,80m2 
(Plocha vypočtena z výkresu D.1.1.2.XX - Nový stav - XX)</t>
  </si>
  <si>
    <t>43,8=43,800 [A]</t>
  </si>
  <si>
    <t>Nosná konstrukce - Úprava seříznutých ploch hrdlových trub protikorozním nátěrem a sanační maltou 
= 0,25m2+0,25m2*1,2 
(Plocha vypočtena z výkresu D.1.1.2.XX - Nový stav - XX)</t>
  </si>
  <si>
    <t>0,25+0,25*1,2=0,550 [A]</t>
  </si>
  <si>
    <t>Izolace - Nátěry Np+2xNa na styku se zeminou 
= 8,25m*3,40m+(2*1,50m+2*0,30m+2*0,50m+1,30m)*1,40m+0,90m*1,00m 
(Plocha vypočtena z výkresu D.1.1.2.XX - Nový stav - XX)</t>
  </si>
  <si>
    <t>8,25*3,4+(2*1,5+2*0,3+2*0,5+1,3)*1,4+0,9*1=37,210 [A]</t>
  </si>
  <si>
    <t>Vtoková jímka - Nátěr čirým hydrofobním nátěrem, 2 vrstvy 
= 2*(1,00m+0,80m)*1,30m+1,00m*0,80m+2*(1,50m+0,80m)*0,25m 
(Plocha vypočtena z výkresu D.1.1.2.XX - Nový stav - XX)</t>
  </si>
  <si>
    <t>2*(1+0,8)*1,3+1*0,8+2*(1,5+0,8)*0,25=6,630 [A]</t>
  </si>
  <si>
    <t>82458</t>
  </si>
  <si>
    <t>POTRUBÍ Z TRUB ŽELEZOBETONOVÝCH DN DO 600MM</t>
  </si>
  <si>
    <t>Nosná konstrukce - Železobetonové prefabrikované hrdlové trouby DN=600mm, včetně vyplnění spár trvale pružným tmelem 
= 8,50m 
(Délka vypočtena z výkresu D.1.1.2.XX - Nový stav - XX)</t>
  </si>
  <si>
    <t>8,5=8,500 [A]</t>
  </si>
  <si>
    <t>Vtoková jímka - 2 prostupy z PVC DN=100mm ve stěně vtokové jímky 
= 2*0,25m 
(Délka vypočtena z výkresu D.1.1.2.XX - Nový stav - XX)</t>
  </si>
  <si>
    <t>2*0,25=0,500 [A]</t>
  </si>
  <si>
    <t>899123</t>
  </si>
  <si>
    <t>MŘÍŽE Z KOMPOZITU SAMOSTATNÉ</t>
  </si>
  <si>
    <t>Vtoková jímka - Mříž z kompozitního materiálu o rozměru 0,880x1,130mm, třída zatížení C250, včetně ocelového rámu z L 50x50x8 s přivařenými packami pro kotvení do betonu, PKO 
=1ks 
(Počet vypočten z výkresu D.1.1.2.XX - Nový stav - XX)</t>
  </si>
  <si>
    <t>Bourací práce - Dodávka a osazení betonových skruží DN=600mm délky 1,00m pro čerpání vody (položka obsahuje nákup skruží a dopravu na místo stavby a montáž) 
= 1ks 
(Počet vypočten z výkresů D.1.1.2.XX - Nový stav - XX)</t>
  </si>
  <si>
    <t>Nosná konstrukce - Obetonování trub z železobetonu C25/30, včetně hutnění a zarovnání horního povrchu, nátěru pracovních spár spojovacím můstkem, výztuž z KARI sítí O8mm, rozměr oka 100x100mm, B500B + provaření po obvodu + vázání drátem 
= 8,25m*0,75m2 
Bednění pro betonáž včetně jeho odstranění a samolepícího drenážního potahu bednění 
= 2*8,30m*1,10m+1,50m*1,10m = 19,91m2 
Spojovací můstek 
= 8,25m*(1,50m+2,55m)+0,75m2 = 34,16m2 
Výztuž z KARI sítí O8mm, rozměr oka 100x100mm, B500B 
= 0,02*6,19m3*7,85t/m3 = 0,97t 
(Kubatura vypočtena z výkresu D.1.1.2.XX - Nový stav - XX)</t>
  </si>
  <si>
    <t>8,25*0,75=6,188 [A]</t>
  </si>
  <si>
    <t>Bourací práce -  Řezání vozovky kotoučovou pilou do hloubky 50mm 
= 5,50m+5,85m 
(Délka vypočtena z výkresu D.1.1.2.XX - Nový stav - XX)</t>
  </si>
  <si>
    <t>5,5+5,85=11,350 [A]</t>
  </si>
  <si>
    <t>919144</t>
  </si>
  <si>
    <t>ŘEZÁNÍ ŽELEZOBETONOVÝCH KONSTRUKCÍ TL DO 200MM</t>
  </si>
  <si>
    <t>Nosná konstrukce - Seříznutí železobetonových prefabrikovaných hrdlových trub 
= 2,55m+2,55m*1,2 
(Délka vypočtena z výkresu D.1.1.2.XX - Nový stav - XX)</t>
  </si>
  <si>
    <t>2,55+2,55*1,2=5,610 [A]</t>
  </si>
  <si>
    <t>931334</t>
  </si>
  <si>
    <t>TĚSNĚNÍ DILATAČNÍCH SPAR POLYURETANOVÝM TMELEM PRŮŘEZU DO 400MM2</t>
  </si>
  <si>
    <t>Těsnění TPT - Trvale pružný tmel pro vytmelení spár 
= 2,55m+2,55m*1,2+1,70m 
(Délka vypočtena z výkresu D.1.1.2.XX - Nový stav - XX)</t>
  </si>
  <si>
    <t>2,55+2,55*1,2+1,7=7,310 [A]</t>
  </si>
  <si>
    <t>Odláždění - Betonový prefabrikovaný blok z prostého betonu C30/37, 500x300x250mm s vyznačením letopočtu výstavby pomocí pryžové matrice 
= 0,50m*0,30m*0,25m 
(Kubatura vypočtena z výkresu D.1.1.2.XX - Nový stav - XX)</t>
  </si>
  <si>
    <t>0,5*0,3*0,25=0,038 [A]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</si>
  <si>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</si>
  <si>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SO 201</t>
  </si>
  <si>
    <t>MOST EV.Č.113-015 PŘES ŘEKU CHOTÝŠANKU</t>
  </si>
  <si>
    <t>Poplatky - Uložení stavební suti na skládku, včetně poplatku za uložení 
= 166,58t+99,36t+286,42t 
(Viz položky č. 966168, 967158, 967138)</t>
  </si>
  <si>
    <t>166,58+99,36+286,42=552,360 [A]</t>
  </si>
  <si>
    <t>Demolice - Poplatek za skládku - Uložení zeminy na skládku 
= 111,78t+1012,71t+108,16t+49,00t+10,63t 
(Viz položky č. 124738.01, 131738, 131838, 124738.02, 113298)</t>
  </si>
  <si>
    <t>111,78+1012,71+108,16+49+10,63=1 292,280 [A]</t>
  </si>
  <si>
    <t>029412</t>
  </si>
  <si>
    <t>Mostní list</t>
  </si>
  <si>
    <t>První hlavní prohlídka mostu</t>
  </si>
  <si>
    <t>113298</t>
  </si>
  <si>
    <t>ODSTRANĚNÍ ZPEVNĚNÝCH PLOCH, PŘÍKOPŮ A RIGOLŮ Z LOMOVÉHO KAMENE, ODVOZ DO 20KM</t>
  </si>
  <si>
    <t>Úprava území - Odstranění opevnění svahu vtokové hrázky z rovnaniny z lomového kamene, včetně odvozu na skládku 
= (4,00m*1,00m+1,50m*1,00m/2+2,00m*1,00m/2)*1,4*0,60m 
= 4,83m3*2,20t/m3 = 10,63t 
(Viz. položka 46321.01)</t>
  </si>
  <si>
    <t>(4*1+1,5*1/2+2*1/2)*1,4*0,6=4,830 [A]</t>
  </si>
  <si>
    <t>Položka zahrnuje i odstranění podkladu, veškerou manipulaci s vybouraným materiálem, odvoz na předepsanou vzdálenost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</si>
  <si>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Konstrukce vozovky - Úprava spár na obrusné vrstvě, obrusná vrstva bude profrézována 30x20mm, spára bude vyfoukána od zbytků živice 
= 2*7,50m 
(Délka vypočtena z výkresu D.1.2.2.XX - Nový stav - XX)</t>
  </si>
  <si>
    <t>Konstrukce vozovky - Úprava spár na obrusné vrstvě, obrusná vrstva bude profrézována 40x20mm, spára bude vyfoukána od zbytků živice 
= 2*20,00m 
(Délka vypočtena z výkresu D.1.2.2.XX - Nový stav - XX)</t>
  </si>
  <si>
    <t>2*20=40,000 [A]</t>
  </si>
  <si>
    <t>Příprava území - Čerpání vody ze stavební jámy - 4 jímky 
=4*21dnů*12hod 
(Viz. položka č. 89914)</t>
  </si>
  <si>
    <t>4*21*12=1 008,000 [A]</t>
  </si>
  <si>
    <t>11527</t>
  </si>
  <si>
    <t>PŘEV VOD NA POVRCHU POTR DN DO 1000MM NEBO ŽLAB R.O. DO 3,6M</t>
  </si>
  <si>
    <t>Příprava území – Osazení plastových trub DN=1000mm, dl. 33,00m 
= 4*33,00m 
(Délka vypočtena z výkresů D.1.2.2.XX - Nový stav - XX)</t>
  </si>
  <si>
    <t>4*33=132,000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</si>
  <si>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</si>
  <si>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124738</t>
  </si>
  <si>
    <t>VYKOPÁVKY PRO KORYTA VODOTEČÍ TŘ. I, ODVOZ DO 20KM</t>
  </si>
  <si>
    <t>Bourací práce - Výkopy v korytě toku, včetně pažení a odvozu na skládku 
= 3,00m*(0,90m*1,2+5,50m+1,00m*1,2)*0,60m (rovnanina na výtoku) 
= 10,10m*5,00m*0,40m (dlažba) 
= 3,00m*(1,40m*1,2+4,50m+2,70m*1,2)*0,60m (rovnanina na vtoku) 
= 2*(5,00m+2*1,20m*1,2)*0,50m*0,60m (příčné prahy) 
= 55,89m3*2,00t/m3 = 111,78t 
(Kubatura vypočtena z výkresů D.1.2.2.XX - Nový stav - XX)</t>
  </si>
  <si>
    <t>3*(0,9*1,2+5,5+1*1,2)*0,6+10,1*5*0,4+3*(1,4*1,2+4,5+2,7*1,2)*0,6+2*(5+2*1,2*1,2)*0,5*0,6=55,888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</si>
  <si>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</si>
  <si>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Úprava území - Odstranění jílových těsnících hrázek, včetně odvozu na skládku 
= 4,00m*(2*1,00m*1,00m/2+1,00m*1,00m)+(1,50m+2,00m)*(2*1,00m*1,00m/2/2+1,00m*1,00m/2)+5,50m*(2*1,00m*1,00m/2+1,00m*1,00m)+(1,00m+1,00m)*(2*1,00m*1,00m/2/2+1,00m*1,00m/2) 
= 24,50m3*2,00t/m3 = 49,00t 
(Viz. položka 17750)</t>
  </si>
  <si>
    <t>4*(2*1*1/2+1*1)+(1,5+2)*(2*1*1/2/2+1*1/2)+5,5*(2*1*1/2+1*1)+(1+1)*(2*1*1/2/2+1*1/2)=24,500 [A]</t>
  </si>
  <si>
    <t>Bourací práce - Výkop zeminy tř. I, včetně pažení a odvozu na skládku 
= 14,00m*5,40m*0,30m (přesypávka) 
= 2*10,84m*(0,87m*2,50m+0,83m*2,50m/2+1,70m*2,00m+2,00m*2,00m/2)+2*10,84m*(0,87m*1,30m+0,43m*1,30m/2)+4*7,92m*(0,87m*2,10m+0,70m*2,10m/2)+4*3,75m*(1,70m*2,50m+0,83m*2,50m/2+2,53m*2,00m+2,00m*2,00m/2) (konstrukce mostu) 
= 506,36m3*2,00t/m3 = 1012,71t 
(Kubatura vypočtena z výkresů D.1.2.2.2.XX - Nový stav - XX)</t>
  </si>
  <si>
    <t>14*5,4*0,3+2*10,84*(0,87*2,5+0,83*2,5/2+1,7*2+2*2/2)+2*10,84*(0,87*1,3+0,43*1,3/2)+4*7,92*(0,87*2,1+0,7*2,1/2)+4*3,75*(1,7*2,5+0,83*2,5/2+2,53*2+2*2/2)=506,355 [A]</t>
  </si>
  <si>
    <t>131838</t>
  </si>
  <si>
    <t>HLOUBENÍ JAM ZAPAŽ I NEPAŽ TŘ. II, ODVOZ DO 20KM</t>
  </si>
  <si>
    <t>Bourací práce - Výkop zeminy tř. II, včetně pažení a odvozu na skládku 
= 2*10,40m*4,00m*0,65m (hutněný polštář) 
= 54,08m3*2,00t/m3 = 108,16t  
(Kubatura vypočtena z výkresů D.1.2.2.2.XX - Nový stav - XX)</t>
  </si>
  <si>
    <t>2*10,4*4*0,65=54,080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</si>
  <si>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</si>
  <si>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Založení - Hutněný polštář z kamenné sypaniny fr. 0/125mm, tl. 0,50m 
= 2*10,40m*4,00m*0,50m 
(Kubatura vypočtena z výkresu D.1.2.2.XX - Nový stav - XX)</t>
  </si>
  <si>
    <t>2*10,4*4*0,5=41,600 [A]</t>
  </si>
  <si>
    <t>Příprava území - Obsyp betonových skruží štěrkem 
= 4ks*1,0m2*1,00m 
(Viz. položka č. 89914)</t>
  </si>
  <si>
    <t>4*1*1=4,000 [A]</t>
  </si>
  <si>
    <t>Zásyp - Zásyp ze štěrkodrtí fr. 0/63mm, hutněn po vrstvách max. 300mm, ID=0,90; 100% PS 
= 2*8,50m*(0,65m*1,80m+0,87m*2,50m+0,83m*2,50m/2)+4*3,75m*(1,10m*2,50m+0,83m*2,50m/2) 
(Kubatura vypočtena z výkresů D.1.2.2.XX - Nový stav - XX)</t>
  </si>
  <si>
    <t>2*8,5*(0,65*1,8+0,87*2,5+0,83*2,5/2)+4*3,75*(1,1*2,5+0,83*2,5/2)=131,315 [A]</t>
  </si>
  <si>
    <t>Zásyp - Zásyp zeminou vhodnou do násypu, hutněn po vrstvách max. 300mm, ID=0,80; 95% PS 
= 2*10,84m*(0,95m*1,00m+0,87m*1,30m+0,43*1,30m/2)+4*7,92m*(1,17m*2,10m+0,70m*2,10m/2)+4*6,10m*1,65m*3,00m/2+4*6,10m*6,10m*3,00m/2/2 
(Kubatura vypočtena z výkresů D.1.2.02.XX - Nový stav - XX)</t>
  </si>
  <si>
    <t>2*10,84*(0,95*1+0,87*1,3+0,43*1,3/2)+4*7,92*(1,17*2,1+0,7*2,1/2)+4*6,1*1,65*3/2+4*6,1*6,1*3/2/2=324,318 [A]</t>
  </si>
  <si>
    <t>17750</t>
  </si>
  <si>
    <t>ZEMNÍ HRÁZKY ZE ZEMIN NEPROPUSTNÝCH</t>
  </si>
  <si>
    <t>Příprava území – Zřízení jílových těsnících hrazek 
= 4,00m*(2*1,00m*1,00m/2+1,00m*1,00m)+(1,50m+2,00m)*(2*1,00m*1,00m/2/2+1,00m*1,00m/2)+5,50m*(2*1,00m*1,00m/2+1,00m*1,00m)+(1,00m+1,00m)*(2*1,00m*1,00m/2/2+1,00m*1,00m/2) 
(Kubatura vypočtena z výkresů D.1.2.2.XX - Nový stav - XX)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</si>
  <si>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</si>
  <si>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</si>
  <si>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</si>
  <si>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Založení - Úprava zhutnění základové spáry v zeminách tř.II 
= 2*10,84m*4,44m 
(Plocha vypočtena z výkresů D.1.2.2.XX - Nový stav - XX)</t>
  </si>
  <si>
    <t>2*10,84*4,44=96,259 [A]</t>
  </si>
  <si>
    <t>21331</t>
  </si>
  <si>
    <t>DRENÁŽNÍ VRSTVY Z BETONU MEZEROVITÉHO (DRENÁŽNÍHO)</t>
  </si>
  <si>
    <t>Přechodová oblast mostu - Drenážní mezerovitý beton 
= 2*7,50m*(2,65m*2,50m+2,50m*2,50m/2) 
(Kubatura vypočtena z výkresů D.1.2.2.XX - Nový stav - XX)</t>
  </si>
  <si>
    <t>2*7,5*(2,65*2,5+2,5*2,5/2)=146,250 [A]</t>
  </si>
  <si>
    <t>Izolace – Drenážní plastbeton š. 150mm a tl. 40mm 
= 10,60m*0,15m*0,04m+0,50m*0,50m*0,04m 
(Kubatura vypočtena z výkresů D.1.2.2.XX - Nový stav - XX)</t>
  </si>
  <si>
    <t>10,6*0,15*0,04+0,5*0,5*0,04=0,074 [A]</t>
  </si>
  <si>
    <t>Přechodová oblast mostu - Filtrační geotextilie 300g/m2 
=2*7,50m*(5,20m+3,00m) 
(Plocha vypočtena z výkresů D.1.2.2.XX - Nový stav - XX)</t>
  </si>
  <si>
    <t>2*7,5*(5,2+3)=123,000 [A]</t>
  </si>
  <si>
    <t>Základy - Železobeton C30/37, včetně bednění, hutnění a zarovnání horního povrchu 
= 2*9,10m*2,70m*0,80m 
(Kubatura vypočtena z výkresu D.1.2.2.XX - Nový stav - XX)</t>
  </si>
  <si>
    <t>2*9,1*2,7*0,8=39,312 [A]</t>
  </si>
  <si>
    <t>Základy - Výztuž z betonářské oceli B500B + provaření po obvodu + vázání drátem 
= 0,02*39,32m3*7,85t/m3 
(Viz položky č. 272325)</t>
  </si>
  <si>
    <t>0,02*39,32*7,85=6,173 [A]</t>
  </si>
  <si>
    <t>Založení - Tkaná separační/výztužná geotextílie 
= 2*11,40m*5,00m 
(Plocha vypočtena z výkresů D.1.2.2.XX - Nový stav - XX)</t>
  </si>
  <si>
    <t>2*11,4*5=114,000 [A]</t>
  </si>
  <si>
    <t>28997H</t>
  </si>
  <si>
    <t>OPLÁŠTĚNÍ (ZPEVNĚNÍ) Z GEOTEXTILIE DO 1000G/M2</t>
  </si>
  <si>
    <t>Příprava území – Opevnění svahu vtokové hrázky – Separační vrstva z geotextílie 900g/m2 mezi jílovou těsnící hrázku a kamennou rovnaninu 
= (4,00m*1,00m+1,50m*1,00m/2+2,00m*1,00m/2)*1,4 
(Plocha vypočtena z výkresů D.1.2.2.XX - Nový stav - XX)</t>
  </si>
  <si>
    <t>(4*1+1,5*1/2+2*1/2)*1,4=8,050 [A]</t>
  </si>
  <si>
    <t>Římsy - Kotvy pro uchycení říms k nosné konstrukci M24-6.8 + vrt + chemická kotva + motýlek + matice + podložka + PKO 
= (22ks+22ks)*6kg/ks 
(Hmotnost vypočtena z výkresů D.1.2.2.XX - Nový stav - XX)</t>
  </si>
  <si>
    <t>(22+22)*6=264,000 [A]</t>
  </si>
  <si>
    <t>Římsy - Železobeton C30/37, včetně hutnění a zarovnání horního povrchu, striáže horního povrchu a těsnění dilatačních spár 
= 2*20,00m*(0,50m*0,30m+0,30m*0,50m) 
(Kubatura vypočtena z výkresů D.1.2.2.XX - Nový stav - XX)</t>
  </si>
  <si>
    <t>2*20*(0,5*0,3+0,3*0,5)=12,000 [A]</t>
  </si>
  <si>
    <t>Římsy - Výztuž z betonářské oceli B500B + provaření po obvodu + vázání drátem 
=0,025*12,00m3*7,85t/m3 
(Viz položky č. 317325)</t>
  </si>
  <si>
    <t>0,025*12*7,85=2,355 [A]</t>
  </si>
  <si>
    <t>333325</t>
  </si>
  <si>
    <t>MOSTNÍ OPĚRY A KŘÍDLA ZE ŽELEZOVÉHO BETONU DO C30/37</t>
  </si>
  <si>
    <t>Opěry a křídla - Železobeton C30/37, včetně bednění, hutnění a zarovnání horního povrchu, nátěru pracovních spár spojovacím můstkem a těsněním pracovních spár 
= 2*8,50m*0,80m*4,50m+4*0,50m*0,50m/2*4,50m+(11,80m2+11,70m2+11,50m2+11,60m2)*0,50m 
(Kubatura vypočtena z výkresu D.1.2.2.XX - Nový stav - XX)</t>
  </si>
  <si>
    <t>2*8,5*0,8*4,5+4*0,5*0,5/2*4,5+(11,8+11,7+11,5+11,6)*0,5=86,750 [A]</t>
  </si>
  <si>
    <t>333365</t>
  </si>
  <si>
    <t>VÝZTUŽ MOSTNÍCH OPĚR A KŘÍDEL Z OCELI 10505, B500B</t>
  </si>
  <si>
    <t>Opěry a křídla - Výztuž z betonářské oceli B500B + provaření po obvodu + vázání drátem 
=0,02*86,75m3*7,85t/m3 
(Viz položky č. 333325)</t>
  </si>
  <si>
    <t>0,02*86,75*7,85=13,620 [A]</t>
  </si>
  <si>
    <t>421325</t>
  </si>
  <si>
    <t>MOSTNÍ NOSNÉ DESKOVÉ KONSTRUKCE ZE ŽELEZOBETONU C30/37</t>
  </si>
  <si>
    <t>Mostovka - Železobeton C30/37, včetně bednění, hutnění a zarovnání horního povrchu 
= 8,50m*(2*2,00m*0,80m+5,00m*0,65m) 
(Kubatura vypočtena z výkresu D.1.2.2.XX - Nový stav - XX)</t>
  </si>
  <si>
    <t>8,5*(2*2*0,8+5*0,65)=54,825 [A]</t>
  </si>
  <si>
    <t>421365</t>
  </si>
  <si>
    <t>VÝZTUŽ MOSTNÍ DESKOVÉ KONSTRUKCE Z OCELI 10505, B500B</t>
  </si>
  <si>
    <t>Mostovka -  Výztuž z betonářské oceli B500B + provaření po obvodu + vázání drátem 
= 0,02*54,83m3*7,85t/m3 
(Viz položky č. 421325)</t>
  </si>
  <si>
    <t>0,02*54,83*7,85=8,608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</si>
  <si>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</si>
  <si>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434114</t>
  </si>
  <si>
    <t>SCHODIŠŤOVÉ STUPNĚ, Z DÍLCŮ BETON DO C25/30</t>
  </si>
  <si>
    <t>Příslušenství mostu - Revizní schodiště 38ks prefabrikovaných železobetonových schodišťových stupňů z železobetonu min. C30/37, rozměry stupňů 150x350x750mm, včetně striáže horního povrchu, řezání, úprav styčných spár MC a osazení do zazubeného betonového lože C25/30 min. tl. 150mm s patkami 
= 38*0,15m*0,35m*0,75m 
(Kubatura vypočtena z výkresů D.1.2.2.XX - Nový stav - XX)</t>
  </si>
  <si>
    <t>38*0,15*0,35*0,75=1,496 [A]</t>
  </si>
  <si>
    <t>Založení - Podkladní beton pod základy z betonu C12/15 
= 2*10,84m*4,44m*0,15m 
(Kubatura vypočtena z výkresu D.1.2.2.XX - Nový stav - XX)</t>
  </si>
  <si>
    <t>2*10,84*4,44*0,15=14,439 [A]</t>
  </si>
  <si>
    <t>Přechodová oblast mostu - Podkladní beton pod drenáž z betonu C12/15 
= 2*7,50m*0,30m*1,70m 
(Kubatura vypočtena z výkresů D.1.2.2.XX - Nový stav - XX)</t>
  </si>
  <si>
    <t>2*7,5*0,3*1,7=7,650 [A]</t>
  </si>
  <si>
    <t>Příslušenství mostu - Podkladní beton pod vývařiště z betonu C12/15 
= 2,60m*3,30m*0,15m 
(Kubatura vypočtena z výkresů D.1.2.2.XX - Nový stav - XX)</t>
  </si>
  <si>
    <t>2,6*3,3*0,15=1,287 [A]</t>
  </si>
  <si>
    <t>Úprava území - Lože kamenné dlažby z prostého betonu C25/30 min. tl. 150mm, včetně obetonování dlažby šířky 100mm 
= (10,10m*(2*0,80m+2*1,20m*1,2+5,00m)+2*5,50m*1,2*(0,20m+0,70m)+5,00m*1,00m+5,00m*1,00m+5,00m*0,80m+5,00m*1,20m+1,00m*1,60m)*0,15m+2*(5,00m+2*1,20m*1,2)*0,10m*0,25m 
(Kubatura vypočtena z výkresů D.1.2.02.XX - Nový stav - XX)</t>
  </si>
  <si>
    <t>(10,1*(2*0,8+2*1,2*1,2+5)+2*5,5*1,2*(0,2+0,7)+5*1+5*1+5*0,8+5*1,2+1*1,6)*0,15+2*(5+2*1,2*1,2)*0,1*0,25=19,778 [A]</t>
  </si>
  <si>
    <t>Příprava území – Opevnění svahu vtokové hrázky straně rovnaninou z lomového kamene min. hmotnosti 200-250kg/ks + spáry prosypat štěrkodrtí + vyklínování menšími kameny 
= (4,00m*1,00m+1,50m*1,00m/2+2,00m*1,00m/2)*1,4*0,60m 
(Kubatura vypočtena z výkresu D.1.2.2.XX - Nový stav - XX)</t>
  </si>
  <si>
    <t>Úprava území - Zpevnění koryta toku kamennou rovaninou, min. hmotnost kamene 50-250kg/ks + vyklínování menšími kameny 
= (4,10m2*1,2+14,30m2+6,80m2*1,2+3,10m2*1,2+15,80m2+3,30m2*1,2)*0,60m 
(Kubatura vypočtena z výkresů D.1.2.2.XX - Nový stav - XX)</t>
  </si>
  <si>
    <t>(4,1*1,2+14,3+6,8*1,2+3,1*1,2+15,8+3,3*1,2)*0,6=30,516 [A]</t>
  </si>
  <si>
    <t>Úprava území - Dlažba z lomového kamene tl. 250mm + spáry zatřeny spárovací hmotou 
= (10,10m*(2*0,80m+2*1,20m*1,2+5,00m)+2*5,50m*1,2*(0,20m+0,70m)+5,00m*1,00m+5,00m*1,00m+5,00m*0,80m+5,00m*1,20m+1,00m*1,60m)*0,25m 
(Kubatura vypočtena z výkresů D.1.2.02.XX - Nový stav - XX)</t>
  </si>
  <si>
    <t>(10,1*(2*0,8+2*1,2*1,2+5)+2*5,5*1,2*(0,2+0,7)+5*1+5*1+5*0,8+5*1,2+1*1,6)*0,25=32,307 [A]</t>
  </si>
  <si>
    <t>Úprava území - Příčné prahy z prostého betonu C25/30, včetně bednění, hutnění a zarovnání horního povrchu 
= 2*(5,00m+2*1,20m*1,2)*0,50m*0,60m  
(Kubatura vypočtena z výkresů D.1.2.2.XX - Nový stav - XX)</t>
  </si>
  <si>
    <t>2*(5+2*1,2*1,2)*0,5*0,6=4,728 [A]</t>
  </si>
  <si>
    <t>467385</t>
  </si>
  <si>
    <t>STUPNĚ A PRAHY VOD KORYT ZE ŽELBET DO C30/37 VČET VÝZT</t>
  </si>
  <si>
    <t>Příslušenství mostu - Vývařiště z železobetonu C30/37, včetně výztuže, bednění, hutnění a zarovnání horního povrchu 
= 1,60m*(0,50m*1,10m+3*0,30m*0,80m) 
(Kubatura vypočtena z výkresů D.1.2.2.XX - Nový stav - XX)</t>
  </si>
  <si>
    <t>1,6*(0,5*1,1+3*0,3*0,8)=2,032 [A]</t>
  </si>
  <si>
    <t>položka zahrnuje: 
- nutné zemní práce (hloubení rýh apod.)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povrchovou antikorozní úpravu výztuže, 
- separaci výztuže</t>
  </si>
  <si>
    <t>Konstrukce vozovky - Geokompozit, min. pevnost 70kN/m, umístěna nad opěry mostu 
= 2*7,50m*2,00m 
(Plocha vypočtena z výkresu D.1.2.2.XX - Nový stav - XX)</t>
  </si>
  <si>
    <t>Izolace – Ochrana izolace mostovky litým asfaltem MA 11 IV (LAS IV) tl. 35mm 
= 10,60m*7,50m 
(Plocha vypočtena z výkresů D.1.2.02.XX - Nový stav - XX)</t>
  </si>
  <si>
    <t>10,6*7,5=79,500 [A]</t>
  </si>
  <si>
    <t>Izolace - Nátěry Np+2xNa na styku se zeminou 
= 4*9,10m*(0,80m+1,00m)+4*2,70m*(0,80m+0,30m) (základy) 
= 2*8,50m*1,40m+2*7,50m*1,30m (opěry) 
= 8,60m2+6,90m*0,50m+7,20m2+9,10m2+6,70m*0,50m+7,30m2+8,60m2+6,70m*0,50m+7,40m2+7,30m2+7,10m*0,50m+7,30m2 (křídla) 
= 4*0,80m*0,50m (římsy) 
(Plocha vypočtena z výkresů D.1.2.2.XX - Nový stav - XX)</t>
  </si>
  <si>
    <t>4*9,1*(0,8+1)+4*2,7*(0,8+0,3)+2*8,5*1,4+2*7,5*1,3+8,6+6,9*0,5+7,2+9,1+6,7*0,5+7,3+8,6+6,7*0,5+7,4+7,3+7,1*0,5+7,3+4*0,8*0,5=198,800 [A]</t>
  </si>
  <si>
    <t>Izolace - Natavené asfaltové izolační pásy na penetračně adhezní nátěr 
= 4*4,70m*1,00m+2*(0,50m+7,50m+0,50m)*3,20m 
(Plocha vypočtena z výkresů D.1.2.2.XX - Nový stav - XX)</t>
  </si>
  <si>
    <t>4*4,7*1+2*(0,5+7,5+0,5)*3,2=73,200 [A]</t>
  </si>
  <si>
    <t>Přechodová oblast mostu - Těsnící vrstva – PVC fólie, tloušťky 2mm, se zabudovaným skelným rounem 
= 2*2,70m*7,50m 
(Plocha vypočtena z výkresu D.1.2.2.XX - Nový stav - XX)</t>
  </si>
  <si>
    <t>2*2,7*7,5=40,500 [A]</t>
  </si>
  <si>
    <t>Izolace - Natavované asfaltové izolační pásy na pečetící vrstvu 
= 10,60m*8,50m 
(Plocha vypočtena z výkresů D.1.2.2.XX - Nový stav - XX)</t>
  </si>
  <si>
    <t>10,6*8,5=90,100 [A]</t>
  </si>
  <si>
    <t>Izolace - Natavené asfaltové izolační pásy s kovovou vložkou – ochrana izolace pod římsami na mostovce a na křídlech 
= 2*10,60m*0,60m+4*4,70m*1,00m 
(Plocha vypočtena z výkresů D.1.2.2.XX - Nový stav - XX)</t>
  </si>
  <si>
    <t>2*10,6*0,6+4*4,7*1=31,520 [A]</t>
  </si>
  <si>
    <t>Izolace - Separační fólie 
= 2*(0,50m+7,50m+0,50m)*3,20m 
(Plocha vypočtena z výkresů D.1.2.2.XX - Nový stav - XX)</t>
  </si>
  <si>
    <t>2*(0,5+7,5+0,5)*3,2=54,400 [A]</t>
  </si>
  <si>
    <t>Izolace - Ochranná geotextílie 900g/m2 
= 2*(0,50m+7,50m+0,50m)*3,20m 
(Plocha vypočtena z výkresů D.1.2.02.XX - Nový stav - XX)</t>
  </si>
  <si>
    <t>Přechodová oblast mostu - Ochranná geotextílie 1200g/m2 
= 2*2*2,70m*7,50m 
(Plocha vypočtena z výkresu D.1.2.2.XX - Nový stav - XX)</t>
  </si>
  <si>
    <t>2*2*2,7*7,5=81,000 [A]</t>
  </si>
  <si>
    <t>Římsy - Nátěr říms čirým hydrofobním nátěrem, 2 vrstvy 
= 2*20,00m*(0,15m+0,80m+0,50m+0,30m) 
(Plocha vypočtena z výkresů D.1.2.02.XX - Nový stav - XX)</t>
  </si>
  <si>
    <t>2*20*(0,15+0,8+0,5+0,3)=70,000 [A]</t>
  </si>
  <si>
    <t>Přechodová oblast mostu - Drenážní PE trouba DN=150mm perforovaná v horní polovině, vhodná do dynamicky namáhaných oblastí, včetně tvarovek pro napojení do vyústek 
=2*7,50m 
(Délka vypočtena z výkresů D.1.2.2.XX - Nový stav - XX)</t>
  </si>
  <si>
    <t>Římsy - Kabelové plastové chráníčky 110/94, včetně zavíčkování konců 
= 4*32,00m 
(Délka vypočtena z výkresů D.1.2.02.XX - Nový stav - XX)</t>
  </si>
  <si>
    <t>4*32=128,000 [A]</t>
  </si>
  <si>
    <t>Příprava území - Dodávka a osazení betonových skruží DN=600mm délky 1,00m pro čerpání vody (položka obsahuje nákup skruží a dopravu na místo stavby a montáž) 
= 4ks 
(Počet vypočten z výkresů D.1.2.2.XX - Nový stav - XX)</t>
  </si>
  <si>
    <t>4=4,000 [A]</t>
  </si>
  <si>
    <t>Bourací práce - Odstranění ocelového zábradlí, včetně odvozu na skládku a likvidace v režii zhotovitele 
= 2*24,00m 
(Délka vypočtena z výkresu D.1.2.2.1 - Stávající stav - přehledné výkresy)</t>
  </si>
  <si>
    <t>2*24=48,000 [A]</t>
  </si>
  <si>
    <t>Bourací práce - Odstranění ocelového silničního svodidla, včetně odvozu na skládku a likvidace v režii zhotovitele 
= 12,80m+13,30m+12,90m+19,40m 
(Délka vypočtena z výkresu D.1.2.2.1 - Stávající stav - přehledné výkresy)</t>
  </si>
  <si>
    <t>12,8+13,3+12,9+19,4=58,400 [A]</t>
  </si>
  <si>
    <t>Zábradelní svodidlo se zádržostí H2, svislá výplň z tyčí, opatřeno PKO, barva RAL, kotveno do předvrtaných otvorů na chem. kotvu. Kotevní desky podlity plastmaltou 
= 2*22,00m 
(Délka vypočtena z výkresů D.1.2.2.XX - Nový stav - XX)</t>
  </si>
  <si>
    <t>2*22=44,000 [A]</t>
  </si>
  <si>
    <t>912153</t>
  </si>
  <si>
    <t>SVODNICE SAMOSTATNÁ - DEMONTÁŽ A ODVOZ</t>
  </si>
  <si>
    <t>Bourací práce - Odstranění ocelové svodnice, včetně odvozu na skládku a likvidace v režii zhotovitele 
= 12ks 
(Počet vypočten z výkresu D.1.2.2.1 - Stávající stav - přehledné výkresy)</t>
  </si>
  <si>
    <t>položka zahrnuje demontáž stávající svodnice, její odvoz do skladu nebo do šrotu</t>
  </si>
  <si>
    <t>91345</t>
  </si>
  <si>
    <t>NIVELAČNÍ ZNAČKY KOVOVÉ</t>
  </si>
  <si>
    <t>Geodetické značky na římsách a opěrách - hřeby z nerezové oceli tř. A4, včetně kotvení 
=4ks+4ks 
(Počet vypočten z výkresů D.1.2.2.XX - Nový stav - XX)</t>
  </si>
  <si>
    <t>4+4=8,000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</si>
  <si>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</si>
  <si>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</si>
  <si>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</si>
  <si>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Dopravní značení - Dodávka a montáž nového dopravního značení včetně nerezového spojovacího materiálu třídy A4 
„Ev.č.mostu“ - 2ks 
(Počet vypočten z výkresu D.1.2.2.XX - Nový stav - XX)</t>
  </si>
  <si>
    <t>položka zahrnuje štítek s evidenčním číslem mostu, sloupek dopravní značky včetně osazení a nutných zemních prací a zabetonování</t>
  </si>
  <si>
    <t>Dopravní značení - Dodávka a montáž nového dopravního značení včetně nerezového spojovacího materiálu třídy A4 
IS 15a - 2ks 
(Počet vypočten z výkresu D.1.2.2.XX - Nový stav - XX)</t>
  </si>
  <si>
    <t>914921</t>
  </si>
  <si>
    <t>SLOUPKY A STOJKY DOPRAVNÍCH ZNAČEK Z OCEL TRUBEK DO PATKY - DODÁVKA A MONTÁŽ</t>
  </si>
  <si>
    <t>Dopravní značení - Nové sloupky dopravního značení, včetně PKO, nerezového spojovacího materiálu třídy A4 
=2ks 
(Počet vypočten z výkresu D.1.2.2.XX - Nový stav - XX)</t>
  </si>
  <si>
    <t>položka zahrnuje: 
- sloupky a upevňovací zařízení včetně jejich osazení (betonová patka, zemní práce)</t>
  </si>
  <si>
    <t>917223</t>
  </si>
  <si>
    <t>SILNIČNÍ A CHODNÍKOVÉ OBRUBY Z BETONOVÝCH OBRUBNÍKŮ ŠÍŘ 100MM</t>
  </si>
  <si>
    <t>Úprava území - Ukončení dlažby z lomového kamene a revizního schodiště chodníkovým obrubníkem 100x250x1000mm, včetně řezání obrub, úprav styčných spár MC a osazení do betonového lože C25/30 min. tl. 150mm 
= 4*0,80m+6*5,50m*1,2+0,70m+5,10m+5,00m+1,00m*1,90m+0,90m+5,10m+0,40m+5,10m+0,90m+2*0,40m 
(Délka vypočtena z výkresů D.1.2.2.XX - Nový stav - XX)</t>
  </si>
  <si>
    <t>4*0,8+6*5,5*1,2+0,7+5,1+5+1*1,9+0,9+5,1+0,4+5,1+0,9+2*0,4=68,700 [A]</t>
  </si>
  <si>
    <t>Položka zahrnuje: 
dodání a pokládku betonových obrubníků o rozměrech předepsaných zadávací dokumentací 
betonové lože i boční betonovou opěrku.</t>
  </si>
  <si>
    <t>917224</t>
  </si>
  <si>
    <t>SILNIČNÍ A CHODNÍKOVÉ OBRUBY Z BETONOVÝCH OBRUBNÍKŮ ŠÍŘ 150MM</t>
  </si>
  <si>
    <t>Úprava území - Ukončení dlažby z lomového kamene silničním obrubníkem 150x250x1000mm, včetně řezání obrub, úprav styčných spár MC a osazení do betonového lože C25/30 min. tl. 150mm 
= 4*5,00m 
(Délka vypočtena z výkresů D.1.2.2.XX - Nový stav - XX)</t>
  </si>
  <si>
    <t>4*5=20,000 [A]</t>
  </si>
  <si>
    <t>Konstrukce vozovky - Úprava spár na obrusné vrstvě, u spár budou předehřáty okolní plochy, provede se zalití modifikovanou asfaltovou zálivkou 30x20mm s přelivem 60mm, provede se povápnění 
= 2*7,50m 
(Délka vypočtena z výkresu D.1.2.2.XX - Nový stav - XX)</t>
  </si>
  <si>
    <t>Konstrukce vozovky - Úprava spár na obrusné vrstvě, u spár budou předehřáty okolní plochy, provede se zalití modifikovanou asfaltovou zálivkou 40x20mm s přelivem 60mm, provede se povápnění 
= 2*20,00m 
(Délka vypočtena z výkresu D.1.2.2.XX - Nový stav - XX)</t>
  </si>
  <si>
    <t>935222</t>
  </si>
  <si>
    <t>PŘÍKOPOVÉ ŽLABY Z BETON TVÁRNIC ŠÍŘ DO 900MM DO BETONU TL 100MM</t>
  </si>
  <si>
    <t>Příslušenství mostu - Betonové odvoňovací tvárnice šířky 650mm (kaskádové šířky 720mm), včetně řezání, úprav styčných spár MC a osazení do zazubeného betonového lože C25/30 min. tl. 150mm s patkami 
= 4,00m+6,50m 
(Délka vypočtena z výkresů D.1.2.2.XX - Nový stav - XX)</t>
  </si>
  <si>
    <t>8,5+6,5=15,000 [A]</t>
  </si>
  <si>
    <t>Opěry a křídla - Nerezové vyústky DN=170mm s přivařenou přírubou osazené přímo do bednění, tř. oceli A4 
=2*0,90m*15kg/m+2*0,30m*0,30m*8,00kg/m2 
(Hmotnost vypočtena z výkresu D.1.2.2.XX - Nový stav - XX)</t>
  </si>
  <si>
    <t>2*0,9*15+2*0,3*0,3*8=28,440 [A]</t>
  </si>
  <si>
    <t>936541</t>
  </si>
  <si>
    <t>MOSTNÍ ODVODŇOVACÍ TRUBKA (POVRCHŮ IZOLACE) Z NEREZ OCELI</t>
  </si>
  <si>
    <t>Izolace – Odvodňovače izolace, nerezové, tř. oceli A4, délka trubky 750mm, DN=50mm s kruhovou přírubou 
= 1ks 
(Počet vypočten z výkresů D.1.2.2.XX - Nový stav - XX)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</si>
  <si>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</si>
  <si>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Bourací práce - Vybourání železobetonových konstrukcí, včetně odvozu na skládku 
= 2*24,00m*0,50m*0,30m (římsy) 
= 2*24,00m*0,40m*0,60m (čelní zídky) 
= 14,00m*6,00m*0,20m (mostovka) 
= 4*12,00m*0,35m*1,10m (trámy) 
= 2*6,00m*1,00m*1,00m+3*3*1,00m*0,20m*0,35m 
= 66,63m3*2,50t/m3=166,58t 
(Kubatura vypočtena z výkresu D.1.2.2.1 - Stávající stav - přehledné výkresy)</t>
  </si>
  <si>
    <t>2*24*0,5*0,3+2*24*0,4*0,6+14*6*0,2+4*12*0,35*1,1+2*6*1*1+3*3*1*0,2*0,35=66,630 [A]</t>
  </si>
  <si>
    <t>96711</t>
  </si>
  <si>
    <t>VYBOURÁNÍ ČÁSTÍ KONSTRUKCÍ Z BETON DÍLCŮ</t>
  </si>
  <si>
    <t>Úprava území - Odstranění betonových skruží DN=600mm,odvoz a likvidace v režii zhotovitele 
= 4ks*2*3,14*0,30*0,10*1,00 
(Viz. položka 89914)</t>
  </si>
  <si>
    <t>4*2*3,14*0,3*0,1*1=0,754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</si>
  <si>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</si>
  <si>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967138</t>
  </si>
  <si>
    <t>VYBOURÁNÍ ČÁSTÍ KONSTRUKCÍ KAMENNÝCH NA MC S ODVOZEM DO 20KM</t>
  </si>
  <si>
    <t>Bourací práce - Vybourání kamenných konstrukcí, včetně odvozu na skládku 
= 6,00m*1,00m*3,40m (opěry) 
= 4*5,10m*1,00m*4,40m (křídla) 
= 110,16m3*2,60t/m3 = 286,42t 
(Kubatura vypočtena z výkresu D.1.2.2.1 - Stávající stav - přehledné výkresy)</t>
  </si>
  <si>
    <t>6*1*3,4+4*5,1*1*4,4=110,160 [A]</t>
  </si>
  <si>
    <t>967158</t>
  </si>
  <si>
    <t>VYBOURÁNÍ ČÁSTÍ KONSTRUKCÍ BETON S ODVOZEM DO 20KM</t>
  </si>
  <si>
    <t>Bourací práce - Vybourání betonových konstrukcí, včetně odvozu na skládku 
= 2*6,00m*3,00m*1,20m (základy) 
= 43,20m3*2,30t/m3 = 99,36t 
(Kubatura vypočtena z výkresu D.1.2.2.1 - Stávající stav - přehledné výkresy)</t>
  </si>
  <si>
    <t>2*6*3*1,2=43,200 [A]</t>
  </si>
  <si>
    <t>969271</t>
  </si>
  <si>
    <t>VYBOURÁNÍ POTRUBÍ DN DO 1000MM KANALIZAČ</t>
  </si>
  <si>
    <t>Úprava území - Odstranění plastových trub DN=1000mm, dl. 33,00m včetně odvozu na skládku a likvidace v režii zhotovitele 
= 4*33,00m 
(Viz. položka 11527)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</si>
  <si>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</si>
  <si>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Demolice stávajícího mostu - Odstranění mostní izolace, včetně odvozu na skládku a poplatku za uložení 
= 15,00m*6,00m 
= 90,00m3*0,01t/m2 = 0,90t 
(Plocha vypočtena z výkresu D.1.2.2.1 - Stávající stav - Přehledné výkresy)</t>
  </si>
  <si>
    <t>15*6=90,000 [A]</t>
  </si>
  <si>
    <t>SO 202</t>
  </si>
  <si>
    <t>OPĚRNÁ ZEĎ</t>
  </si>
  <si>
    <t>Poplatky - Uložení stavební suti na skládku, včetně poplatku za uložení 
= 16,29t+487,78t+0,69t 
(Viz položky č. 966168, 967138, 967158)</t>
  </si>
  <si>
    <t>16,29+487,78+0,69=504,760 [A]</t>
  </si>
  <si>
    <t>Poplatky - Poplatek za skládku - Uložení zeminy na skládku 
= 113,00t+352,00t+28,00t+7,39t 
(Viz položky č. 124738.01, 131738, 124738.02, 113298)</t>
  </si>
  <si>
    <t>113+352+28+7,39=500,390 [A]</t>
  </si>
  <si>
    <t>Evidenční list opěré zdi</t>
  </si>
  <si>
    <t>Úprava území - Odstranění opevnění svahu vtokové hrázky z rovnaniny z lomového kamene, včetně odvozu na skládku 
= 4,00m*1,00m*1,4*0,60m 
= 3,36m3*2,20t/m3 = 7,39t 
(Viz. položka 46321.01)</t>
  </si>
  <si>
    <t>4*1*1,4*0,6=3,360 [A]</t>
  </si>
  <si>
    <t>11346A</t>
  </si>
  <si>
    <t>ODSTRANĚNÍ KRYTU ZPEVNĚNÝCH PLOCH ZE SILNIČ DÍLCŮ (PANELŮ) VČET PODKL - BEZ DOPRAVY</t>
  </si>
  <si>
    <t>Založení - Odstranění plochy pro nájezd vrtné soupravy z betonových silničních panelů, odvoz a likvidace v režii zhotovitele 
= (2*2+19*2)*(3,00m*1,00m)*0,21m 
(Viz položka č. 58303)</t>
  </si>
  <si>
    <t>(2*2+19*2)*(3*1)*0,21=26,460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</si>
  <si>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</si>
  <si>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Konstrukce vozovky - Úprava spár na obrusné vrstvě, obrusná vrstva bude profrézována 40x20mm, spára bude vyfoukána od zbytků živice 
= 54,30m 
(Délka vypočtena z výkresu D.1.2.2.XX - Nový stav - XX)</t>
  </si>
  <si>
    <t>54,3=54,300 [A]</t>
  </si>
  <si>
    <t>Příprava území - Čerpání vody ze stavební jámy - 4 jímky 
= 5*21dnů*12hod 
(Viz. položka č. 89914)</t>
  </si>
  <si>
    <t>5*21*12=1 260,000 [A]</t>
  </si>
  <si>
    <t>11525</t>
  </si>
  <si>
    <t>PŘEVEDENÍ VODY POTRUBÍM DN 600 NEBO ŽLABY R.O. DO 2,0M</t>
  </si>
  <si>
    <t>Příprava území – Osazení plastových trub DN=600mm, dl. 55,00m 
= 2*55,00m 
(Délka vypočtena z výkresů D.1.2.2.XX - Nový stav - XX)</t>
  </si>
  <si>
    <t>2*55=110,000 [A]</t>
  </si>
  <si>
    <t>Bourací práce - Výkopy v korytě toku, včetně pažení a odvozu na skládku 
= 54,30m*(0,60m*0,50m+0,50m*0,50m/2)+136,00m2*0,40m+4,20m*0,50m*1,00m 
= 56,50m3*2,00t/m3 = 113,00t 
(Kubatura vypočtena z výkresů D.1.2.2.XX - Nový stav - XX)</t>
  </si>
  <si>
    <t>136*0,4+4,2*0,5*1=56,500 [A]</t>
  </si>
  <si>
    <t>Úprava území - Odstranění jílových těsnících hrázek, včetně odvozu na skládku 
= 3,00m*(2*1,00m*1,00m/2+1,00m*1,00m)+4,00m*(2*1,00m*1,00m/2+1,00m*1,00m) 
= 14,00m3*2,00t/m3 = 28,00t 
(Viz. položka 17750)</t>
  </si>
  <si>
    <t>3*(2*1*1/2+1*1)+4*(2*1*1/2+1*1)=14,000 [A]</t>
  </si>
  <si>
    <t>Bourací práce - Výkop zeminy tř. I, včetně pažení a odvozu na skládku 
= 55,00m*(0,60m*2,00m+2,00m*2,00m/2) 
= 176,00m3*2,00t/m3 = 352,00t 
(Kubatura vypočtena z výkresů D.1.2.2.2.XX - Nový stav - XX)</t>
  </si>
  <si>
    <t>55*(0,6*2+2*2/2)=176,000 [A]</t>
  </si>
  <si>
    <t>Příprava území - Obsyp betonových skruží štěrkem 
= 5ks*1,0m2*1,00m 
(Viz. položka č. 89914)</t>
  </si>
  <si>
    <t>5*1*1=5,000 [A]</t>
  </si>
  <si>
    <t>Zásyp - Zásyp ze štěrkodrtí fr. 0/63mm, hutněn po vrstvách max. 300mm, ID=0,90; 100% PS 
= 55,00m*(1,20m*2,00m+2,00m*2,00m/2) 
(Kubatura vypočtena z výkresů D.1.2.2.XX - Nový stav - XX)</t>
  </si>
  <si>
    <t>55*(1,2*2+2*2/2)=242,000 [A]</t>
  </si>
  <si>
    <t>Zásyp - Zásyp zeminou vhodnou do násypu, hutněn po vrstvách max. 300mm, ID=0,80; 95% PS 
= 55,00m*(0,60m*0,50m+0,50m*0,50m/2) 
(Kubatura vypočtena z výkresů D.1.2.02.XX - Nový stav - XX)</t>
  </si>
  <si>
    <t>55*(0,6*0,5+0,5*0,5/2)=23,375 [A]</t>
  </si>
  <si>
    <t>Příprava území – Zřízení jílových těsnících hrazek 
= 3,00m*(2*1,00m*1,00m/2+1,00m*1,00m)+4,00m*(2*1,00m*1,00m/2+1,00m*1,00m) 
(Kubatura vypočtena z výkresů D.1.2.2.XX - Nový stav - XX)</t>
  </si>
  <si>
    <t>Založení - Úprava zhutnění základové spáry v zeminách tř.I 
= 55,00m*3,00m 
(Plocha vypočtena z výkresů D.1.2.2.XX - Nový stav - XX)</t>
  </si>
  <si>
    <t>55*3=165,000 [A]</t>
  </si>
  <si>
    <t>Přechodová oblast - Drenážní mezerovitý beton 
= 54,30m*0,30m*1,00m 
(Kubatura vypočtena z výkresů D.1.2.2.XX - Nový stav - XX)</t>
  </si>
  <si>
    <t>54,3*0,3*1=16,290 [A]</t>
  </si>
  <si>
    <t>Přechodová oblast mostu - Filtrační geotextilie 300g/m2 
= 54,30m*(1,00m+0,30m) 
(Plocha vypočtena z výkresů D.1.2.2.XX - Nový stav - XX)</t>
  </si>
  <si>
    <t>54,3*(1+0,3)=70,590 [A]</t>
  </si>
  <si>
    <t>227821</t>
  </si>
  <si>
    <t>MIKROPILOTY KOMPLET D DO 100MM NA POVRCHU</t>
  </si>
  <si>
    <t>Založení - Mikropiloty dl. 6,00m s délkou kořene 3,00m, vystrojené silnostěnnou trubkou 89/10mm z oceli S235 a osazenými tlakově-tahovými zhlavími, zkrácení mikropilot odřezáním, zálivka, 2x injektáž obturátorem 
= 2*23ks*6,00m 
(Délka vypočtena z výkresu D.1.2.2.XX - Nový stav - XX)</t>
  </si>
  <si>
    <t>2*23*6=276,000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</si>
  <si>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</si>
  <si>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26114</t>
  </si>
  <si>
    <t>VRTY PRO KOTVENÍ, INJEKTÁŽ A MIKROPILOTY NA POVRCHU TŘ. I D DO 200MM</t>
  </si>
  <si>
    <t>Založení - Vrty (v zemině - jíl) pro mikropiloty ve svislém úklonu 8° a 15° min. O 160mm 
= 2*23ks*4,00m 
(Délka vypočtena z výkresu D.1.2.2.XX - Nový stav - XX)</t>
  </si>
  <si>
    <t>2*23*4=184,000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</si>
  <si>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</si>
  <si>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26124</t>
  </si>
  <si>
    <t>VRTY PRO KOTVENÍ, INJEKTÁŽ A MIKROPILOTY NA POVRCHU TŘ. II D DO 200MM</t>
  </si>
  <si>
    <t>Založení - Vrty (v zemině - štěrk) pro mikropiloty ve svislém úklonu 8° a 15° min. O 160mm 
= 2*23ks*1,00m 
(Délka vypočtena z výkresu D.1.2.2.XX - Nový stav - XX)</t>
  </si>
  <si>
    <t>2*23*1=46,000 [A]</t>
  </si>
  <si>
    <t>26194</t>
  </si>
  <si>
    <t>VRTY PRO KOTV, INJEKT, MIKROPIL NA POVR TŘ V A VI D DO 200MM</t>
  </si>
  <si>
    <t>Založení - Vrty (přes kamenné zdivo základů) pro mikropiloty ve svislém úklonu 8° a 15° min. O 160mm 
= 2*23ks*1,00m 
(Délka vypočtena z výkresu D.1.2.2.XX - Nový stav - XX)</t>
  </si>
  <si>
    <t>Základy - Železobeton C30/37, včetně bednění, hutnění, zarovnání horního povrchu a úpravy dilatačních spár 
= 54,30m*1,80m*0,60m 
(Kubatura vypočtena z výkresu D.1.2.2.XX - Nový stav - XX)</t>
  </si>
  <si>
    <t>54,3*1,8*0,6=58,644 [A]</t>
  </si>
  <si>
    <t>Základy - Výztuž z betonářské oceli B500B + provaření po obvodu + vázání drátem 
= 0,02*58,64m3*7,85t/m3 
(Viz položky č. 272325)</t>
  </si>
  <si>
    <t>0,02*58,64*7,85=9,206 [A]</t>
  </si>
  <si>
    <t>Příprava území – Opevnění svahu vtokové hrázky – Separační vrstva z geotextílie 900g/m2 mezi jílovou těsnící hrázku a kamennou rovnaninu 
= 4,00m*1,00m*1,4 
(Plocha vypočtena z výkresů D.1.2.2.XX - Nový stav - XX)</t>
  </si>
  <si>
    <t>4*1*1,4=5,600 [A]</t>
  </si>
  <si>
    <t>Římsy - Železobeton C30/37, včetně hutnění a zarovnání horního povrchu, striáže horního povrchu a těsnění pracovních a dilatačních spár 
= 54,30m*(0,50m*0,30m+0,30m*0,65m) 
(Kubatura vypočtena z výkresů D.1.2.2.XX - Nový stav - XX)</t>
  </si>
  <si>
    <t>54,3*(0,5*0,3+0,3*0,65)=18,734 [A]</t>
  </si>
  <si>
    <t>Římsy - Výztuž z betonářské oceli B500B + provaření po obvodu + vázání drátem 
=0,025*18,73m3*7,85t/m3 
(Viz položky č. 317325)</t>
  </si>
  <si>
    <t>0,025*18,73*7,85=3,676 [A]</t>
  </si>
  <si>
    <t>327221</t>
  </si>
  <si>
    <t>OBKLAD ZDÍ OPĚRNÝCH, ZÁRUBNÍCH, NÁBŘEŽNÍCH KVÁDROVÝ A ŘÁDKOVÝ</t>
  </si>
  <si>
    <t>Dřík - Obklad líce opěrné zdi z kamenicky opracované české žuly (vzor řádkové zdivo, jakost kamene "I") tl. 150mm na cementovou maltou MC 20, spáry budou zatřeny cementovou maltou (vliv prostředí XF3), včetně vrtů a kotvení 
= 54,30m*1,25m*0,15m 
(Kubatura vypočtena z výkresu D.1.2.2.XX - Nový stav - XX)</t>
  </si>
  <si>
    <t>54,3*1,25*0,15=10,181 [A]</t>
  </si>
  <si>
    <t>položka zahrnuje dodávku a osazení dvoustranně lícovaného kamene, jeho případné kotvení se všemi souvisejícími materiály a pracemi, dodávku předepsané malty, spárování.</t>
  </si>
  <si>
    <t>Dřík - Železobeton C30/37, včetně bednění, hutnění a zarovnání horního povrchu, nátěru pracovních spár spojovacím můstkem a těsněním pracovních a dilatačních spár 
= 54,30m*1,25m*0,50m 
(Kubatura vypočtena z výkresu D.1.2.2.XX - Nový stav - XX)</t>
  </si>
  <si>
    <t>54,3*1,25*0,5=33,938 [A]</t>
  </si>
  <si>
    <t>Práh - Železobeton C30/37, včetně bednění, hutnění a zarovnání horního povrchu, nátěru pracovních spár spojovacím můstkem a těsněním pracovních a dilatačních spár 
= 54,30m*0,75m*0,40m 
(Kubatura vypočtena z výkresu D.1.2.2.XX - Nový stav - XX)</t>
  </si>
  <si>
    <t>54,3*0,75*0,4=16,290 [A]</t>
  </si>
  <si>
    <t>Dřík - Výztuž z betonářské oceli B500B + provaření po obvodu + vázání drátem 
=0,02*33,94m3*7,85t/m3 
(Viz položky č. 327325.01)</t>
  </si>
  <si>
    <t>0,02*33,94*7,85=5,329 [A]</t>
  </si>
  <si>
    <t>Práh -  Výztuž z betonářské oceli B500B + provaření po obvodu + vázání drátem 
= 0,02*16,29m3*7,85t/m3 
(Viz položky č. 327325.02)</t>
  </si>
  <si>
    <t>0,02*16,29*7,85=2,558 [A]</t>
  </si>
  <si>
    <t>Založení - Podkladní beton pod základy z betonu C12/15 
= 55,00m*3,00m*0,15m 
(Kubatura vypočtena z výkresu D.1.2.2.XX - Nový stav - XX)</t>
  </si>
  <si>
    <t>55*3*0,15=24,750 [A]</t>
  </si>
  <si>
    <t>Přechodová oblast - Podkladní beton pod drenáž z betonu C12/15 
= 54,30m*0,30m*0,50m 
(Kubatura vypočtena z výkresů D.1.2.2.XX - Nový stav - XX)</t>
  </si>
  <si>
    <t>54,3*0,3*0,5=8,145 [A]</t>
  </si>
  <si>
    <t>Úprava území - Lože kamenné dlažby z prostého betonu C25/30 min. tl. 150mm, včetně obetonování dlažby šířky 100mm 
= 136,00m2*0,15m+4,20m*0,10m*0,25m 
(Kubatura vypočtena z výkresů D.1.2.2.XX - Nový stav - XX)</t>
  </si>
  <si>
    <t>136*0,15+4,2*0,1*0,25=20,505 [A]</t>
  </si>
  <si>
    <t>Příprava území – Opevnění svahu vtokové hrázky straně rovnaninou z lomového kamene min. hmotnosti 200-250kg/ks + spáry prosypat štěrkodrtí + vyklínování menšími kameny 
= 4,00m*1,00m*1,4*0,60m 
(Kubatura vypočtena z výkresu D.1.2.2.XX - Nový stav - XX)</t>
  </si>
  <si>
    <t>Úprava území - Dlažba z lomového kamene tl. 250mm + spáry zatřeny spárovací hmotou 
= 136,00m2*0,25m 
(Kubatura vypočtena z výkresů D.1.2.02.XX - Nový stav - XX)</t>
  </si>
  <si>
    <t>136*0,25=34,000 [A]</t>
  </si>
  <si>
    <t>Úprava území - Příčné prahy z prostého betonu C25/30, včetně bednění, hutnění a zarovnání horního povrchu 
= 4,20m*0,50m*0,60m  
(Kubatura vypočtena z výkresů D.1.2.2.XX - Nový stav - XX)</t>
  </si>
  <si>
    <t>4,2*0,5*0,6=1,260 [A]</t>
  </si>
  <si>
    <t>58303</t>
  </si>
  <si>
    <t>KRYT ZE SINIČNÍCH DÍLCŮ (PANELŮ) TL 210MM</t>
  </si>
  <si>
    <t>Založení - Plocha pro nájezd vrtné soupravy z betonových silničích panelů 
= (2*2+19*2)*(3,00m*1,00m) 
(Plocha vypočtena z výkresu D.1.2.2.XX - Nový stav - XX)</t>
  </si>
  <si>
    <t>(2*2+19*2)*(3*1)=126,000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</si>
  <si>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</si>
  <si>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Izolace - Nátěry Np+2xNa na styku se zeminou 
= 54,30m*(0,60m+0,90m+1,20m+0,50m+0,20m) 
(Plocha vypočtena z výkresů D.1.2.2.XX - Nový stav - XX)</t>
  </si>
  <si>
    <t>54,3*(0,6+0,9+1,2+0,5+0,2)=184,620 [A]</t>
  </si>
  <si>
    <t>Přechodová oblast - Těsnící vrstva – PVC fólie, tloušťky 2mm, se zabudovaným skelným rounem 
= 54,30m*2,60m 
(Plocha vypočtena z výkresu D.1.2.2.XX - Nový stav - XX)</t>
  </si>
  <si>
    <t>54,3*2,6=141,180 [A]</t>
  </si>
  <si>
    <t>Izolace - Separační fólie 
= 54,30m*1,00m 
(Plocha vypočtena z výkresů D.1.2.2.XX - Nový stav - XX)</t>
  </si>
  <si>
    <t>54,3*1=54,300 [A]</t>
  </si>
  <si>
    <t>Izolace - Ochranná geotextílie 900g/m2 
= 54,30m*(0,60m+0,90m+1,20m+0,50m+0,20m) 
(Plocha vypočtena z výkresů D.1.2.02.XX - Nový stav - XX)</t>
  </si>
  <si>
    <t>Přechodová oblast - Ochranná geotextílie 1200g/m2 
= 2*54,30m*2,60m 
(Plocha vypočtena z výkresu D.1.2.2.XX - Nový stav - XX)</t>
  </si>
  <si>
    <t>2*54,3*2,6=282,360 [A]</t>
  </si>
  <si>
    <t>Římsy - Nátěr říms čirým hydrofobním nátěrem, 2 vrstvy 
= 54,30m*(0,15m+0,80m+0,65m+0,30m+0,10m+0,10m) 
(Plocha vypočtena z výkresů D.1.2.02.XX - Nový stav - XX)</t>
  </si>
  <si>
    <t>54,3*(0,15+0,8+0,65+0,3+0,1+0,1)=114,030 [A]</t>
  </si>
  <si>
    <t>Přechodová oblast - Drenážní PE trouba DN=150mm perforovaná v horní polovině, vhodná do dynamicky namáhaných oblastí, včetně tvarovek pro napojení do vyústek 
= 54,30m 
(Délka vypočtena z výkresů D.1.2.2.XX - Nový stav - XX)</t>
  </si>
  <si>
    <t>Příprava území - Dodávka a osazení betonových skruží DN=600mm délky 1,00m pro čerpání vody (položka obsahuje nákup skruží a dopravu na místo stavby a montáž) 
= 5ks 
(Počet vypočten z výkresů D.1.2.2.XX - Nový stav - XX)</t>
  </si>
  <si>
    <t>5=5,000 [A]</t>
  </si>
  <si>
    <t>Bourací práce - Odstranění ocelového zábradlí, včetně odvozu na skládku a likvidace v režii zhotovitele 
= 54,20m 
(Délka vypočtena z výkresu D.1.2.2.1 - Stávající stav - přehledné výkresy)</t>
  </si>
  <si>
    <t>54,2=54,200 [A]</t>
  </si>
  <si>
    <t>9112B1</t>
  </si>
  <si>
    <t>ZÁBRADLÍ MOSTNÍ SE SVISLOU VÝPLNÍ - DODÁVKA A MONTÁŽ</t>
  </si>
  <si>
    <t>Ocelové zábradlí se svislou výplní, opatřeno PKO, barva RAL, kotveno do předvrtaných otvorů na chem. kotvu. Kotevní desky podlity plastmaltou 
= 54,20m 
(Délka vypočtena z výkresů D.1.2.2.XX - Nový stav - XX)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</si>
  <si>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</si>
  <si>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Konstrukce vozovky - Úprava spár na obrusné vrstvě, u spár budou předehřáty okolní plochy, provede se zalití modifikovanou asfaltovou zálivkou 40x20mm s přelivem 60mm, provede se povápnění 
= 54,30m 
(Délka vypočtena z výkresu D.1.2.2.XX - Nový stav - XX)</t>
  </si>
  <si>
    <t>Úprava území - Trvale pružný tmel pro vytmelení spár 
= 54,30m 
(Délka vypočtena z výkresu D.1.2.2.XX - Nový stav - XX)</t>
  </si>
  <si>
    <t>Dřík - Nerezové vyústky DN=170mm s přivařenou přírubou osazené přímo do bednění, tř. oceli A4 
= 5*0,75m*15kg/m+5*0,30m*0,30m*8,00kg/m2 
(Hmotnost vypočtena z výkresu D.1.2.2.XX - Nový stav - XX)</t>
  </si>
  <si>
    <t>5*0,75*15+5*0,3*0,3*8=59,850 [A]</t>
  </si>
  <si>
    <t>Bourací práce - Vybourání železobetonových konstrukcí, včetně odvozu na skládku 
= 54,30m*0,40m*0,30m (římsy) 
= 6,52m3*2,50t/m3 = 16,29t 
(Kubatura vypočtena z výkresu D.1.2.2.1 - Stávající stav - přehledné výkresy)</t>
  </si>
  <si>
    <t>54,3*0,4*0,3=6,516 [A]</t>
  </si>
  <si>
    <t>Úprava území - Odstranění betonových skruží DN=600mm,odvoz a likvidace v režii zhotovitele 
= 5ks*2*3,14*0,30*0,10*1,00 
(Viz. položka 89914)</t>
  </si>
  <si>
    <t>5*2*3,14*0,3*0,1*1=0,942 [A]</t>
  </si>
  <si>
    <t>Bourací práce - Vybourání kamenných konstrukcí, včetně odvozu na skládku 
= 54,30m*1,00m*2,00m (dřík) 
= 54,30m*1,80m*0,60m (základy) 
= 54,30m*1,50m*0,25m 
= 187,61m3*2,60t/m3 = 487,78t 
(Kubatura vypočtena z výkresu D.1.2.2.1 - Stávající stav - přehledné výkresy)</t>
  </si>
  <si>
    <t>54,3*1*2+54,3*1,8*0,6+54,3*1,5*0,25=187,607 [A]</t>
  </si>
  <si>
    <t>Bourací práce - Vybourání betonových konstrukcí, včetně odvozu na skládku 
= 3,00m*2,00m*0,05m (torkret) 
= 0,30m3*2,30t/m3 = 0,69t 
(Kubatura vypočtena z výkresu D.1.2.2.1 - Stávající stav - přehledné výkresy)</t>
  </si>
  <si>
    <t>3*2*0,05=0,300 [A]</t>
  </si>
  <si>
    <t>Založení - Odstranění odřezaných trubek z mikropilot, včetně odvozu na skládku a likvidace v režii zhotovitele 
= 2*23ks*0,70*0,020t/m´ 
(Délka vypočtena z výkresu D.1.2.2.XX - Nový stav - XX)</t>
  </si>
  <si>
    <t>2*23*0,7*0,02=0,644 [A]</t>
  </si>
  <si>
    <t>969258</t>
  </si>
  <si>
    <t>VYBOURÁNÍ POTRUBÍ DN DO 600MM KANALIZAČ</t>
  </si>
  <si>
    <t>Úprava území - Odstranění plastových trub DN=600mm, dl. 55,00m včetně odvozu na skládku a likvidace v režii zhotovitele 
= 2*55,00m 
(Viz. položka 11525)</t>
  </si>
  <si>
    <t>SO 401</t>
  </si>
  <si>
    <t>PŘELOŽKA SDĚLOVACÍHO VEDENÍ</t>
  </si>
  <si>
    <t>R</t>
  </si>
  <si>
    <t>KOORDINACE SE ZHOTOVITELEM Přeložky sdělovacího vedení CETIN</t>
  </si>
  <si>
    <t>KPL</t>
  </si>
  <si>
    <t>Koordinace provádění přeložky se stavbou mostu.</t>
  </si>
  <si>
    <t>Zahrnuje veškeré náklady spojené s koordinací a spoluprácí.</t>
  </si>
  <si>
    <t>VRN</t>
  </si>
  <si>
    <t>PLÁN ORGANIZACE VÝSTAVBY</t>
  </si>
  <si>
    <t>02910-R</t>
  </si>
  <si>
    <t>OSTATNÍ POŽADAVKY - ZEMĚMĚŘIČSKÁ MĚŘENÍ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</si>
  <si>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</t>
  </si>
  <si>
    <t>zahrnuje veškeré náklady spojené s objednatelem požadovanými pracemi,  
- pro stanovení orientační investorské ceny určete jednotkovou cenu jako 1% odhadované ceny stavby</t>
  </si>
  <si>
    <t>Příprava výstavby - Vytyčení podzemních inženýrských sítí jejich správci, popřípadě provedení kopaných sond pro ověření polohy a jejich hloubky pod terénem.</t>
  </si>
  <si>
    <t>02911-R</t>
  </si>
  <si>
    <t>OSTATNÍ POŽADAVKY - GEODETICKÉ ZAMĚŘENÍ</t>
  </si>
  <si>
    <t>Dokončení výstavby - Geometrické zaměření celé stavby sloužící pro vypracování dokumentace skutečného provedení stavby a pro vypracování geometrického plánu potvrzeného katastrálním úřadem po dokončení stavby.</t>
  </si>
  <si>
    <t>02940-R</t>
  </si>
  <si>
    <t>OSTATNÍ POŽADAVKY - VYPRACOVÁNÍ DOKUMENTACE</t>
  </si>
  <si>
    <t>Příprava výstavby - Rozhodnutí o povolení zvláštního užívání pozemní komunikace.</t>
  </si>
  <si>
    <t>Příprava výstavby - Havarijní plán</t>
  </si>
  <si>
    <t>Příprava výstavby - Povodňový plán</t>
  </si>
  <si>
    <t>Příprava výstavby – Výrobně technická dokumentace na ocelové konstrukce.</t>
  </si>
  <si>
    <t>Dokončení výstavby - Fotodokumentace stavby - 1x měsíčně sada barevných fotografií v digitální formě +  závěrečná dokumentace po dokončení stavby v albu s popisem v tištěné i elektronické formě v počtu dle SoD.</t>
  </si>
  <si>
    <t>02943-R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</si>
  <si>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</si>
  <si>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</t>
  </si>
  <si>
    <t>02944-R</t>
  </si>
  <si>
    <t>OSTAT POŽADAVKY - DOKUMENTACE SKUTEČ PROVEDENÍ V DIGIT FORMĚ</t>
  </si>
  <si>
    <t>Dokončení výstavby - Dokumentace skutečného provedení stavby v rozsahu dle přílohy č. 3 k vyhlášce č. 499/2006 Sb. ve smyslu § 125 odst. 6 stavebního zákona a dle vyhlášky 146/2008 Sb. Součástí je předání dokumentace v tištěné podobě v požadovaném počtu paré a předání v elektonické podobě (rozsah a uspořádání odpovídající podobě tištěné) v uzavřeném (PDF) a otevřeném formátu (DWG, XLS, DOC, apod.). 
Součástí je potřebné zhotovení potřebných provozních a havarijních řádů.</t>
  </si>
  <si>
    <t>02945-R</t>
  </si>
  <si>
    <t>OSTAT POŽADAVKY - GEOMETRICKÝ PLÁN</t>
  </si>
  <si>
    <t>Dokončení výstavby - Zajištění geometrických plánů skutečného provedení objektů a geometrických plánů věcných břemen v požadovaném formátu s hranicemi pozemků jako podklad pro vklad do katastrální mapy pro evidenci změn na katastrálním úřadu. Tato dokumentace bude předána v termínu dle potřeb investora.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</si>
  <si>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</si>
  <si>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02950-R</t>
  </si>
  <si>
    <t>OSTATNÍ POŽADAVKY - POSUDKY, KONTROLY, REVIZNÍ ZPRÁVY</t>
  </si>
  <si>
    <t>Příprava výstavby - Zdokumentování technického stavu nemovitostí situovaných v okolí stavby. Provedeno před stavbou a po dokončení stavby.</t>
  </si>
  <si>
    <t>03100-R</t>
  </si>
  <si>
    <t>ZAŘÍZENÍ STAVENIŠTĚ - ZŘÍZENÍ, PROVOZ, DEMONTÁŽ</t>
  </si>
  <si>
    <t>Průběh výstavby - Tabule se základními informacemi o stavbě (Billboard) (dodávka, montáž, demontáž).</t>
  </si>
  <si>
    <t>zahrnuje objednatelem povolené náklady na pořízení (event. pronájem), provozování, udržování a likvidaci zhotovitelova zařízení</t>
  </si>
  <si>
    <t>Zařízení staveniště - Kompletní zařízení staveniště pro celou stavbu včetně zajištění potřebných povolení a rozhodnutí. 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</si>
</sst>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SUM(C10:C18)</f>
      </c>
      <c s="1"/>
      <c s="1"/>
    </row>
    <row r="7" spans="1:5" ht="12.75" customHeight="1">
      <c r="A7" s="1"/>
      <c s="4" t="s">
        <v>5</v>
      </c>
      <c s="7">
        <f>SUM(E10:E18)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DIO!I3</f>
      </c>
      <c s="21">
        <f>DIO!O2</f>
      </c>
      <c s="21">
        <f>C10+D10</f>
      </c>
    </row>
    <row r="11" spans="1:5" ht="12.75" customHeight="1">
      <c r="A11" s="20" t="s">
        <v>109</v>
      </c>
      <c s="20" t="s">
        <v>110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606</v>
      </c>
      <c s="20" t="s">
        <v>607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832</v>
      </c>
      <c s="20" t="s">
        <v>833</v>
      </c>
      <c s="21">
        <f>'SO 103'!I3</f>
      </c>
      <c s="21">
        <f>'SO 103'!O2</f>
      </c>
      <c s="21">
        <f>C13+D13</f>
      </c>
    </row>
    <row r="14" spans="1:5" ht="12.75" customHeight="1">
      <c r="A14" s="20" t="s">
        <v>1067</v>
      </c>
      <c s="20" t="s">
        <v>1068</v>
      </c>
      <c s="21">
        <f>'SO 104'!I3</f>
      </c>
      <c s="21">
        <f>'SO 104'!O2</f>
      </c>
      <c s="21">
        <f>C14+D14</f>
      </c>
    </row>
    <row r="15" spans="1:5" ht="12.75" customHeight="1">
      <c r="A15" s="20" t="s">
        <v>1172</v>
      </c>
      <c s="20" t="s">
        <v>1173</v>
      </c>
      <c s="21">
        <f>'SO 201'!I3</f>
      </c>
      <c s="21">
        <f>'SO 201'!O2</f>
      </c>
      <c s="21">
        <f>C15+D15</f>
      </c>
    </row>
    <row r="16" spans="1:5" ht="12.75" customHeight="1">
      <c r="A16" s="20" t="s">
        <v>1382</v>
      </c>
      <c s="20" t="s">
        <v>1383</v>
      </c>
      <c s="21">
        <f>'SO 202'!I3</f>
      </c>
      <c s="21">
        <f>'SO 202'!O2</f>
      </c>
      <c s="21">
        <f>C16+D16</f>
      </c>
    </row>
    <row r="17" spans="1:5" ht="12.75" customHeight="1">
      <c r="A17" s="20" t="s">
        <v>1516</v>
      </c>
      <c s="20" t="s">
        <v>1517</v>
      </c>
      <c s="21">
        <f>'SO 401'!I3</f>
      </c>
      <c s="21">
        <f>'SO 401'!O2</f>
      </c>
      <c s="21">
        <f>C17+D17</f>
      </c>
    </row>
    <row r="18" spans="1:5" ht="12.75" customHeight="1">
      <c r="A18" s="20" t="s">
        <v>1523</v>
      </c>
      <c s="20" t="s">
        <v>1524</v>
      </c>
      <c s="21">
        <f>VRN!I3</f>
      </c>
      <c s="21">
        <f>VRN!O2</f>
      </c>
      <c s="21">
        <f>C18+D18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40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25.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68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76.5">
      <c r="A10" s="34" t="s">
        <v>53</v>
      </c>
      <c r="E10" s="35" t="s">
        <v>54</v>
      </c>
    </row>
    <row r="11" spans="1:5" ht="12.75">
      <c r="A11" s="36" t="s">
        <v>55</v>
      </c>
      <c r="E11" s="37" t="s">
        <v>56</v>
      </c>
    </row>
    <row r="12" spans="1:5" ht="63.75">
      <c r="A12" t="s">
        <v>57</v>
      </c>
      <c r="E12" s="35" t="s">
        <v>58</v>
      </c>
    </row>
    <row r="13" spans="1:16" ht="25.5">
      <c r="A13" s="25" t="s">
        <v>47</v>
      </c>
      <c s="29" t="s">
        <v>23</v>
      </c>
      <c s="29" t="s">
        <v>59</v>
      </c>
      <c s="25" t="s">
        <v>49</v>
      </c>
      <c s="30" t="s">
        <v>60</v>
      </c>
      <c s="31" t="s">
        <v>51</v>
      </c>
      <c s="32">
        <v>68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76.5">
      <c r="A14" s="34" t="s">
        <v>53</v>
      </c>
      <c r="E14" s="35" t="s">
        <v>61</v>
      </c>
    </row>
    <row r="15" spans="1:5" ht="12.75">
      <c r="A15" s="36" t="s">
        <v>55</v>
      </c>
      <c r="E15" s="37" t="s">
        <v>56</v>
      </c>
    </row>
    <row r="16" spans="1:5" ht="25.5">
      <c r="A16" t="s">
        <v>57</v>
      </c>
      <c r="E16" s="35" t="s">
        <v>62</v>
      </c>
    </row>
    <row r="17" spans="1:16" ht="12.75">
      <c r="A17" s="25" t="s">
        <v>47</v>
      </c>
      <c s="29" t="s">
        <v>22</v>
      </c>
      <c s="29" t="s">
        <v>63</v>
      </c>
      <c s="25" t="s">
        <v>49</v>
      </c>
      <c s="30" t="s">
        <v>64</v>
      </c>
      <c s="31" t="s">
        <v>65</v>
      </c>
      <c s="32">
        <v>12240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76.5">
      <c r="A18" s="34" t="s">
        <v>53</v>
      </c>
      <c r="E18" s="35" t="s">
        <v>66</v>
      </c>
    </row>
    <row r="19" spans="1:5" ht="12.75">
      <c r="A19" s="36" t="s">
        <v>55</v>
      </c>
      <c r="E19" s="37" t="s">
        <v>67</v>
      </c>
    </row>
    <row r="20" spans="1:5" ht="25.5">
      <c r="A20" t="s">
        <v>57</v>
      </c>
      <c r="E20" s="35" t="s">
        <v>68</v>
      </c>
    </row>
    <row r="21" spans="1:16" ht="12.75">
      <c r="A21" s="25" t="s">
        <v>47</v>
      </c>
      <c s="29" t="s">
        <v>69</v>
      </c>
      <c s="29" t="s">
        <v>70</v>
      </c>
      <c s="25" t="s">
        <v>49</v>
      </c>
      <c s="30" t="s">
        <v>71</v>
      </c>
      <c s="31" t="s">
        <v>51</v>
      </c>
      <c s="32">
        <v>2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51">
      <c r="A22" s="34" t="s">
        <v>53</v>
      </c>
      <c r="E22" s="35" t="s">
        <v>72</v>
      </c>
    </row>
    <row r="23" spans="1:5" ht="12.75">
      <c r="A23" s="36" t="s">
        <v>55</v>
      </c>
      <c r="E23" s="37" t="s">
        <v>73</v>
      </c>
    </row>
    <row r="24" spans="1:5" ht="76.5">
      <c r="A24" t="s">
        <v>57</v>
      </c>
      <c r="E24" s="35" t="s">
        <v>74</v>
      </c>
    </row>
    <row r="25" spans="1:16" ht="12.75">
      <c r="A25" s="25" t="s">
        <v>47</v>
      </c>
      <c s="29" t="s">
        <v>75</v>
      </c>
      <c s="29" t="s">
        <v>76</v>
      </c>
      <c s="25" t="s">
        <v>49</v>
      </c>
      <c s="30" t="s">
        <v>77</v>
      </c>
      <c s="31" t="s">
        <v>51</v>
      </c>
      <c s="32">
        <v>2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51">
      <c r="A26" s="34" t="s">
        <v>53</v>
      </c>
      <c r="E26" s="35" t="s">
        <v>78</v>
      </c>
    </row>
    <row r="27" spans="1:5" ht="12.75">
      <c r="A27" s="36" t="s">
        <v>55</v>
      </c>
      <c r="E27" s="37" t="s">
        <v>73</v>
      </c>
    </row>
    <row r="28" spans="1:5" ht="25.5">
      <c r="A28" t="s">
        <v>57</v>
      </c>
      <c r="E28" s="35" t="s">
        <v>79</v>
      </c>
    </row>
    <row r="29" spans="1:16" ht="12.75">
      <c r="A29" s="25" t="s">
        <v>47</v>
      </c>
      <c s="29" t="s">
        <v>40</v>
      </c>
      <c s="29" t="s">
        <v>80</v>
      </c>
      <c s="25" t="s">
        <v>49</v>
      </c>
      <c s="30" t="s">
        <v>81</v>
      </c>
      <c s="31" t="s">
        <v>65</v>
      </c>
      <c s="32">
        <v>360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51">
      <c r="A30" s="34" t="s">
        <v>53</v>
      </c>
      <c r="E30" s="35" t="s">
        <v>82</v>
      </c>
    </row>
    <row r="31" spans="1:5" ht="12.75">
      <c r="A31" s="36" t="s">
        <v>55</v>
      </c>
      <c r="E31" s="37" t="s">
        <v>83</v>
      </c>
    </row>
    <row r="32" spans="1:5" ht="25.5">
      <c r="A32" t="s">
        <v>57</v>
      </c>
      <c r="E32" s="35" t="s">
        <v>84</v>
      </c>
    </row>
    <row r="33" spans="1:16" ht="12.75">
      <c r="A33" s="25" t="s">
        <v>47</v>
      </c>
      <c s="29" t="s">
        <v>42</v>
      </c>
      <c s="29" t="s">
        <v>85</v>
      </c>
      <c s="25" t="s">
        <v>49</v>
      </c>
      <c s="30" t="s">
        <v>86</v>
      </c>
      <c s="31" t="s">
        <v>51</v>
      </c>
      <c s="32">
        <v>3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38.25">
      <c r="A34" s="34" t="s">
        <v>53</v>
      </c>
      <c r="E34" s="35" t="s">
        <v>87</v>
      </c>
    </row>
    <row r="35" spans="1:5" ht="12.75">
      <c r="A35" s="36" t="s">
        <v>55</v>
      </c>
      <c r="E35" s="37" t="s">
        <v>88</v>
      </c>
    </row>
    <row r="36" spans="1:5" ht="76.5">
      <c r="A36" t="s">
        <v>57</v>
      </c>
      <c r="E36" s="35" t="s">
        <v>74</v>
      </c>
    </row>
    <row r="37" spans="1:16" ht="12.75">
      <c r="A37" s="25" t="s">
        <v>47</v>
      </c>
      <c s="29" t="s">
        <v>44</v>
      </c>
      <c s="29" t="s">
        <v>89</v>
      </c>
      <c s="25" t="s">
        <v>49</v>
      </c>
      <c s="30" t="s">
        <v>90</v>
      </c>
      <c s="31" t="s">
        <v>51</v>
      </c>
      <c s="32">
        <v>3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38.25">
      <c r="A38" s="34" t="s">
        <v>53</v>
      </c>
      <c r="E38" s="35" t="s">
        <v>91</v>
      </c>
    </row>
    <row r="39" spans="1:5" ht="12.75">
      <c r="A39" s="36" t="s">
        <v>55</v>
      </c>
      <c r="E39" s="37" t="s">
        <v>88</v>
      </c>
    </row>
    <row r="40" spans="1:5" ht="25.5">
      <c r="A40" t="s">
        <v>57</v>
      </c>
      <c r="E40" s="35" t="s">
        <v>79</v>
      </c>
    </row>
    <row r="41" spans="1:16" ht="12.75">
      <c r="A41" s="25" t="s">
        <v>47</v>
      </c>
      <c s="29" t="s">
        <v>92</v>
      </c>
      <c s="29" t="s">
        <v>93</v>
      </c>
      <c s="25" t="s">
        <v>49</v>
      </c>
      <c s="30" t="s">
        <v>94</v>
      </c>
      <c s="31" t="s">
        <v>65</v>
      </c>
      <c s="32">
        <v>540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38.25">
      <c r="A42" s="34" t="s">
        <v>53</v>
      </c>
      <c r="E42" s="35" t="s">
        <v>95</v>
      </c>
    </row>
    <row r="43" spans="1:5" ht="12.75">
      <c r="A43" s="36" t="s">
        <v>55</v>
      </c>
      <c r="E43" s="37" t="s">
        <v>96</v>
      </c>
    </row>
    <row r="44" spans="1:5" ht="25.5">
      <c r="A44" t="s">
        <v>57</v>
      </c>
      <c r="E44" s="35" t="s">
        <v>84</v>
      </c>
    </row>
    <row r="45" spans="1:16" ht="12.75">
      <c r="A45" s="25" t="s">
        <v>47</v>
      </c>
      <c s="29" t="s">
        <v>33</v>
      </c>
      <c s="29" t="s">
        <v>97</v>
      </c>
      <c s="25" t="s">
        <v>49</v>
      </c>
      <c s="30" t="s">
        <v>98</v>
      </c>
      <c s="31" t="s">
        <v>51</v>
      </c>
      <c s="32">
        <v>15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51">
      <c r="A46" s="34" t="s">
        <v>53</v>
      </c>
      <c r="E46" s="35" t="s">
        <v>99</v>
      </c>
    </row>
    <row r="47" spans="1:5" ht="12.75">
      <c r="A47" s="36" t="s">
        <v>55</v>
      </c>
      <c r="E47" s="37" t="s">
        <v>100</v>
      </c>
    </row>
    <row r="48" spans="1:5" ht="63.75">
      <c r="A48" t="s">
        <v>57</v>
      </c>
      <c r="E48" s="35" t="s">
        <v>101</v>
      </c>
    </row>
    <row r="49" spans="1:16" ht="12.75">
      <c r="A49" s="25" t="s">
        <v>47</v>
      </c>
      <c s="29" t="s">
        <v>35</v>
      </c>
      <c s="29" t="s">
        <v>102</v>
      </c>
      <c s="25" t="s">
        <v>49</v>
      </c>
      <c s="30" t="s">
        <v>103</v>
      </c>
      <c s="31" t="s">
        <v>51</v>
      </c>
      <c s="32">
        <v>15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38.25">
      <c r="A50" s="34" t="s">
        <v>53</v>
      </c>
      <c r="E50" s="35" t="s">
        <v>104</v>
      </c>
    </row>
    <row r="51" spans="1:5" ht="12.75">
      <c r="A51" s="36" t="s">
        <v>55</v>
      </c>
      <c r="E51" s="37" t="s">
        <v>100</v>
      </c>
    </row>
    <row r="52" spans="1:5" ht="25.5">
      <c r="A52" t="s">
        <v>57</v>
      </c>
      <c r="E52" s="35" t="s">
        <v>79</v>
      </c>
    </row>
    <row r="53" spans="1:16" ht="12.75">
      <c r="A53" s="25" t="s">
        <v>47</v>
      </c>
      <c s="29" t="s">
        <v>37</v>
      </c>
      <c s="29" t="s">
        <v>105</v>
      </c>
      <c s="25" t="s">
        <v>49</v>
      </c>
      <c s="30" t="s">
        <v>106</v>
      </c>
      <c s="31" t="s">
        <v>65</v>
      </c>
      <c s="32">
        <v>2700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38.25">
      <c r="A54" s="34" t="s">
        <v>53</v>
      </c>
      <c r="E54" s="35" t="s">
        <v>107</v>
      </c>
    </row>
    <row r="55" spans="1:5" ht="12.75">
      <c r="A55" s="36" t="s">
        <v>55</v>
      </c>
      <c r="E55" s="37" t="s">
        <v>108</v>
      </c>
    </row>
    <row r="56" spans="1:5" ht="25.5">
      <c r="A56" t="s">
        <v>57</v>
      </c>
      <c r="E56" s="35" t="s">
        <v>84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0+O8+O33+O158+O175+O212+O345+O350+O363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</v>
      </c>
      <c s="38">
        <f>0+I8+I33+I158+I175+I212+I345+I350+I363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109</v>
      </c>
      <c s="6"/>
      <c s="18" t="s">
        <v>110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47</v>
      </c>
      <c s="29" t="s">
        <v>75</v>
      </c>
      <c s="29" t="s">
        <v>112</v>
      </c>
      <c s="25" t="s">
        <v>29</v>
      </c>
      <c s="30" t="s">
        <v>113</v>
      </c>
      <c s="31" t="s">
        <v>114</v>
      </c>
      <c s="32">
        <v>52.014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115</v>
      </c>
    </row>
    <row r="11" spans="1:5" ht="12.75">
      <c r="A11" s="36" t="s">
        <v>55</v>
      </c>
      <c r="E11" s="37" t="s">
        <v>116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44</v>
      </c>
      <c s="29" t="s">
        <v>112</v>
      </c>
      <c s="25" t="s">
        <v>23</v>
      </c>
      <c s="30" t="s">
        <v>113</v>
      </c>
      <c s="31" t="s">
        <v>114</v>
      </c>
      <c s="32">
        <v>414.76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118</v>
      </c>
    </row>
    <row r="15" spans="1:5" ht="12.75">
      <c r="A15" s="36" t="s">
        <v>55</v>
      </c>
      <c r="E15" s="37" t="s">
        <v>119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120</v>
      </c>
      <c s="29" t="s">
        <v>112</v>
      </c>
      <c s="25" t="s">
        <v>22</v>
      </c>
      <c s="30" t="s">
        <v>113</v>
      </c>
      <c s="31" t="s">
        <v>114</v>
      </c>
      <c s="32">
        <v>417.799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121</v>
      </c>
    </row>
    <row r="19" spans="1:5" ht="12.75">
      <c r="A19" s="36" t="s">
        <v>55</v>
      </c>
      <c r="E19" s="37" t="s">
        <v>122</v>
      </c>
    </row>
    <row r="20" spans="1:5" ht="25.5">
      <c r="A20" t="s">
        <v>57</v>
      </c>
      <c r="E20" s="35" t="s">
        <v>117</v>
      </c>
    </row>
    <row r="21" spans="1:16" ht="12.75">
      <c r="A21" s="25" t="s">
        <v>47</v>
      </c>
      <c s="29" t="s">
        <v>123</v>
      </c>
      <c s="29" t="s">
        <v>112</v>
      </c>
      <c s="25" t="s">
        <v>33</v>
      </c>
      <c s="30" t="s">
        <v>113</v>
      </c>
      <c s="31" t="s">
        <v>114</v>
      </c>
      <c s="32">
        <v>50.273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38.25">
      <c r="A22" s="34" t="s">
        <v>53</v>
      </c>
      <c r="E22" s="35" t="s">
        <v>124</v>
      </c>
    </row>
    <row r="23" spans="1:5" ht="12.75">
      <c r="A23" s="36" t="s">
        <v>55</v>
      </c>
      <c r="E23" s="37" t="s">
        <v>125</v>
      </c>
    </row>
    <row r="24" spans="1:5" ht="25.5">
      <c r="A24" t="s">
        <v>57</v>
      </c>
      <c r="E24" s="35" t="s">
        <v>117</v>
      </c>
    </row>
    <row r="25" spans="1:16" ht="12.75">
      <c r="A25" s="25" t="s">
        <v>47</v>
      </c>
      <c s="29" t="s">
        <v>126</v>
      </c>
      <c s="29" t="s">
        <v>112</v>
      </c>
      <c s="25" t="s">
        <v>35</v>
      </c>
      <c s="30" t="s">
        <v>113</v>
      </c>
      <c s="31" t="s">
        <v>114</v>
      </c>
      <c s="32">
        <v>7535.894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38.25">
      <c r="A26" s="34" t="s">
        <v>53</v>
      </c>
      <c r="E26" s="35" t="s">
        <v>127</v>
      </c>
    </row>
    <row r="27" spans="1:5" ht="12.75">
      <c r="A27" s="36" t="s">
        <v>55</v>
      </c>
      <c r="E27" s="37" t="s">
        <v>128</v>
      </c>
    </row>
    <row r="28" spans="1:5" ht="25.5">
      <c r="A28" t="s">
        <v>57</v>
      </c>
      <c r="E28" s="35" t="s">
        <v>117</v>
      </c>
    </row>
    <row r="29" spans="1:16" ht="12.75">
      <c r="A29" s="25" t="s">
        <v>47</v>
      </c>
      <c s="29" t="s">
        <v>129</v>
      </c>
      <c s="29" t="s">
        <v>112</v>
      </c>
      <c s="25" t="s">
        <v>37</v>
      </c>
      <c s="30" t="s">
        <v>113</v>
      </c>
      <c s="31" t="s">
        <v>114</v>
      </c>
      <c s="32">
        <v>41.842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51">
      <c r="A30" s="34" t="s">
        <v>53</v>
      </c>
      <c r="E30" s="35" t="s">
        <v>130</v>
      </c>
    </row>
    <row r="31" spans="1:5" ht="12.75">
      <c r="A31" s="36" t="s">
        <v>55</v>
      </c>
      <c r="E31" s="37" t="s">
        <v>131</v>
      </c>
    </row>
    <row r="32" spans="1:5" ht="25.5">
      <c r="A32" t="s">
        <v>57</v>
      </c>
      <c r="E32" s="35" t="s">
        <v>117</v>
      </c>
    </row>
    <row r="33" spans="1:18" ht="12.75" customHeight="1">
      <c r="A33" s="6" t="s">
        <v>45</v>
      </c>
      <c s="6"/>
      <c s="40" t="s">
        <v>29</v>
      </c>
      <c s="6"/>
      <c s="27" t="s">
        <v>132</v>
      </c>
      <c s="6"/>
      <c s="6"/>
      <c s="6"/>
      <c s="41">
        <f>0+Q33</f>
      </c>
      <c s="6"/>
      <c r="O33">
        <f>0+R33</f>
      </c>
      <c r="Q33">
        <f>0+I34+I38+I42+I46+I50+I54+I58+I62+I66+I70+I74+I78+I82+I86+I90+I94+I98+I102+I106+I110+I114+I118+I122+I126+I130+I134+I138+I142+I146+I150+I154</f>
      </c>
      <c>
        <f>0+O34+O38+O42+O46+O50+O54+O58+O62+O66+O70+O74+O78+O82+O86+O90+O94+O98+O102+O106+O110+O114+O118+O122+O126+O130+O134+O138+O142+O146+O150+O154</f>
      </c>
    </row>
    <row r="34" spans="1:16" ht="12.75">
      <c r="A34" s="25" t="s">
        <v>47</v>
      </c>
      <c s="29" t="s">
        <v>133</v>
      </c>
      <c s="29" t="s">
        <v>134</v>
      </c>
      <c s="25" t="s">
        <v>49</v>
      </c>
      <c s="30" t="s">
        <v>135</v>
      </c>
      <c s="31" t="s">
        <v>136</v>
      </c>
      <c s="32">
        <v>91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137</v>
      </c>
    </row>
    <row r="36" spans="1:5" ht="12.75">
      <c r="A36" s="36" t="s">
        <v>55</v>
      </c>
      <c r="E36" s="37" t="s">
        <v>138</v>
      </c>
    </row>
    <row r="37" spans="1:5" ht="38.25">
      <c r="A37" t="s">
        <v>57</v>
      </c>
      <c r="E37" s="35" t="s">
        <v>139</v>
      </c>
    </row>
    <row r="38" spans="1:16" ht="12.75">
      <c r="A38" s="25" t="s">
        <v>47</v>
      </c>
      <c s="29" t="s">
        <v>29</v>
      </c>
      <c s="29" t="s">
        <v>140</v>
      </c>
      <c s="25" t="s">
        <v>49</v>
      </c>
      <c s="30" t="s">
        <v>141</v>
      </c>
      <c s="31" t="s">
        <v>51</v>
      </c>
      <c s="32">
        <v>32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142</v>
      </c>
    </row>
    <row r="40" spans="1:5" ht="12.75">
      <c r="A40" s="36" t="s">
        <v>55</v>
      </c>
      <c r="E40" s="37" t="s">
        <v>143</v>
      </c>
    </row>
    <row r="41" spans="1:5" ht="165.75">
      <c r="A41" t="s">
        <v>57</v>
      </c>
      <c r="E41" s="35" t="s">
        <v>144</v>
      </c>
    </row>
    <row r="42" spans="1:16" ht="12.75">
      <c r="A42" s="25" t="s">
        <v>47</v>
      </c>
      <c s="29" t="s">
        <v>145</v>
      </c>
      <c s="29" t="s">
        <v>146</v>
      </c>
      <c s="25" t="s">
        <v>49</v>
      </c>
      <c s="30" t="s">
        <v>147</v>
      </c>
      <c s="31" t="s">
        <v>148</v>
      </c>
      <c s="32">
        <v>284.611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63.75">
      <c r="A43" s="34" t="s">
        <v>53</v>
      </c>
      <c r="E43" s="35" t="s">
        <v>149</v>
      </c>
    </row>
    <row r="44" spans="1:5" ht="12.75">
      <c r="A44" s="36" t="s">
        <v>55</v>
      </c>
      <c r="E44" s="37" t="s">
        <v>150</v>
      </c>
    </row>
    <row r="45" spans="1:5" ht="63.75">
      <c r="A45" t="s">
        <v>57</v>
      </c>
      <c r="E45" s="35" t="s">
        <v>151</v>
      </c>
    </row>
    <row r="46" spans="1:16" ht="12.75">
      <c r="A46" s="25" t="s">
        <v>47</v>
      </c>
      <c s="29" t="s">
        <v>152</v>
      </c>
      <c s="29" t="s">
        <v>153</v>
      </c>
      <c s="25" t="s">
        <v>29</v>
      </c>
      <c s="30" t="s">
        <v>154</v>
      </c>
      <c s="31" t="s">
        <v>148</v>
      </c>
      <c s="32">
        <v>4.468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63.75">
      <c r="A47" s="34" t="s">
        <v>53</v>
      </c>
      <c r="E47" s="35" t="s">
        <v>155</v>
      </c>
    </row>
    <row r="48" spans="1:5" ht="12.75">
      <c r="A48" s="36" t="s">
        <v>55</v>
      </c>
      <c r="E48" s="37" t="s">
        <v>156</v>
      </c>
    </row>
    <row r="49" spans="1:5" ht="63.75">
      <c r="A49" t="s">
        <v>57</v>
      </c>
      <c r="E49" s="35" t="s">
        <v>151</v>
      </c>
    </row>
    <row r="50" spans="1:16" ht="12.75">
      <c r="A50" s="25" t="s">
        <v>47</v>
      </c>
      <c s="29" t="s">
        <v>157</v>
      </c>
      <c s="29" t="s">
        <v>153</v>
      </c>
      <c s="25" t="s">
        <v>23</v>
      </c>
      <c s="30" t="s">
        <v>154</v>
      </c>
      <c s="31" t="s">
        <v>148</v>
      </c>
      <c s="32">
        <v>134.802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63.75">
      <c r="A51" s="34" t="s">
        <v>53</v>
      </c>
      <c r="E51" s="35" t="s">
        <v>158</v>
      </c>
    </row>
    <row r="52" spans="1:5" ht="12.75">
      <c r="A52" s="36" t="s">
        <v>55</v>
      </c>
      <c r="E52" s="37" t="s">
        <v>159</v>
      </c>
    </row>
    <row r="53" spans="1:5" ht="63.75">
      <c r="A53" t="s">
        <v>57</v>
      </c>
      <c r="E53" s="35" t="s">
        <v>151</v>
      </c>
    </row>
    <row r="54" spans="1:16" ht="12.75">
      <c r="A54" s="25" t="s">
        <v>47</v>
      </c>
      <c s="29" t="s">
        <v>160</v>
      </c>
      <c s="29" t="s">
        <v>153</v>
      </c>
      <c s="25" t="s">
        <v>22</v>
      </c>
      <c s="30" t="s">
        <v>154</v>
      </c>
      <c s="31" t="s">
        <v>148</v>
      </c>
      <c s="32">
        <v>0.416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63.75">
      <c r="A55" s="34" t="s">
        <v>53</v>
      </c>
      <c r="E55" s="35" t="s">
        <v>161</v>
      </c>
    </row>
    <row r="56" spans="1:5" ht="12.75">
      <c r="A56" s="36" t="s">
        <v>55</v>
      </c>
      <c r="E56" s="37" t="s">
        <v>162</v>
      </c>
    </row>
    <row r="57" spans="1:5" ht="63.75">
      <c r="A57" t="s">
        <v>57</v>
      </c>
      <c r="E57" s="35" t="s">
        <v>151</v>
      </c>
    </row>
    <row r="58" spans="1:16" ht="12.75">
      <c r="A58" s="25" t="s">
        <v>47</v>
      </c>
      <c s="29" t="s">
        <v>163</v>
      </c>
      <c s="29" t="s">
        <v>153</v>
      </c>
      <c s="25" t="s">
        <v>33</v>
      </c>
      <c s="30" t="s">
        <v>154</v>
      </c>
      <c s="31" t="s">
        <v>148</v>
      </c>
      <c s="32">
        <v>25.159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76.5">
      <c r="A59" s="34" t="s">
        <v>53</v>
      </c>
      <c r="E59" s="35" t="s">
        <v>164</v>
      </c>
    </row>
    <row r="60" spans="1:5" ht="12.75">
      <c r="A60" s="36" t="s">
        <v>55</v>
      </c>
      <c r="E60" s="37" t="s">
        <v>165</v>
      </c>
    </row>
    <row r="61" spans="1:5" ht="63.75">
      <c r="A61" t="s">
        <v>57</v>
      </c>
      <c r="E61" s="35" t="s">
        <v>151</v>
      </c>
    </row>
    <row r="62" spans="1:16" ht="12.75">
      <c r="A62" s="25" t="s">
        <v>47</v>
      </c>
      <c s="29" t="s">
        <v>166</v>
      </c>
      <c s="29" t="s">
        <v>153</v>
      </c>
      <c s="25" t="s">
        <v>35</v>
      </c>
      <c s="30" t="s">
        <v>154</v>
      </c>
      <c s="31" t="s">
        <v>148</v>
      </c>
      <c s="32">
        <v>9.238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63.75">
      <c r="A63" s="34" t="s">
        <v>53</v>
      </c>
      <c r="E63" s="35" t="s">
        <v>167</v>
      </c>
    </row>
    <row r="64" spans="1:5" ht="12.75">
      <c r="A64" s="36" t="s">
        <v>55</v>
      </c>
      <c r="E64" s="37" t="s">
        <v>168</v>
      </c>
    </row>
    <row r="65" spans="1:5" ht="63.75">
      <c r="A65" t="s">
        <v>57</v>
      </c>
      <c r="E65" s="35" t="s">
        <v>151</v>
      </c>
    </row>
    <row r="66" spans="1:16" ht="12.75">
      <c r="A66" s="25" t="s">
        <v>47</v>
      </c>
      <c s="29" t="s">
        <v>169</v>
      </c>
      <c s="29" t="s">
        <v>153</v>
      </c>
      <c s="25" t="s">
        <v>37</v>
      </c>
      <c s="30" t="s">
        <v>154</v>
      </c>
      <c s="31" t="s">
        <v>148</v>
      </c>
      <c s="32">
        <v>20.947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63.75">
      <c r="A67" s="34" t="s">
        <v>53</v>
      </c>
      <c r="E67" s="35" t="s">
        <v>170</v>
      </c>
    </row>
    <row r="68" spans="1:5" ht="12.75">
      <c r="A68" s="36" t="s">
        <v>55</v>
      </c>
      <c r="E68" s="37" t="s">
        <v>171</v>
      </c>
    </row>
    <row r="69" spans="1:5" ht="63.75">
      <c r="A69" t="s">
        <v>57</v>
      </c>
      <c r="E69" s="35" t="s">
        <v>151</v>
      </c>
    </row>
    <row r="70" spans="1:16" ht="12.75">
      <c r="A70" s="25" t="s">
        <v>47</v>
      </c>
      <c s="29" t="s">
        <v>172</v>
      </c>
      <c s="29" t="s">
        <v>153</v>
      </c>
      <c s="25" t="s">
        <v>69</v>
      </c>
      <c s="30" t="s">
        <v>154</v>
      </c>
      <c s="31" t="s">
        <v>148</v>
      </c>
      <c s="32">
        <v>0.96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63.75">
      <c r="A71" s="34" t="s">
        <v>53</v>
      </c>
      <c r="E71" s="35" t="s">
        <v>173</v>
      </c>
    </row>
    <row r="72" spans="1:5" ht="12.75">
      <c r="A72" s="36" t="s">
        <v>55</v>
      </c>
      <c r="E72" s="37" t="s">
        <v>174</v>
      </c>
    </row>
    <row r="73" spans="1:5" ht="63.75">
      <c r="A73" t="s">
        <v>57</v>
      </c>
      <c r="E73" s="35" t="s">
        <v>151</v>
      </c>
    </row>
    <row r="74" spans="1:16" ht="12.75">
      <c r="A74" s="25" t="s">
        <v>47</v>
      </c>
      <c s="29" t="s">
        <v>175</v>
      </c>
      <c s="29" t="s">
        <v>176</v>
      </c>
      <c s="25" t="s">
        <v>49</v>
      </c>
      <c s="30" t="s">
        <v>177</v>
      </c>
      <c s="31" t="s">
        <v>178</v>
      </c>
      <c s="32">
        <v>2262.33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63.75">
      <c r="A75" s="34" t="s">
        <v>53</v>
      </c>
      <c r="E75" s="35" t="s">
        <v>179</v>
      </c>
    </row>
    <row r="76" spans="1:5" ht="12.75">
      <c r="A76" s="36" t="s">
        <v>55</v>
      </c>
      <c r="E76" s="37" t="s">
        <v>180</v>
      </c>
    </row>
    <row r="77" spans="1:5" ht="25.5">
      <c r="A77" t="s">
        <v>57</v>
      </c>
      <c r="E77" s="35" t="s">
        <v>181</v>
      </c>
    </row>
    <row r="78" spans="1:16" ht="12.75">
      <c r="A78" s="25" t="s">
        <v>47</v>
      </c>
      <c s="29" t="s">
        <v>182</v>
      </c>
      <c s="29" t="s">
        <v>183</v>
      </c>
      <c s="25" t="s">
        <v>49</v>
      </c>
      <c s="30" t="s">
        <v>184</v>
      </c>
      <c s="31" t="s">
        <v>185</v>
      </c>
      <c s="32">
        <v>170.2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51">
      <c r="A79" s="34" t="s">
        <v>53</v>
      </c>
      <c r="E79" s="35" t="s">
        <v>186</v>
      </c>
    </row>
    <row r="80" spans="1:5" ht="12.75">
      <c r="A80" s="36" t="s">
        <v>55</v>
      </c>
      <c r="E80" s="37" t="s">
        <v>187</v>
      </c>
    </row>
    <row r="81" spans="1:5" ht="25.5">
      <c r="A81" t="s">
        <v>57</v>
      </c>
      <c r="E81" s="35" t="s">
        <v>188</v>
      </c>
    </row>
    <row r="82" spans="1:16" ht="12.75">
      <c r="A82" s="25" t="s">
        <v>47</v>
      </c>
      <c s="29" t="s">
        <v>189</v>
      </c>
      <c s="29" t="s">
        <v>183</v>
      </c>
      <c s="25" t="s">
        <v>23</v>
      </c>
      <c s="30" t="s">
        <v>184</v>
      </c>
      <c s="31" t="s">
        <v>185</v>
      </c>
      <c s="32">
        <v>12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38.25">
      <c r="A83" s="34" t="s">
        <v>53</v>
      </c>
      <c r="E83" s="35" t="s">
        <v>190</v>
      </c>
    </row>
    <row r="84" spans="1:5" ht="12.75">
      <c r="A84" s="36" t="s">
        <v>55</v>
      </c>
      <c r="E84" s="37" t="s">
        <v>191</v>
      </c>
    </row>
    <row r="85" spans="1:5" ht="25.5">
      <c r="A85" t="s">
        <v>57</v>
      </c>
      <c r="E85" s="35" t="s">
        <v>188</v>
      </c>
    </row>
    <row r="86" spans="1:16" ht="12.75">
      <c r="A86" s="25" t="s">
        <v>47</v>
      </c>
      <c s="29" t="s">
        <v>40</v>
      </c>
      <c s="29" t="s">
        <v>192</v>
      </c>
      <c s="25" t="s">
        <v>49</v>
      </c>
      <c s="30" t="s">
        <v>193</v>
      </c>
      <c s="31" t="s">
        <v>148</v>
      </c>
      <c s="32">
        <v>1189.276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76.5">
      <c r="A87" s="34" t="s">
        <v>53</v>
      </c>
      <c r="E87" s="35" t="s">
        <v>194</v>
      </c>
    </row>
    <row r="88" spans="1:5" ht="12.75">
      <c r="A88" s="36" t="s">
        <v>55</v>
      </c>
      <c r="E88" s="37" t="s">
        <v>195</v>
      </c>
    </row>
    <row r="89" spans="1:5" ht="38.25">
      <c r="A89" t="s">
        <v>57</v>
      </c>
      <c r="E89" s="35" t="s">
        <v>196</v>
      </c>
    </row>
    <row r="90" spans="1:16" ht="12.75">
      <c r="A90" s="25" t="s">
        <v>47</v>
      </c>
      <c s="29" t="s">
        <v>42</v>
      </c>
      <c s="29" t="s">
        <v>197</v>
      </c>
      <c s="25" t="s">
        <v>49</v>
      </c>
      <c s="30" t="s">
        <v>198</v>
      </c>
      <c s="31" t="s">
        <v>148</v>
      </c>
      <c s="32">
        <v>166.522</v>
      </c>
      <c s="33">
        <v>0</v>
      </c>
      <c s="33">
        <f>ROUND(ROUND(H90,2)*ROUND(G90,3),2)</f>
      </c>
      <c s="31" t="s">
        <v>52</v>
      </c>
      <c r="O90">
        <f>(I90*21)/100</f>
      </c>
      <c t="s">
        <v>23</v>
      </c>
    </row>
    <row r="91" spans="1:5" ht="63.75">
      <c r="A91" s="34" t="s">
        <v>53</v>
      </c>
      <c r="E91" s="35" t="s">
        <v>199</v>
      </c>
    </row>
    <row r="92" spans="1:5" ht="12.75">
      <c r="A92" s="36" t="s">
        <v>55</v>
      </c>
      <c r="E92" s="37" t="s">
        <v>200</v>
      </c>
    </row>
    <row r="93" spans="1:5" ht="38.25">
      <c r="A93" t="s">
        <v>57</v>
      </c>
      <c r="E93" s="35" t="s">
        <v>196</v>
      </c>
    </row>
    <row r="94" spans="1:16" ht="12.75">
      <c r="A94" s="25" t="s">
        <v>47</v>
      </c>
      <c s="29" t="s">
        <v>201</v>
      </c>
      <c s="29" t="s">
        <v>202</v>
      </c>
      <c s="25" t="s">
        <v>49</v>
      </c>
      <c s="30" t="s">
        <v>203</v>
      </c>
      <c s="31" t="s">
        <v>148</v>
      </c>
      <c s="32">
        <v>18.377</v>
      </c>
      <c s="33">
        <v>0</v>
      </c>
      <c s="33">
        <f>ROUND(ROUND(H94,2)*ROUND(G94,3),2)</f>
      </c>
      <c s="31" t="s">
        <v>52</v>
      </c>
      <c r="O94">
        <f>(I94*21)/100</f>
      </c>
      <c t="s">
        <v>23</v>
      </c>
    </row>
    <row r="95" spans="1:5" ht="63.75">
      <c r="A95" s="34" t="s">
        <v>53</v>
      </c>
      <c r="E95" s="35" t="s">
        <v>204</v>
      </c>
    </row>
    <row r="96" spans="1:5" ht="12.75">
      <c r="A96" s="36" t="s">
        <v>55</v>
      </c>
      <c r="E96" s="37" t="s">
        <v>205</v>
      </c>
    </row>
    <row r="97" spans="1:5" ht="63.75">
      <c r="A97" t="s">
        <v>57</v>
      </c>
      <c r="E97" s="35" t="s">
        <v>206</v>
      </c>
    </row>
    <row r="98" spans="1:16" ht="12.75">
      <c r="A98" s="25" t="s">
        <v>47</v>
      </c>
      <c s="29" t="s">
        <v>207</v>
      </c>
      <c s="29" t="s">
        <v>208</v>
      </c>
      <c s="25" t="s">
        <v>49</v>
      </c>
      <c s="30" t="s">
        <v>209</v>
      </c>
      <c s="31" t="s">
        <v>185</v>
      </c>
      <c s="32">
        <v>31.8</v>
      </c>
      <c s="33">
        <v>0</v>
      </c>
      <c s="33">
        <f>ROUND(ROUND(H98,2)*ROUND(G98,3),2)</f>
      </c>
      <c s="31" t="s">
        <v>52</v>
      </c>
      <c r="O98">
        <f>(I98*21)/100</f>
      </c>
      <c t="s">
        <v>23</v>
      </c>
    </row>
    <row r="99" spans="1:5" ht="51">
      <c r="A99" s="34" t="s">
        <v>53</v>
      </c>
      <c r="E99" s="35" t="s">
        <v>210</v>
      </c>
    </row>
    <row r="100" spans="1:5" ht="12.75">
      <c r="A100" s="36" t="s">
        <v>55</v>
      </c>
      <c r="E100" s="37" t="s">
        <v>211</v>
      </c>
    </row>
    <row r="101" spans="1:5" ht="63.75">
      <c r="A101" t="s">
        <v>57</v>
      </c>
      <c r="E101" s="35" t="s">
        <v>206</v>
      </c>
    </row>
    <row r="102" spans="1:16" ht="12.75">
      <c r="A102" s="25" t="s">
        <v>47</v>
      </c>
      <c s="29" t="s">
        <v>212</v>
      </c>
      <c s="29" t="s">
        <v>213</v>
      </c>
      <c s="25" t="s">
        <v>29</v>
      </c>
      <c s="30" t="s">
        <v>214</v>
      </c>
      <c s="31" t="s">
        <v>148</v>
      </c>
      <c s="32">
        <v>3767.947</v>
      </c>
      <c s="33">
        <v>0</v>
      </c>
      <c s="33">
        <f>ROUND(ROUND(H102,2)*ROUND(G102,3),2)</f>
      </c>
      <c s="31" t="s">
        <v>52</v>
      </c>
      <c r="O102">
        <f>(I102*21)/100</f>
      </c>
      <c t="s">
        <v>23</v>
      </c>
    </row>
    <row r="103" spans="1:5" ht="63.75">
      <c r="A103" s="34" t="s">
        <v>53</v>
      </c>
      <c r="E103" s="35" t="s">
        <v>215</v>
      </c>
    </row>
    <row r="104" spans="1:5" ht="12.75">
      <c r="A104" s="36" t="s">
        <v>55</v>
      </c>
      <c r="E104" s="37" t="s">
        <v>216</v>
      </c>
    </row>
    <row r="105" spans="1:5" ht="318.75">
      <c r="A105" t="s">
        <v>57</v>
      </c>
      <c r="E105" s="35" t="s">
        <v>217</v>
      </c>
    </row>
    <row r="106" spans="1:16" ht="12.75">
      <c r="A106" s="25" t="s">
        <v>47</v>
      </c>
      <c s="29" t="s">
        <v>218</v>
      </c>
      <c s="29" t="s">
        <v>213</v>
      </c>
      <c s="25" t="s">
        <v>23</v>
      </c>
      <c s="30" t="s">
        <v>214</v>
      </c>
      <c s="31" t="s">
        <v>148</v>
      </c>
      <c s="32">
        <v>40.858</v>
      </c>
      <c s="33">
        <v>0</v>
      </c>
      <c s="33">
        <f>ROUND(ROUND(H106,2)*ROUND(G106,3),2)</f>
      </c>
      <c s="31" t="s">
        <v>52</v>
      </c>
      <c r="O106">
        <f>(I106*21)/100</f>
      </c>
      <c t="s">
        <v>23</v>
      </c>
    </row>
    <row r="107" spans="1:5" ht="63.75">
      <c r="A107" s="34" t="s">
        <v>53</v>
      </c>
      <c r="E107" s="35" t="s">
        <v>219</v>
      </c>
    </row>
    <row r="108" spans="1:5" ht="12.75">
      <c r="A108" s="36" t="s">
        <v>55</v>
      </c>
      <c r="E108" s="37" t="s">
        <v>220</v>
      </c>
    </row>
    <row r="109" spans="1:5" ht="318.75">
      <c r="A109" t="s">
        <v>57</v>
      </c>
      <c r="E109" s="35" t="s">
        <v>217</v>
      </c>
    </row>
    <row r="110" spans="1:16" ht="12.75">
      <c r="A110" s="25" t="s">
        <v>47</v>
      </c>
      <c s="29" t="s">
        <v>221</v>
      </c>
      <c s="29" t="s">
        <v>222</v>
      </c>
      <c s="25" t="s">
        <v>49</v>
      </c>
      <c s="30" t="s">
        <v>223</v>
      </c>
      <c s="31" t="s">
        <v>148</v>
      </c>
      <c s="32">
        <v>47.197</v>
      </c>
      <c s="33">
        <v>0</v>
      </c>
      <c s="33">
        <f>ROUND(ROUND(H110,2)*ROUND(G110,3),2)</f>
      </c>
      <c s="31" t="s">
        <v>52</v>
      </c>
      <c r="O110">
        <f>(I110*21)/100</f>
      </c>
      <c t="s">
        <v>23</v>
      </c>
    </row>
    <row r="111" spans="1:5" ht="38.25">
      <c r="A111" s="34" t="s">
        <v>53</v>
      </c>
      <c r="E111" s="35" t="s">
        <v>224</v>
      </c>
    </row>
    <row r="112" spans="1:5" ht="12.75">
      <c r="A112" s="36" t="s">
        <v>55</v>
      </c>
      <c r="E112" s="37" t="s">
        <v>225</v>
      </c>
    </row>
    <row r="113" spans="1:5" ht="242.25">
      <c r="A113" t="s">
        <v>57</v>
      </c>
      <c r="E113" s="35" t="s">
        <v>226</v>
      </c>
    </row>
    <row r="114" spans="1:16" ht="12.75">
      <c r="A114" s="25" t="s">
        <v>47</v>
      </c>
      <c s="29" t="s">
        <v>227</v>
      </c>
      <c s="29" t="s">
        <v>228</v>
      </c>
      <c s="25" t="s">
        <v>29</v>
      </c>
      <c s="30" t="s">
        <v>229</v>
      </c>
      <c s="31" t="s">
        <v>148</v>
      </c>
      <c s="32">
        <v>697.676</v>
      </c>
      <c s="33">
        <v>0</v>
      </c>
      <c s="33">
        <f>ROUND(ROUND(H114,2)*ROUND(G114,3),2)</f>
      </c>
      <c s="31" t="s">
        <v>52</v>
      </c>
      <c r="O114">
        <f>(I114*21)/100</f>
      </c>
      <c t="s">
        <v>23</v>
      </c>
    </row>
    <row r="115" spans="1:5" ht="51">
      <c r="A115" s="34" t="s">
        <v>53</v>
      </c>
      <c r="E115" s="35" t="s">
        <v>230</v>
      </c>
    </row>
    <row r="116" spans="1:5" ht="12.75">
      <c r="A116" s="36" t="s">
        <v>55</v>
      </c>
      <c r="E116" s="37" t="s">
        <v>231</v>
      </c>
    </row>
    <row r="117" spans="1:5" ht="229.5">
      <c r="A117" t="s">
        <v>57</v>
      </c>
      <c r="E117" s="35" t="s">
        <v>232</v>
      </c>
    </row>
    <row r="118" spans="1:16" ht="12.75">
      <c r="A118" s="25" t="s">
        <v>47</v>
      </c>
      <c s="29" t="s">
        <v>233</v>
      </c>
      <c s="29" t="s">
        <v>228</v>
      </c>
      <c s="25" t="s">
        <v>23</v>
      </c>
      <c s="30" t="s">
        <v>229</v>
      </c>
      <c s="31" t="s">
        <v>148</v>
      </c>
      <c s="32">
        <v>23.147</v>
      </c>
      <c s="33">
        <v>0</v>
      </c>
      <c s="33">
        <f>ROUND(ROUND(H118,2)*ROUND(G118,3),2)</f>
      </c>
      <c s="31" t="s">
        <v>52</v>
      </c>
      <c r="O118">
        <f>(I118*21)/100</f>
      </c>
      <c t="s">
        <v>23</v>
      </c>
    </row>
    <row r="119" spans="1:5" ht="51">
      <c r="A119" s="34" t="s">
        <v>53</v>
      </c>
      <c r="E119" s="35" t="s">
        <v>234</v>
      </c>
    </row>
    <row r="120" spans="1:5" ht="12.75">
      <c r="A120" s="36" t="s">
        <v>55</v>
      </c>
      <c r="E120" s="37" t="s">
        <v>235</v>
      </c>
    </row>
    <row r="121" spans="1:5" ht="229.5">
      <c r="A121" t="s">
        <v>57</v>
      </c>
      <c r="E121" s="35" t="s">
        <v>232</v>
      </c>
    </row>
    <row r="122" spans="1:16" ht="12.75">
      <c r="A122" s="25" t="s">
        <v>47</v>
      </c>
      <c s="29" t="s">
        <v>236</v>
      </c>
      <c s="29" t="s">
        <v>237</v>
      </c>
      <c s="25" t="s">
        <v>29</v>
      </c>
      <c s="30" t="s">
        <v>238</v>
      </c>
      <c s="31" t="s">
        <v>136</v>
      </c>
      <c s="32">
        <v>2764.45</v>
      </c>
      <c s="33">
        <v>0</v>
      </c>
      <c s="33">
        <f>ROUND(ROUND(H122,2)*ROUND(G122,3),2)</f>
      </c>
      <c s="31" t="s">
        <v>52</v>
      </c>
      <c r="O122">
        <f>(I122*21)/100</f>
      </c>
      <c t="s">
        <v>23</v>
      </c>
    </row>
    <row r="123" spans="1:5" ht="38.25">
      <c r="A123" s="34" t="s">
        <v>53</v>
      </c>
      <c r="E123" s="35" t="s">
        <v>239</v>
      </c>
    </row>
    <row r="124" spans="1:5" ht="12.75">
      <c r="A124" s="36" t="s">
        <v>55</v>
      </c>
      <c r="E124" s="37" t="s">
        <v>240</v>
      </c>
    </row>
    <row r="125" spans="1:5" ht="25.5">
      <c r="A125" t="s">
        <v>57</v>
      </c>
      <c r="E125" s="35" t="s">
        <v>241</v>
      </c>
    </row>
    <row r="126" spans="1:16" ht="12.75">
      <c r="A126" s="25" t="s">
        <v>47</v>
      </c>
      <c s="29" t="s">
        <v>242</v>
      </c>
      <c s="29" t="s">
        <v>237</v>
      </c>
      <c s="25" t="s">
        <v>23</v>
      </c>
      <c s="30" t="s">
        <v>238</v>
      </c>
      <c s="31" t="s">
        <v>136</v>
      </c>
      <c s="32">
        <v>2363.71</v>
      </c>
      <c s="33">
        <v>0</v>
      </c>
      <c s="33">
        <f>ROUND(ROUND(H126,2)*ROUND(G126,3),2)</f>
      </c>
      <c s="31" t="s">
        <v>52</v>
      </c>
      <c r="O126">
        <f>(I126*21)/100</f>
      </c>
      <c t="s">
        <v>23</v>
      </c>
    </row>
    <row r="127" spans="1:5" ht="38.25">
      <c r="A127" s="34" t="s">
        <v>53</v>
      </c>
      <c r="E127" s="35" t="s">
        <v>243</v>
      </c>
    </row>
    <row r="128" spans="1:5" ht="12.75">
      <c r="A128" s="36" t="s">
        <v>55</v>
      </c>
      <c r="E128" s="37" t="s">
        <v>244</v>
      </c>
    </row>
    <row r="129" spans="1:5" ht="25.5">
      <c r="A129" t="s">
        <v>57</v>
      </c>
      <c r="E129" s="35" t="s">
        <v>241</v>
      </c>
    </row>
    <row r="130" spans="1:16" ht="12.75">
      <c r="A130" s="25" t="s">
        <v>47</v>
      </c>
      <c s="29" t="s">
        <v>245</v>
      </c>
      <c s="29" t="s">
        <v>237</v>
      </c>
      <c s="25" t="s">
        <v>22</v>
      </c>
      <c s="30" t="s">
        <v>238</v>
      </c>
      <c s="31" t="s">
        <v>136</v>
      </c>
      <c s="32">
        <v>13.224</v>
      </c>
      <c s="33">
        <v>0</v>
      </c>
      <c s="33">
        <f>ROUND(ROUND(H130,2)*ROUND(G130,3),2)</f>
      </c>
      <c s="31" t="s">
        <v>52</v>
      </c>
      <c r="O130">
        <f>(I130*21)/100</f>
      </c>
      <c t="s">
        <v>23</v>
      </c>
    </row>
    <row r="131" spans="1:5" ht="38.25">
      <c r="A131" s="34" t="s">
        <v>53</v>
      </c>
      <c r="E131" s="35" t="s">
        <v>246</v>
      </c>
    </row>
    <row r="132" spans="1:5" ht="12.75">
      <c r="A132" s="36" t="s">
        <v>55</v>
      </c>
      <c r="E132" s="37" t="s">
        <v>247</v>
      </c>
    </row>
    <row r="133" spans="1:5" ht="25.5">
      <c r="A133" t="s">
        <v>57</v>
      </c>
      <c r="E133" s="35" t="s">
        <v>241</v>
      </c>
    </row>
    <row r="134" spans="1:16" ht="12.75">
      <c r="A134" s="25" t="s">
        <v>47</v>
      </c>
      <c s="29" t="s">
        <v>248</v>
      </c>
      <c s="29" t="s">
        <v>249</v>
      </c>
      <c s="25" t="s">
        <v>49</v>
      </c>
      <c s="30" t="s">
        <v>250</v>
      </c>
      <c s="31" t="s">
        <v>136</v>
      </c>
      <c s="32">
        <v>7928.506</v>
      </c>
      <c s="33">
        <v>0</v>
      </c>
      <c s="33">
        <f>ROUND(ROUND(H134,2)*ROUND(G134,3),2)</f>
      </c>
      <c s="31" t="s">
        <v>52</v>
      </c>
      <c r="O134">
        <f>(I134*21)/100</f>
      </c>
      <c t="s">
        <v>23</v>
      </c>
    </row>
    <row r="135" spans="1:5" ht="38.25">
      <c r="A135" s="34" t="s">
        <v>53</v>
      </c>
      <c r="E135" s="35" t="s">
        <v>251</v>
      </c>
    </row>
    <row r="136" spans="1:5" ht="12.75">
      <c r="A136" s="36" t="s">
        <v>55</v>
      </c>
      <c r="E136" s="37" t="s">
        <v>252</v>
      </c>
    </row>
    <row r="137" spans="1:5" ht="12.75">
      <c r="A137" t="s">
        <v>57</v>
      </c>
      <c r="E137" s="35" t="s">
        <v>253</v>
      </c>
    </row>
    <row r="138" spans="1:16" ht="12.75">
      <c r="A138" s="25" t="s">
        <v>47</v>
      </c>
      <c s="29" t="s">
        <v>254</v>
      </c>
      <c s="29" t="s">
        <v>255</v>
      </c>
      <c s="25" t="s">
        <v>49</v>
      </c>
      <c s="30" t="s">
        <v>256</v>
      </c>
      <c s="31" t="s">
        <v>136</v>
      </c>
      <c s="32">
        <v>7928.506</v>
      </c>
      <c s="33">
        <v>0</v>
      </c>
      <c s="33">
        <f>ROUND(ROUND(H138,2)*ROUND(G138,3),2)</f>
      </c>
      <c s="31" t="s">
        <v>52</v>
      </c>
      <c r="O138">
        <f>(I138*21)/100</f>
      </c>
      <c t="s">
        <v>23</v>
      </c>
    </row>
    <row r="139" spans="1:5" ht="51">
      <c r="A139" s="34" t="s">
        <v>53</v>
      </c>
      <c r="E139" s="35" t="s">
        <v>257</v>
      </c>
    </row>
    <row r="140" spans="1:5" ht="12.75">
      <c r="A140" s="36" t="s">
        <v>55</v>
      </c>
      <c r="E140" s="37" t="s">
        <v>252</v>
      </c>
    </row>
    <row r="141" spans="1:5" ht="38.25">
      <c r="A141" t="s">
        <v>57</v>
      </c>
      <c r="E141" s="35" t="s">
        <v>258</v>
      </c>
    </row>
    <row r="142" spans="1:16" ht="12.75">
      <c r="A142" s="25" t="s">
        <v>47</v>
      </c>
      <c s="29" t="s">
        <v>259</v>
      </c>
      <c s="29" t="s">
        <v>260</v>
      </c>
      <c s="25" t="s">
        <v>49</v>
      </c>
      <c s="30" t="s">
        <v>261</v>
      </c>
      <c s="31" t="s">
        <v>136</v>
      </c>
      <c s="32">
        <v>7928.506</v>
      </c>
      <c s="33">
        <v>0</v>
      </c>
      <c s="33">
        <f>ROUND(ROUND(H142,2)*ROUND(G142,3),2)</f>
      </c>
      <c s="31" t="s">
        <v>52</v>
      </c>
      <c r="O142">
        <f>(I142*21)/100</f>
      </c>
      <c t="s">
        <v>23</v>
      </c>
    </row>
    <row r="143" spans="1:5" ht="38.25">
      <c r="A143" s="34" t="s">
        <v>53</v>
      </c>
      <c r="E143" s="35" t="s">
        <v>262</v>
      </c>
    </row>
    <row r="144" spans="1:5" ht="12.75">
      <c r="A144" s="36" t="s">
        <v>55</v>
      </c>
      <c r="E144" s="37" t="s">
        <v>252</v>
      </c>
    </row>
    <row r="145" spans="1:5" ht="25.5">
      <c r="A145" t="s">
        <v>57</v>
      </c>
      <c r="E145" s="35" t="s">
        <v>263</v>
      </c>
    </row>
    <row r="146" spans="1:16" ht="12.75">
      <c r="A146" s="25" t="s">
        <v>47</v>
      </c>
      <c s="29" t="s">
        <v>264</v>
      </c>
      <c s="29" t="s">
        <v>265</v>
      </c>
      <c s="25" t="s">
        <v>49</v>
      </c>
      <c s="30" t="s">
        <v>266</v>
      </c>
      <c s="31" t="s">
        <v>136</v>
      </c>
      <c s="32">
        <v>7928.506</v>
      </c>
      <c s="33">
        <v>0</v>
      </c>
      <c s="33">
        <f>ROUND(ROUND(H146,2)*ROUND(G146,3),2)</f>
      </c>
      <c s="31" t="s">
        <v>52</v>
      </c>
      <c r="O146">
        <f>(I146*21)/100</f>
      </c>
      <c t="s">
        <v>23</v>
      </c>
    </row>
    <row r="147" spans="1:5" ht="38.25">
      <c r="A147" s="34" t="s">
        <v>53</v>
      </c>
      <c r="E147" s="35" t="s">
        <v>267</v>
      </c>
    </row>
    <row r="148" spans="1:5" ht="12.75">
      <c r="A148" s="36" t="s">
        <v>55</v>
      </c>
      <c r="E148" s="37" t="s">
        <v>252</v>
      </c>
    </row>
    <row r="149" spans="1:5" ht="38.25">
      <c r="A149" t="s">
        <v>57</v>
      </c>
      <c r="E149" s="35" t="s">
        <v>268</v>
      </c>
    </row>
    <row r="150" spans="1:16" ht="12.75">
      <c r="A150" s="25" t="s">
        <v>47</v>
      </c>
      <c s="29" t="s">
        <v>23</v>
      </c>
      <c s="29" t="s">
        <v>269</v>
      </c>
      <c s="25" t="s">
        <v>49</v>
      </c>
      <c s="30" t="s">
        <v>270</v>
      </c>
      <c s="31" t="s">
        <v>136</v>
      </c>
      <c s="32">
        <v>156</v>
      </c>
      <c s="33">
        <v>0</v>
      </c>
      <c s="33">
        <f>ROUND(ROUND(H150,2)*ROUND(G150,3),2)</f>
      </c>
      <c s="31" t="s">
        <v>52</v>
      </c>
      <c r="O150">
        <f>(I150*21)/100</f>
      </c>
      <c t="s">
        <v>23</v>
      </c>
    </row>
    <row r="151" spans="1:5" ht="38.25">
      <c r="A151" s="34" t="s">
        <v>53</v>
      </c>
      <c r="E151" s="35" t="s">
        <v>271</v>
      </c>
    </row>
    <row r="152" spans="1:5" ht="12.75">
      <c r="A152" s="36" t="s">
        <v>55</v>
      </c>
      <c r="E152" s="37" t="s">
        <v>272</v>
      </c>
    </row>
    <row r="153" spans="1:5" ht="38.25">
      <c r="A153" t="s">
        <v>57</v>
      </c>
      <c r="E153" s="35" t="s">
        <v>273</v>
      </c>
    </row>
    <row r="154" spans="1:16" ht="12.75">
      <c r="A154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51</v>
      </c>
      <c s="32">
        <v>35</v>
      </c>
      <c s="33">
        <v>0</v>
      </c>
      <c s="33">
        <f>ROUND(ROUND(H154,2)*ROUND(G154,3),2)</f>
      </c>
      <c s="31" t="s">
        <v>52</v>
      </c>
      <c r="O154">
        <f>(I154*21)/100</f>
      </c>
      <c t="s">
        <v>23</v>
      </c>
    </row>
    <row r="155" spans="1:5" ht="38.25">
      <c r="A155" s="34" t="s">
        <v>53</v>
      </c>
      <c r="E155" s="35" t="s">
        <v>277</v>
      </c>
    </row>
    <row r="156" spans="1:5" ht="12.75">
      <c r="A156" s="36" t="s">
        <v>55</v>
      </c>
      <c r="E156" s="37" t="s">
        <v>278</v>
      </c>
    </row>
    <row r="157" spans="1:5" ht="102">
      <c r="A157" t="s">
        <v>57</v>
      </c>
      <c r="E157" s="35" t="s">
        <v>279</v>
      </c>
    </row>
    <row r="158" spans="1:18" ht="12.75" customHeight="1">
      <c r="A158" s="6" t="s">
        <v>45</v>
      </c>
      <c s="6"/>
      <c s="40" t="s">
        <v>23</v>
      </c>
      <c s="6"/>
      <c s="27" t="s">
        <v>280</v>
      </c>
      <c s="6"/>
      <c s="6"/>
      <c s="6"/>
      <c s="41">
        <f>0+Q158</f>
      </c>
      <c s="6"/>
      <c r="O158">
        <f>0+R158</f>
      </c>
      <c r="Q158">
        <f>0+I159+I163+I167+I171</f>
      </c>
      <c>
        <f>0+O159+O163+O167+O171</f>
      </c>
    </row>
    <row r="159" spans="1:16" ht="12.75">
      <c r="A159" s="25" t="s">
        <v>47</v>
      </c>
      <c s="29" t="s">
        <v>281</v>
      </c>
      <c s="29" t="s">
        <v>282</v>
      </c>
      <c s="25" t="s">
        <v>49</v>
      </c>
      <c s="30" t="s">
        <v>283</v>
      </c>
      <c s="31" t="s">
        <v>136</v>
      </c>
      <c s="32">
        <v>895.479</v>
      </c>
      <c s="33">
        <v>0</v>
      </c>
      <c s="33">
        <f>ROUND(ROUND(H159,2)*ROUND(G159,3),2)</f>
      </c>
      <c s="31" t="s">
        <v>52</v>
      </c>
      <c r="O159">
        <f>(I159*21)/100</f>
      </c>
      <c t="s">
        <v>23</v>
      </c>
    </row>
    <row r="160" spans="1:5" ht="38.25">
      <c r="A160" s="34" t="s">
        <v>53</v>
      </c>
      <c r="E160" s="35" t="s">
        <v>284</v>
      </c>
    </row>
    <row r="161" spans="1:5" ht="12.75">
      <c r="A161" s="36" t="s">
        <v>55</v>
      </c>
      <c r="E161" s="37" t="s">
        <v>285</v>
      </c>
    </row>
    <row r="162" spans="1:5" ht="51">
      <c r="A162" t="s">
        <v>57</v>
      </c>
      <c r="E162" s="35" t="s">
        <v>286</v>
      </c>
    </row>
    <row r="163" spans="1:16" ht="12.75">
      <c r="A163" s="25" t="s">
        <v>47</v>
      </c>
      <c s="29" t="s">
        <v>287</v>
      </c>
      <c s="29" t="s">
        <v>288</v>
      </c>
      <c s="25" t="s">
        <v>49</v>
      </c>
      <c s="30" t="s">
        <v>289</v>
      </c>
      <c s="31" t="s">
        <v>148</v>
      </c>
      <c s="32">
        <v>1277.728</v>
      </c>
      <c s="33">
        <v>0</v>
      </c>
      <c s="33">
        <f>ROUND(ROUND(H163,2)*ROUND(G163,3),2)</f>
      </c>
      <c s="31" t="s">
        <v>52</v>
      </c>
      <c r="O163">
        <f>(I163*21)/100</f>
      </c>
      <c t="s">
        <v>23</v>
      </c>
    </row>
    <row r="164" spans="1:5" ht="51">
      <c r="A164" s="34" t="s">
        <v>53</v>
      </c>
      <c r="E164" s="35" t="s">
        <v>290</v>
      </c>
    </row>
    <row r="165" spans="1:5" ht="12.75">
      <c r="A165" s="36" t="s">
        <v>55</v>
      </c>
      <c r="E165" s="37" t="s">
        <v>291</v>
      </c>
    </row>
    <row r="166" spans="1:5" ht="38.25">
      <c r="A166" t="s">
        <v>57</v>
      </c>
      <c r="E166" s="35" t="s">
        <v>292</v>
      </c>
    </row>
    <row r="167" spans="1:16" ht="12.75">
      <c r="A167" s="25" t="s">
        <v>47</v>
      </c>
      <c s="29" t="s">
        <v>293</v>
      </c>
      <c s="29" t="s">
        <v>294</v>
      </c>
      <c s="25" t="s">
        <v>49</v>
      </c>
      <c s="30" t="s">
        <v>295</v>
      </c>
      <c s="31" t="s">
        <v>148</v>
      </c>
      <c s="32">
        <v>3.967</v>
      </c>
      <c s="33">
        <v>0</v>
      </c>
      <c s="33">
        <f>ROUND(ROUND(H167,2)*ROUND(G167,3),2)</f>
      </c>
      <c s="31" t="s">
        <v>52</v>
      </c>
      <c r="O167">
        <f>(I167*21)/100</f>
      </c>
      <c t="s">
        <v>23</v>
      </c>
    </row>
    <row r="168" spans="1:5" ht="51">
      <c r="A168" s="34" t="s">
        <v>53</v>
      </c>
      <c r="E168" s="35" t="s">
        <v>296</v>
      </c>
    </row>
    <row r="169" spans="1:5" ht="12.75">
      <c r="A169" s="36" t="s">
        <v>55</v>
      </c>
      <c r="E169" s="37" t="s">
        <v>297</v>
      </c>
    </row>
    <row r="170" spans="1:5" ht="369.75">
      <c r="A170" t="s">
        <v>57</v>
      </c>
      <c r="E170" s="35" t="s">
        <v>298</v>
      </c>
    </row>
    <row r="171" spans="1:16" ht="12.75">
      <c r="A171" s="25" t="s">
        <v>47</v>
      </c>
      <c s="29" t="s">
        <v>299</v>
      </c>
      <c s="29" t="s">
        <v>300</v>
      </c>
      <c s="25" t="s">
        <v>49</v>
      </c>
      <c s="30" t="s">
        <v>301</v>
      </c>
      <c s="31" t="s">
        <v>114</v>
      </c>
      <c s="32">
        <v>0.311</v>
      </c>
      <c s="33">
        <v>0</v>
      </c>
      <c s="33">
        <f>ROUND(ROUND(H171,2)*ROUND(G171,3),2)</f>
      </c>
      <c s="31" t="s">
        <v>52</v>
      </c>
      <c r="O171">
        <f>(I171*21)/100</f>
      </c>
      <c t="s">
        <v>23</v>
      </c>
    </row>
    <row r="172" spans="1:5" ht="51">
      <c r="A172" s="34" t="s">
        <v>53</v>
      </c>
      <c r="E172" s="35" t="s">
        <v>302</v>
      </c>
    </row>
    <row r="173" spans="1:5" ht="12.75">
      <c r="A173" s="36" t="s">
        <v>55</v>
      </c>
      <c r="E173" s="37" t="s">
        <v>303</v>
      </c>
    </row>
    <row r="174" spans="1:5" ht="267.75">
      <c r="A174" t="s">
        <v>57</v>
      </c>
      <c r="E174" s="35" t="s">
        <v>304</v>
      </c>
    </row>
    <row r="175" spans="1:18" ht="12.75" customHeight="1">
      <c r="A175" s="6" t="s">
        <v>45</v>
      </c>
      <c s="6"/>
      <c s="40" t="s">
        <v>33</v>
      </c>
      <c s="6"/>
      <c s="27" t="s">
        <v>305</v>
      </c>
      <c s="6"/>
      <c s="6"/>
      <c s="6"/>
      <c s="41">
        <f>0+Q175</f>
      </c>
      <c s="6"/>
      <c r="O175">
        <f>0+R175</f>
      </c>
      <c r="Q175">
        <f>0+I176+I180+I184+I188+I192+I196+I200+I204+I208</f>
      </c>
      <c>
        <f>0+O176+O180+O184+O188+O192+O196+O200+O204+O208</f>
      </c>
    </row>
    <row r="176" spans="1:16" ht="12.75">
      <c r="A176" s="25" t="s">
        <v>47</v>
      </c>
      <c s="29" t="s">
        <v>306</v>
      </c>
      <c s="29" t="s">
        <v>307</v>
      </c>
      <c s="25" t="s">
        <v>29</v>
      </c>
      <c s="30" t="s">
        <v>308</v>
      </c>
      <c s="31" t="s">
        <v>148</v>
      </c>
      <c s="32">
        <v>0.6</v>
      </c>
      <c s="33">
        <v>0</v>
      </c>
      <c s="33">
        <f>ROUND(ROUND(H176,2)*ROUND(G176,3),2)</f>
      </c>
      <c s="31" t="s">
        <v>52</v>
      </c>
      <c r="O176">
        <f>(I176*21)/100</f>
      </c>
      <c t="s">
        <v>23</v>
      </c>
    </row>
    <row r="177" spans="1:5" ht="51">
      <c r="A177" s="34" t="s">
        <v>53</v>
      </c>
      <c r="E177" s="35" t="s">
        <v>309</v>
      </c>
    </row>
    <row r="178" spans="1:5" ht="12.75">
      <c r="A178" s="36" t="s">
        <v>55</v>
      </c>
      <c r="E178" s="37" t="s">
        <v>310</v>
      </c>
    </row>
    <row r="179" spans="1:5" ht="369.75">
      <c r="A179" t="s">
        <v>57</v>
      </c>
      <c r="E179" s="35" t="s">
        <v>311</v>
      </c>
    </row>
    <row r="180" spans="1:16" ht="12.75">
      <c r="A180" s="25" t="s">
        <v>47</v>
      </c>
      <c s="29" t="s">
        <v>312</v>
      </c>
      <c s="29" t="s">
        <v>307</v>
      </c>
      <c s="25" t="s">
        <v>23</v>
      </c>
      <c s="30" t="s">
        <v>308</v>
      </c>
      <c s="31" t="s">
        <v>148</v>
      </c>
      <c s="32">
        <v>26.953</v>
      </c>
      <c s="33">
        <v>0</v>
      </c>
      <c s="33">
        <f>ROUND(ROUND(H180,2)*ROUND(G180,3),2)</f>
      </c>
      <c s="31" t="s">
        <v>52</v>
      </c>
      <c r="O180">
        <f>(I180*21)/100</f>
      </c>
      <c t="s">
        <v>23</v>
      </c>
    </row>
    <row r="181" spans="1:5" ht="51">
      <c r="A181" s="34" t="s">
        <v>53</v>
      </c>
      <c r="E181" s="35" t="s">
        <v>313</v>
      </c>
    </row>
    <row r="182" spans="1:5" ht="12.75">
      <c r="A182" s="36" t="s">
        <v>55</v>
      </c>
      <c r="E182" s="37" t="s">
        <v>314</v>
      </c>
    </row>
    <row r="183" spans="1:5" ht="369.75">
      <c r="A183" t="s">
        <v>57</v>
      </c>
      <c r="E183" s="35" t="s">
        <v>311</v>
      </c>
    </row>
    <row r="184" spans="1:16" ht="12.75">
      <c r="A184" s="25" t="s">
        <v>47</v>
      </c>
      <c s="29" t="s">
        <v>315</v>
      </c>
      <c s="29" t="s">
        <v>307</v>
      </c>
      <c s="25" t="s">
        <v>22</v>
      </c>
      <c s="30" t="s">
        <v>308</v>
      </c>
      <c s="31" t="s">
        <v>148</v>
      </c>
      <c s="32">
        <v>0.288</v>
      </c>
      <c s="33">
        <v>0</v>
      </c>
      <c s="33">
        <f>ROUND(ROUND(H184,2)*ROUND(G184,3),2)</f>
      </c>
      <c s="31" t="s">
        <v>52</v>
      </c>
      <c r="O184">
        <f>(I184*21)/100</f>
      </c>
      <c t="s">
        <v>23</v>
      </c>
    </row>
    <row r="185" spans="1:5" ht="51">
      <c r="A185" s="34" t="s">
        <v>53</v>
      </c>
      <c r="E185" s="35" t="s">
        <v>316</v>
      </c>
    </row>
    <row r="186" spans="1:5" ht="12.75">
      <c r="A186" s="36" t="s">
        <v>55</v>
      </c>
      <c r="E186" s="37" t="s">
        <v>317</v>
      </c>
    </row>
    <row r="187" spans="1:5" ht="369.75">
      <c r="A187" t="s">
        <v>57</v>
      </c>
      <c r="E187" s="35" t="s">
        <v>311</v>
      </c>
    </row>
    <row r="188" spans="1:16" ht="12.75">
      <c r="A188" s="25" t="s">
        <v>47</v>
      </c>
      <c s="29" t="s">
        <v>318</v>
      </c>
      <c s="29" t="s">
        <v>319</v>
      </c>
      <c s="25" t="s">
        <v>29</v>
      </c>
      <c s="30" t="s">
        <v>320</v>
      </c>
      <c s="31" t="s">
        <v>148</v>
      </c>
      <c s="32">
        <v>14.925</v>
      </c>
      <c s="33">
        <v>0</v>
      </c>
      <c s="33">
        <f>ROUND(ROUND(H188,2)*ROUND(G188,3),2)</f>
      </c>
      <c s="31" t="s">
        <v>52</v>
      </c>
      <c r="O188">
        <f>(I188*21)/100</f>
      </c>
      <c t="s">
        <v>23</v>
      </c>
    </row>
    <row r="189" spans="1:5" ht="38.25">
      <c r="A189" s="34" t="s">
        <v>53</v>
      </c>
      <c r="E189" s="35" t="s">
        <v>321</v>
      </c>
    </row>
    <row r="190" spans="1:5" ht="12.75">
      <c r="A190" s="36" t="s">
        <v>55</v>
      </c>
      <c r="E190" s="37" t="s">
        <v>322</v>
      </c>
    </row>
    <row r="191" spans="1:5" ht="38.25">
      <c r="A191" t="s">
        <v>57</v>
      </c>
      <c r="E191" s="35" t="s">
        <v>292</v>
      </c>
    </row>
    <row r="192" spans="1:16" ht="12.75">
      <c r="A192" s="25" t="s">
        <v>47</v>
      </c>
      <c s="29" t="s">
        <v>323</v>
      </c>
      <c s="29" t="s">
        <v>319</v>
      </c>
      <c s="25" t="s">
        <v>23</v>
      </c>
      <c s="30" t="s">
        <v>320</v>
      </c>
      <c s="31" t="s">
        <v>148</v>
      </c>
      <c s="32">
        <v>7.114</v>
      </c>
      <c s="33">
        <v>0</v>
      </c>
      <c s="33">
        <f>ROUND(ROUND(H192,2)*ROUND(G192,3),2)</f>
      </c>
      <c s="31" t="s">
        <v>52</v>
      </c>
      <c r="O192">
        <f>(I192*21)/100</f>
      </c>
      <c t="s">
        <v>23</v>
      </c>
    </row>
    <row r="193" spans="1:5" ht="51">
      <c r="A193" s="34" t="s">
        <v>53</v>
      </c>
      <c r="E193" s="35" t="s">
        <v>324</v>
      </c>
    </row>
    <row r="194" spans="1:5" ht="12.75">
      <c r="A194" s="36" t="s">
        <v>55</v>
      </c>
      <c r="E194" s="37" t="s">
        <v>325</v>
      </c>
    </row>
    <row r="195" spans="1:5" ht="38.25">
      <c r="A195" t="s">
        <v>57</v>
      </c>
      <c r="E195" s="35" t="s">
        <v>292</v>
      </c>
    </row>
    <row r="196" spans="1:16" ht="12.75">
      <c r="A196" s="25" t="s">
        <v>47</v>
      </c>
      <c s="29" t="s">
        <v>326</v>
      </c>
      <c s="29" t="s">
        <v>327</v>
      </c>
      <c s="25" t="s">
        <v>49</v>
      </c>
      <c s="30" t="s">
        <v>328</v>
      </c>
      <c s="31" t="s">
        <v>148</v>
      </c>
      <c s="32">
        <v>95.518</v>
      </c>
      <c s="33">
        <v>0</v>
      </c>
      <c s="33">
        <f>ROUND(ROUND(H196,2)*ROUND(G196,3),2)</f>
      </c>
      <c s="31" t="s">
        <v>52</v>
      </c>
      <c r="O196">
        <f>(I196*21)/100</f>
      </c>
      <c t="s">
        <v>23</v>
      </c>
    </row>
    <row r="197" spans="1:5" ht="38.25">
      <c r="A197" s="34" t="s">
        <v>53</v>
      </c>
      <c r="E197" s="35" t="s">
        <v>329</v>
      </c>
    </row>
    <row r="198" spans="1:5" ht="12.75">
      <c r="A198" s="36" t="s">
        <v>55</v>
      </c>
      <c r="E198" s="37" t="s">
        <v>330</v>
      </c>
    </row>
    <row r="199" spans="1:5" ht="38.25">
      <c r="A199" t="s">
        <v>57</v>
      </c>
      <c r="E199" s="35" t="s">
        <v>292</v>
      </c>
    </row>
    <row r="200" spans="1:16" ht="12.75">
      <c r="A200" s="25" t="s">
        <v>47</v>
      </c>
      <c s="29" t="s">
        <v>331</v>
      </c>
      <c s="29" t="s">
        <v>332</v>
      </c>
      <c s="25" t="s">
        <v>49</v>
      </c>
      <c s="30" t="s">
        <v>333</v>
      </c>
      <c s="31" t="s">
        <v>148</v>
      </c>
      <c s="32">
        <v>40.069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4" t="s">
        <v>53</v>
      </c>
      <c r="E201" s="35" t="s">
        <v>334</v>
      </c>
    </row>
    <row r="202" spans="1:5" ht="12.75">
      <c r="A202" s="36" t="s">
        <v>55</v>
      </c>
      <c r="E202" s="37" t="s">
        <v>335</v>
      </c>
    </row>
    <row r="203" spans="1:5" ht="51">
      <c r="A203" t="s">
        <v>57</v>
      </c>
      <c r="E203" s="35" t="s">
        <v>336</v>
      </c>
    </row>
    <row r="204" spans="1:16" ht="12.75">
      <c r="A204" s="25" t="s">
        <v>47</v>
      </c>
      <c s="29" t="s">
        <v>337</v>
      </c>
      <c s="29" t="s">
        <v>338</v>
      </c>
      <c s="25" t="s">
        <v>29</v>
      </c>
      <c s="30" t="s">
        <v>339</v>
      </c>
      <c s="31" t="s">
        <v>148</v>
      </c>
      <c s="32">
        <v>1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63.75">
      <c r="A205" s="34" t="s">
        <v>53</v>
      </c>
      <c r="E205" s="35" t="s">
        <v>340</v>
      </c>
    </row>
    <row r="206" spans="1:5" ht="12.75">
      <c r="A206" s="36" t="s">
        <v>55</v>
      </c>
      <c r="E206" s="37" t="s">
        <v>341</v>
      </c>
    </row>
    <row r="207" spans="1:5" ht="102">
      <c r="A207" t="s">
        <v>57</v>
      </c>
      <c r="E207" s="35" t="s">
        <v>342</v>
      </c>
    </row>
    <row r="208" spans="1:16" ht="12.75">
      <c r="A208" s="25" t="s">
        <v>47</v>
      </c>
      <c s="29" t="s">
        <v>343</v>
      </c>
      <c s="29" t="s">
        <v>338</v>
      </c>
      <c s="25" t="s">
        <v>23</v>
      </c>
      <c s="30" t="s">
        <v>339</v>
      </c>
      <c s="31" t="s">
        <v>148</v>
      </c>
      <c s="32">
        <v>0.48</v>
      </c>
      <c s="33">
        <v>0</v>
      </c>
      <c s="33">
        <f>ROUND(ROUND(H208,2)*ROUND(G208,3),2)</f>
      </c>
      <c s="31" t="s">
        <v>52</v>
      </c>
      <c r="O208">
        <f>(I208*21)/100</f>
      </c>
      <c t="s">
        <v>23</v>
      </c>
    </row>
    <row r="209" spans="1:5" ht="51">
      <c r="A209" s="34" t="s">
        <v>53</v>
      </c>
      <c r="E209" s="35" t="s">
        <v>344</v>
      </c>
    </row>
    <row r="210" spans="1:5" ht="12.75">
      <c r="A210" s="36" t="s">
        <v>55</v>
      </c>
      <c r="E210" s="37" t="s">
        <v>345</v>
      </c>
    </row>
    <row r="211" spans="1:5" ht="102">
      <c r="A211" t="s">
        <v>57</v>
      </c>
      <c r="E211" s="35" t="s">
        <v>342</v>
      </c>
    </row>
    <row r="212" spans="1:18" ht="12.75" customHeight="1">
      <c r="A212" s="6" t="s">
        <v>45</v>
      </c>
      <c s="6"/>
      <c s="40" t="s">
        <v>35</v>
      </c>
      <c s="6"/>
      <c s="27" t="s">
        <v>346</v>
      </c>
      <c s="6"/>
      <c s="6"/>
      <c s="6"/>
      <c s="41">
        <f>0+Q212</f>
      </c>
      <c s="6"/>
      <c r="O212">
        <f>0+R212</f>
      </c>
      <c r="Q212">
        <f>0+I213+I217+I221+I225+I229+I233+I237+I241+I245+I249+I253+I257+I261+I265+I269+I273+I277+I281+I285+I289+I293+I297+I301+I305+I309+I313+I317+I321+I325+I329+I333+I337+I341</f>
      </c>
      <c>
        <f>0+O213+O217+O221+O225+O229+O233+O237+O241+O245+O249+O253+O257+O261+O265+O269+O273+O277+O281+O285+O289+O293+O297+O301+O305+O309+O313+O317+O321+O325+O329+O333+O337+O341</f>
      </c>
    </row>
    <row r="213" spans="1:16" ht="12.75">
      <c r="A213" s="25" t="s">
        <v>47</v>
      </c>
      <c s="29" t="s">
        <v>347</v>
      </c>
      <c s="29" t="s">
        <v>348</v>
      </c>
      <c s="25" t="s">
        <v>29</v>
      </c>
      <c s="30" t="s">
        <v>349</v>
      </c>
      <c s="31" t="s">
        <v>136</v>
      </c>
      <c s="32">
        <v>2366.536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51">
      <c r="A214" s="34" t="s">
        <v>53</v>
      </c>
      <c r="E214" s="35" t="s">
        <v>350</v>
      </c>
    </row>
    <row r="215" spans="1:5" ht="12.75">
      <c r="A215" s="36" t="s">
        <v>55</v>
      </c>
      <c r="E215" s="37" t="s">
        <v>351</v>
      </c>
    </row>
    <row r="216" spans="1:5" ht="51">
      <c r="A216" t="s">
        <v>57</v>
      </c>
      <c r="E216" s="35" t="s">
        <v>352</v>
      </c>
    </row>
    <row r="217" spans="1:16" ht="12.75">
      <c r="A217" s="25" t="s">
        <v>47</v>
      </c>
      <c s="29" t="s">
        <v>353</v>
      </c>
      <c s="29" t="s">
        <v>348</v>
      </c>
      <c s="25" t="s">
        <v>23</v>
      </c>
      <c s="30" t="s">
        <v>349</v>
      </c>
      <c s="31" t="s">
        <v>136</v>
      </c>
      <c s="32">
        <v>2049.584</v>
      </c>
      <c s="33">
        <v>0</v>
      </c>
      <c s="33">
        <f>ROUND(ROUND(H217,2)*ROUND(G217,3),2)</f>
      </c>
      <c s="31" t="s">
        <v>52</v>
      </c>
      <c r="O217">
        <f>(I217*21)/100</f>
      </c>
      <c t="s">
        <v>23</v>
      </c>
    </row>
    <row r="218" spans="1:5" ht="51">
      <c r="A218" s="34" t="s">
        <v>53</v>
      </c>
      <c r="E218" s="35" t="s">
        <v>354</v>
      </c>
    </row>
    <row r="219" spans="1:5" ht="12.75">
      <c r="A219" s="36" t="s">
        <v>55</v>
      </c>
      <c r="E219" s="37" t="s">
        <v>355</v>
      </c>
    </row>
    <row r="220" spans="1:5" ht="51">
      <c r="A220" t="s">
        <v>57</v>
      </c>
      <c r="E220" s="35" t="s">
        <v>352</v>
      </c>
    </row>
    <row r="221" spans="1:16" ht="12.75">
      <c r="A221" s="25" t="s">
        <v>47</v>
      </c>
      <c s="29" t="s">
        <v>356</v>
      </c>
      <c s="29" t="s">
        <v>348</v>
      </c>
      <c s="25" t="s">
        <v>22</v>
      </c>
      <c s="30" t="s">
        <v>349</v>
      </c>
      <c s="31" t="s">
        <v>136</v>
      </c>
      <c s="32">
        <v>37.105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63.75">
      <c r="A222" s="34" t="s">
        <v>53</v>
      </c>
      <c r="E222" s="35" t="s">
        <v>357</v>
      </c>
    </row>
    <row r="223" spans="1:5" ht="38.25">
      <c r="A223" s="36" t="s">
        <v>55</v>
      </c>
      <c r="E223" s="37" t="s">
        <v>358</v>
      </c>
    </row>
    <row r="224" spans="1:5" ht="51">
      <c r="A224" t="s">
        <v>57</v>
      </c>
      <c r="E224" s="35" t="s">
        <v>352</v>
      </c>
    </row>
    <row r="225" spans="1:16" ht="12.75">
      <c r="A225" s="25" t="s">
        <v>47</v>
      </c>
      <c s="29" t="s">
        <v>359</v>
      </c>
      <c s="29" t="s">
        <v>360</v>
      </c>
      <c s="25" t="s">
        <v>49</v>
      </c>
      <c s="30" t="s">
        <v>361</v>
      </c>
      <c s="31" t="s">
        <v>148</v>
      </c>
      <c s="32">
        <v>284.611</v>
      </c>
      <c s="33">
        <v>0</v>
      </c>
      <c s="33">
        <f>ROUND(ROUND(H225,2)*ROUND(G225,3),2)</f>
      </c>
      <c s="31" t="s">
        <v>52</v>
      </c>
      <c r="O225">
        <f>(I225*21)/100</f>
      </c>
      <c t="s">
        <v>23</v>
      </c>
    </row>
    <row r="226" spans="1:5" ht="51">
      <c r="A226" s="34" t="s">
        <v>53</v>
      </c>
      <c r="E226" s="35" t="s">
        <v>362</v>
      </c>
    </row>
    <row r="227" spans="1:5" ht="12.75">
      <c r="A227" s="36" t="s">
        <v>55</v>
      </c>
      <c r="E227" s="37" t="s">
        <v>363</v>
      </c>
    </row>
    <row r="228" spans="1:5" ht="102">
      <c r="A228" t="s">
        <v>57</v>
      </c>
      <c r="E228" s="35" t="s">
        <v>364</v>
      </c>
    </row>
    <row r="229" spans="1:16" ht="12.75">
      <c r="A229" s="25" t="s">
        <v>47</v>
      </c>
      <c s="29" t="s">
        <v>365</v>
      </c>
      <c s="29" t="s">
        <v>366</v>
      </c>
      <c s="25" t="s">
        <v>49</v>
      </c>
      <c s="30" t="s">
        <v>367</v>
      </c>
      <c s="31" t="s">
        <v>136</v>
      </c>
      <c s="32">
        <v>2035.72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51">
      <c r="A230" s="34" t="s">
        <v>53</v>
      </c>
      <c r="E230" s="35" t="s">
        <v>368</v>
      </c>
    </row>
    <row r="231" spans="1:5" ht="12.75">
      <c r="A231" s="36" t="s">
        <v>55</v>
      </c>
      <c r="E231" s="37" t="s">
        <v>369</v>
      </c>
    </row>
    <row r="232" spans="1:5" ht="51">
      <c r="A232" t="s">
        <v>57</v>
      </c>
      <c r="E232" s="35" t="s">
        <v>370</v>
      </c>
    </row>
    <row r="233" spans="1:16" ht="12.75">
      <c r="A233" s="25" t="s">
        <v>47</v>
      </c>
      <c s="29" t="s">
        <v>371</v>
      </c>
      <c s="29" t="s">
        <v>372</v>
      </c>
      <c s="25" t="s">
        <v>29</v>
      </c>
      <c s="30" t="s">
        <v>373</v>
      </c>
      <c s="31" t="s">
        <v>136</v>
      </c>
      <c s="32">
        <v>201.922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38.25">
      <c r="A234" s="34" t="s">
        <v>53</v>
      </c>
      <c r="E234" s="35" t="s">
        <v>374</v>
      </c>
    </row>
    <row r="235" spans="1:5" ht="12.75">
      <c r="A235" s="36" t="s">
        <v>55</v>
      </c>
      <c r="E235" s="37" t="s">
        <v>375</v>
      </c>
    </row>
    <row r="236" spans="1:5" ht="51">
      <c r="A236" t="s">
        <v>57</v>
      </c>
      <c r="E236" s="35" t="s">
        <v>370</v>
      </c>
    </row>
    <row r="237" spans="1:16" ht="12.75">
      <c r="A237" s="25" t="s">
        <v>47</v>
      </c>
      <c s="29" t="s">
        <v>376</v>
      </c>
      <c s="29" t="s">
        <v>372</v>
      </c>
      <c s="25" t="s">
        <v>23</v>
      </c>
      <c s="30" t="s">
        <v>373</v>
      </c>
      <c s="31" t="s">
        <v>136</v>
      </c>
      <c s="32">
        <v>3370.061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38.25">
      <c r="A238" s="34" t="s">
        <v>53</v>
      </c>
      <c r="E238" s="35" t="s">
        <v>377</v>
      </c>
    </row>
    <row r="239" spans="1:5" ht="12.75">
      <c r="A239" s="36" t="s">
        <v>55</v>
      </c>
      <c r="E239" s="37" t="s">
        <v>378</v>
      </c>
    </row>
    <row r="240" spans="1:5" ht="51">
      <c r="A240" t="s">
        <v>57</v>
      </c>
      <c r="E240" s="35" t="s">
        <v>370</v>
      </c>
    </row>
    <row r="241" spans="1:16" ht="12.75">
      <c r="A241" s="25" t="s">
        <v>47</v>
      </c>
      <c s="29" t="s">
        <v>379</v>
      </c>
      <c s="29" t="s">
        <v>372</v>
      </c>
      <c s="25" t="s">
        <v>22</v>
      </c>
      <c s="30" t="s">
        <v>373</v>
      </c>
      <c s="31" t="s">
        <v>136</v>
      </c>
      <c s="32">
        <v>8713.855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38.25">
      <c r="A242" s="34" t="s">
        <v>53</v>
      </c>
      <c r="E242" s="35" t="s">
        <v>380</v>
      </c>
    </row>
    <row r="243" spans="1:5" ht="12.75">
      <c r="A243" s="36" t="s">
        <v>55</v>
      </c>
      <c r="E243" s="37" t="s">
        <v>381</v>
      </c>
    </row>
    <row r="244" spans="1:5" ht="51">
      <c r="A244" t="s">
        <v>57</v>
      </c>
      <c r="E244" s="35" t="s">
        <v>370</v>
      </c>
    </row>
    <row r="245" spans="1:16" ht="12.75">
      <c r="A245" s="25" t="s">
        <v>47</v>
      </c>
      <c s="29" t="s">
        <v>382</v>
      </c>
      <c s="29" t="s">
        <v>372</v>
      </c>
      <c s="25" t="s">
        <v>33</v>
      </c>
      <c s="30" t="s">
        <v>373</v>
      </c>
      <c s="31" t="s">
        <v>136</v>
      </c>
      <c s="32">
        <v>1900.797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51">
      <c r="A246" s="34" t="s">
        <v>53</v>
      </c>
      <c r="E246" s="35" t="s">
        <v>383</v>
      </c>
    </row>
    <row r="247" spans="1:5" ht="12.75">
      <c r="A247" s="36" t="s">
        <v>55</v>
      </c>
      <c r="E247" s="37" t="s">
        <v>384</v>
      </c>
    </row>
    <row r="248" spans="1:5" ht="51">
      <c r="A248" t="s">
        <v>57</v>
      </c>
      <c r="E248" s="35" t="s">
        <v>370</v>
      </c>
    </row>
    <row r="249" spans="1:16" ht="12.75">
      <c r="A249" s="25" t="s">
        <v>47</v>
      </c>
      <c s="29" t="s">
        <v>385</v>
      </c>
      <c s="29" t="s">
        <v>372</v>
      </c>
      <c s="25" t="s">
        <v>35</v>
      </c>
      <c s="30" t="s">
        <v>373</v>
      </c>
      <c s="31" t="s">
        <v>136</v>
      </c>
      <c s="32">
        <v>1858.999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38.25">
      <c r="A250" s="34" t="s">
        <v>53</v>
      </c>
      <c r="E250" s="35" t="s">
        <v>386</v>
      </c>
    </row>
    <row r="251" spans="1:5" ht="12.75">
      <c r="A251" s="36" t="s">
        <v>55</v>
      </c>
      <c r="E251" s="37" t="s">
        <v>387</v>
      </c>
    </row>
    <row r="252" spans="1:5" ht="51">
      <c r="A252" t="s">
        <v>57</v>
      </c>
      <c r="E252" s="35" t="s">
        <v>370</v>
      </c>
    </row>
    <row r="253" spans="1:16" ht="12.75">
      <c r="A253" s="25" t="s">
        <v>47</v>
      </c>
      <c s="29" t="s">
        <v>388</v>
      </c>
      <c s="29" t="s">
        <v>372</v>
      </c>
      <c s="25" t="s">
        <v>37</v>
      </c>
      <c s="30" t="s">
        <v>373</v>
      </c>
      <c s="31" t="s">
        <v>136</v>
      </c>
      <c s="32">
        <v>95.335</v>
      </c>
      <c s="33">
        <v>0</v>
      </c>
      <c s="33">
        <f>ROUND(ROUND(H253,2)*ROUND(G253,3),2)</f>
      </c>
      <c s="31" t="s">
        <v>52</v>
      </c>
      <c r="O253">
        <f>(I253*21)/100</f>
      </c>
      <c t="s">
        <v>23</v>
      </c>
    </row>
    <row r="254" spans="1:5" ht="38.25">
      <c r="A254" s="34" t="s">
        <v>53</v>
      </c>
      <c r="E254" s="35" t="s">
        <v>389</v>
      </c>
    </row>
    <row r="255" spans="1:5" ht="12.75">
      <c r="A255" s="36" t="s">
        <v>55</v>
      </c>
      <c r="E255" s="37" t="s">
        <v>390</v>
      </c>
    </row>
    <row r="256" spans="1:5" ht="51">
      <c r="A256" t="s">
        <v>57</v>
      </c>
      <c r="E256" s="35" t="s">
        <v>370</v>
      </c>
    </row>
    <row r="257" spans="1:16" ht="12.75">
      <c r="A257" s="25" t="s">
        <v>47</v>
      </c>
      <c s="29" t="s">
        <v>391</v>
      </c>
      <c s="29" t="s">
        <v>372</v>
      </c>
      <c s="25" t="s">
        <v>69</v>
      </c>
      <c s="30" t="s">
        <v>373</v>
      </c>
      <c s="31" t="s">
        <v>136</v>
      </c>
      <c s="32">
        <v>95.335</v>
      </c>
      <c s="33">
        <v>0</v>
      </c>
      <c s="33">
        <f>ROUND(ROUND(H257,2)*ROUND(G257,3),2)</f>
      </c>
      <c s="31" t="s">
        <v>52</v>
      </c>
      <c r="O257">
        <f>(I257*21)/100</f>
      </c>
      <c t="s">
        <v>23</v>
      </c>
    </row>
    <row r="258" spans="1:5" ht="38.25">
      <c r="A258" s="34" t="s">
        <v>53</v>
      </c>
      <c r="E258" s="35" t="s">
        <v>389</v>
      </c>
    </row>
    <row r="259" spans="1:5" ht="12.75">
      <c r="A259" s="36" t="s">
        <v>55</v>
      </c>
      <c r="E259" s="37" t="s">
        <v>390</v>
      </c>
    </row>
    <row r="260" spans="1:5" ht="51">
      <c r="A260" t="s">
        <v>57</v>
      </c>
      <c r="E260" s="35" t="s">
        <v>370</v>
      </c>
    </row>
    <row r="261" spans="1:16" ht="12.75">
      <c r="A261" s="25" t="s">
        <v>47</v>
      </c>
      <c s="29" t="s">
        <v>392</v>
      </c>
      <c s="29" t="s">
        <v>372</v>
      </c>
      <c s="25" t="s">
        <v>75</v>
      </c>
      <c s="30" t="s">
        <v>373</v>
      </c>
      <c s="31" t="s">
        <v>136</v>
      </c>
      <c s="32">
        <v>1132.803</v>
      </c>
      <c s="33">
        <v>0</v>
      </c>
      <c s="33">
        <f>ROUND(ROUND(H261,2)*ROUND(G261,3),2)</f>
      </c>
      <c s="31" t="s">
        <v>52</v>
      </c>
      <c r="O261">
        <f>(I261*21)/100</f>
      </c>
      <c t="s">
        <v>23</v>
      </c>
    </row>
    <row r="262" spans="1:5" ht="38.25">
      <c r="A262" s="34" t="s">
        <v>53</v>
      </c>
      <c r="E262" s="35" t="s">
        <v>393</v>
      </c>
    </row>
    <row r="263" spans="1:5" ht="12.75">
      <c r="A263" s="36" t="s">
        <v>55</v>
      </c>
      <c r="E263" s="37" t="s">
        <v>394</v>
      </c>
    </row>
    <row r="264" spans="1:5" ht="51">
      <c r="A264" t="s">
        <v>57</v>
      </c>
      <c r="E264" s="35" t="s">
        <v>370</v>
      </c>
    </row>
    <row r="265" spans="1:16" ht="12.75">
      <c r="A265" s="25" t="s">
        <v>47</v>
      </c>
      <c s="29" t="s">
        <v>395</v>
      </c>
      <c s="29" t="s">
        <v>396</v>
      </c>
      <c s="25" t="s">
        <v>49</v>
      </c>
      <c s="30" t="s">
        <v>397</v>
      </c>
      <c s="31" t="s">
        <v>136</v>
      </c>
      <c s="32">
        <v>505.509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4" t="s">
        <v>53</v>
      </c>
      <c r="E266" s="35" t="s">
        <v>398</v>
      </c>
    </row>
    <row r="267" spans="1:5" ht="12.75">
      <c r="A267" s="36" t="s">
        <v>55</v>
      </c>
      <c r="E267" s="37" t="s">
        <v>399</v>
      </c>
    </row>
    <row r="268" spans="1:5" ht="51">
      <c r="A268" t="s">
        <v>57</v>
      </c>
      <c r="E268" s="35" t="s">
        <v>370</v>
      </c>
    </row>
    <row r="269" spans="1:16" ht="12.75">
      <c r="A269" s="25" t="s">
        <v>47</v>
      </c>
      <c s="29" t="s">
        <v>400</v>
      </c>
      <c s="29" t="s">
        <v>396</v>
      </c>
      <c s="25" t="s">
        <v>29</v>
      </c>
      <c s="30" t="s">
        <v>397</v>
      </c>
      <c s="31" t="s">
        <v>136</v>
      </c>
      <c s="32">
        <v>64.6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51">
      <c r="A270" s="34" t="s">
        <v>53</v>
      </c>
      <c r="E270" s="35" t="s">
        <v>401</v>
      </c>
    </row>
    <row r="271" spans="1:5" ht="12.75">
      <c r="A271" s="36" t="s">
        <v>55</v>
      </c>
      <c r="E271" s="37" t="s">
        <v>402</v>
      </c>
    </row>
    <row r="272" spans="1:5" ht="51">
      <c r="A272" t="s">
        <v>57</v>
      </c>
      <c r="E272" s="35" t="s">
        <v>370</v>
      </c>
    </row>
    <row r="273" spans="1:16" ht="12.75">
      <c r="A273" s="25" t="s">
        <v>47</v>
      </c>
      <c s="29" t="s">
        <v>403</v>
      </c>
      <c s="29" t="s">
        <v>396</v>
      </c>
      <c s="25" t="s">
        <v>22</v>
      </c>
      <c s="30" t="s">
        <v>397</v>
      </c>
      <c s="31" t="s">
        <v>136</v>
      </c>
      <c s="32">
        <v>1307.078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38.25">
      <c r="A274" s="34" t="s">
        <v>53</v>
      </c>
      <c r="E274" s="35" t="s">
        <v>404</v>
      </c>
    </row>
    <row r="275" spans="1:5" ht="12.75">
      <c r="A275" s="36" t="s">
        <v>55</v>
      </c>
      <c r="E275" s="37" t="s">
        <v>405</v>
      </c>
    </row>
    <row r="276" spans="1:5" ht="51">
      <c r="A276" t="s">
        <v>57</v>
      </c>
      <c r="E276" s="35" t="s">
        <v>370</v>
      </c>
    </row>
    <row r="277" spans="1:16" ht="12.75">
      <c r="A277" s="25" t="s">
        <v>47</v>
      </c>
      <c s="29" t="s">
        <v>406</v>
      </c>
      <c s="29" t="s">
        <v>407</v>
      </c>
      <c s="25" t="s">
        <v>49</v>
      </c>
      <c s="30" t="s">
        <v>408</v>
      </c>
      <c s="31" t="s">
        <v>136</v>
      </c>
      <c s="32">
        <v>2764.45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51">
      <c r="A278" s="34" t="s">
        <v>53</v>
      </c>
      <c r="E278" s="35" t="s">
        <v>409</v>
      </c>
    </row>
    <row r="279" spans="1:5" ht="12.75">
      <c r="A279" s="36" t="s">
        <v>55</v>
      </c>
      <c r="E279" s="37" t="s">
        <v>240</v>
      </c>
    </row>
    <row r="280" spans="1:5" ht="51">
      <c r="A280" t="s">
        <v>57</v>
      </c>
      <c r="E280" s="35" t="s">
        <v>410</v>
      </c>
    </row>
    <row r="281" spans="1:16" ht="12.75">
      <c r="A281" s="25" t="s">
        <v>47</v>
      </c>
      <c s="29" t="s">
        <v>411</v>
      </c>
      <c s="29" t="s">
        <v>412</v>
      </c>
      <c s="25" t="s">
        <v>29</v>
      </c>
      <c s="30" t="s">
        <v>413</v>
      </c>
      <c s="31" t="s">
        <v>136</v>
      </c>
      <c s="32">
        <v>64.6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38.25">
      <c r="A282" s="34" t="s">
        <v>53</v>
      </c>
      <c r="E282" s="35" t="s">
        <v>414</v>
      </c>
    </row>
    <row r="283" spans="1:5" ht="12.75">
      <c r="A283" s="36" t="s">
        <v>55</v>
      </c>
      <c r="E283" s="37" t="s">
        <v>402</v>
      </c>
    </row>
    <row r="284" spans="1:5" ht="51">
      <c r="A284" t="s">
        <v>57</v>
      </c>
      <c r="E284" s="35" t="s">
        <v>415</v>
      </c>
    </row>
    <row r="285" spans="1:16" ht="12.75">
      <c r="A285" s="25" t="s">
        <v>47</v>
      </c>
      <c s="29" t="s">
        <v>416</v>
      </c>
      <c s="29" t="s">
        <v>412</v>
      </c>
      <c s="25" t="s">
        <v>23</v>
      </c>
      <c s="30" t="s">
        <v>413</v>
      </c>
      <c s="31" t="s">
        <v>136</v>
      </c>
      <c s="32">
        <v>505.509</v>
      </c>
      <c s="33">
        <v>0</v>
      </c>
      <c s="33">
        <f>ROUND(ROUND(H285,2)*ROUND(G285,3),2)</f>
      </c>
      <c s="31" t="s">
        <v>52</v>
      </c>
      <c r="O285">
        <f>(I285*21)/100</f>
      </c>
      <c t="s">
        <v>23</v>
      </c>
    </row>
    <row r="286" spans="1:5" ht="38.25">
      <c r="A286" s="34" t="s">
        <v>53</v>
      </c>
      <c r="E286" s="35" t="s">
        <v>417</v>
      </c>
    </row>
    <row r="287" spans="1:5" ht="12.75">
      <c r="A287" s="36" t="s">
        <v>55</v>
      </c>
      <c r="E287" s="37" t="s">
        <v>399</v>
      </c>
    </row>
    <row r="288" spans="1:5" ht="51">
      <c r="A288" t="s">
        <v>57</v>
      </c>
      <c r="E288" s="35" t="s">
        <v>415</v>
      </c>
    </row>
    <row r="289" spans="1:16" ht="12.75">
      <c r="A289" s="25" t="s">
        <v>47</v>
      </c>
      <c s="29" t="s">
        <v>418</v>
      </c>
      <c s="29" t="s">
        <v>412</v>
      </c>
      <c s="25" t="s">
        <v>22</v>
      </c>
      <c s="30" t="s">
        <v>413</v>
      </c>
      <c s="31" t="s">
        <v>136</v>
      </c>
      <c s="32">
        <v>1307.078</v>
      </c>
      <c s="33">
        <v>0</v>
      </c>
      <c s="33">
        <f>ROUND(ROUND(H289,2)*ROUND(G289,3),2)</f>
      </c>
      <c s="31" t="s">
        <v>52</v>
      </c>
      <c r="O289">
        <f>(I289*21)/100</f>
      </c>
      <c t="s">
        <v>23</v>
      </c>
    </row>
    <row r="290" spans="1:5" ht="38.25">
      <c r="A290" s="34" t="s">
        <v>53</v>
      </c>
      <c r="E290" s="35" t="s">
        <v>419</v>
      </c>
    </row>
    <row r="291" spans="1:5" ht="12.75">
      <c r="A291" s="36" t="s">
        <v>55</v>
      </c>
      <c r="E291" s="37" t="s">
        <v>405</v>
      </c>
    </row>
    <row r="292" spans="1:5" ht="51">
      <c r="A292" t="s">
        <v>57</v>
      </c>
      <c r="E292" s="35" t="s">
        <v>415</v>
      </c>
    </row>
    <row r="293" spans="1:16" ht="12.75">
      <c r="A293" s="25" t="s">
        <v>47</v>
      </c>
      <c s="29" t="s">
        <v>420</v>
      </c>
      <c s="29" t="s">
        <v>421</v>
      </c>
      <c s="25" t="s">
        <v>29</v>
      </c>
      <c s="30" t="s">
        <v>422</v>
      </c>
      <c s="31" t="s">
        <v>136</v>
      </c>
      <c s="32">
        <v>199.923</v>
      </c>
      <c s="33">
        <v>0</v>
      </c>
      <c s="33">
        <f>ROUND(ROUND(H293,2)*ROUND(G293,3),2)</f>
      </c>
      <c s="31" t="s">
        <v>52</v>
      </c>
      <c r="O293">
        <f>(I293*21)/100</f>
      </c>
      <c t="s">
        <v>23</v>
      </c>
    </row>
    <row r="294" spans="1:5" ht="38.25">
      <c r="A294" s="34" t="s">
        <v>53</v>
      </c>
      <c r="E294" s="35" t="s">
        <v>423</v>
      </c>
    </row>
    <row r="295" spans="1:5" ht="12.75">
      <c r="A295" s="36" t="s">
        <v>55</v>
      </c>
      <c r="E295" s="37" t="s">
        <v>424</v>
      </c>
    </row>
    <row r="296" spans="1:5" ht="140.25">
      <c r="A296" t="s">
        <v>57</v>
      </c>
      <c r="E296" s="35" t="s">
        <v>425</v>
      </c>
    </row>
    <row r="297" spans="1:16" ht="12.75">
      <c r="A297" s="25" t="s">
        <v>47</v>
      </c>
      <c s="29" t="s">
        <v>426</v>
      </c>
      <c s="29" t="s">
        <v>421</v>
      </c>
      <c s="25" t="s">
        <v>23</v>
      </c>
      <c s="30" t="s">
        <v>422</v>
      </c>
      <c s="31" t="s">
        <v>136</v>
      </c>
      <c s="32">
        <v>3370.061</v>
      </c>
      <c s="33">
        <v>0</v>
      </c>
      <c s="33">
        <f>ROUND(ROUND(H297,2)*ROUND(G297,3),2)</f>
      </c>
      <c s="31" t="s">
        <v>52</v>
      </c>
      <c r="O297">
        <f>(I297*21)/100</f>
      </c>
      <c t="s">
        <v>23</v>
      </c>
    </row>
    <row r="298" spans="1:5" ht="38.25">
      <c r="A298" s="34" t="s">
        <v>53</v>
      </c>
      <c r="E298" s="35" t="s">
        <v>427</v>
      </c>
    </row>
    <row r="299" spans="1:5" ht="12.75">
      <c r="A299" s="36" t="s">
        <v>55</v>
      </c>
      <c r="E299" s="37" t="s">
        <v>378</v>
      </c>
    </row>
    <row r="300" spans="1:5" ht="140.25">
      <c r="A300" t="s">
        <v>57</v>
      </c>
      <c r="E300" s="35" t="s">
        <v>425</v>
      </c>
    </row>
    <row r="301" spans="1:16" ht="12.75">
      <c r="A301" s="25" t="s">
        <v>47</v>
      </c>
      <c s="29" t="s">
        <v>428</v>
      </c>
      <c s="29" t="s">
        <v>421</v>
      </c>
      <c s="25" t="s">
        <v>22</v>
      </c>
      <c s="30" t="s">
        <v>422</v>
      </c>
      <c s="31" t="s">
        <v>136</v>
      </c>
      <c s="32">
        <v>8713.855</v>
      </c>
      <c s="33">
        <v>0</v>
      </c>
      <c s="33">
        <f>ROUND(ROUND(H301,2)*ROUND(G301,3),2)</f>
      </c>
      <c s="31" t="s">
        <v>52</v>
      </c>
      <c r="O301">
        <f>(I301*21)/100</f>
      </c>
      <c t="s">
        <v>23</v>
      </c>
    </row>
    <row r="302" spans="1:5" ht="38.25">
      <c r="A302" s="34" t="s">
        <v>53</v>
      </c>
      <c r="E302" s="35" t="s">
        <v>429</v>
      </c>
    </row>
    <row r="303" spans="1:5" ht="12.75">
      <c r="A303" s="36" t="s">
        <v>55</v>
      </c>
      <c r="E303" s="37" t="s">
        <v>381</v>
      </c>
    </row>
    <row r="304" spans="1:5" ht="140.25">
      <c r="A304" t="s">
        <v>57</v>
      </c>
      <c r="E304" s="35" t="s">
        <v>425</v>
      </c>
    </row>
    <row r="305" spans="1:16" ht="12.75">
      <c r="A305" s="25" t="s">
        <v>47</v>
      </c>
      <c s="29" t="s">
        <v>430</v>
      </c>
      <c s="29" t="s">
        <v>421</v>
      </c>
      <c s="25" t="s">
        <v>33</v>
      </c>
      <c s="30" t="s">
        <v>422</v>
      </c>
      <c s="31" t="s">
        <v>136</v>
      </c>
      <c s="32">
        <v>1840.593</v>
      </c>
      <c s="33">
        <v>0</v>
      </c>
      <c s="33">
        <f>ROUND(ROUND(H305,2)*ROUND(G305,3),2)</f>
      </c>
      <c s="31" t="s">
        <v>52</v>
      </c>
      <c r="O305">
        <f>(I305*21)/100</f>
      </c>
      <c t="s">
        <v>23</v>
      </c>
    </row>
    <row r="306" spans="1:5" ht="38.25">
      <c r="A306" s="34" t="s">
        <v>53</v>
      </c>
      <c r="E306" s="35" t="s">
        <v>431</v>
      </c>
    </row>
    <row r="307" spans="1:5" ht="12.75">
      <c r="A307" s="36" t="s">
        <v>55</v>
      </c>
      <c r="E307" s="37" t="s">
        <v>432</v>
      </c>
    </row>
    <row r="308" spans="1:5" ht="140.25">
      <c r="A308" t="s">
        <v>57</v>
      </c>
      <c r="E308" s="35" t="s">
        <v>425</v>
      </c>
    </row>
    <row r="309" spans="1:16" ht="12.75">
      <c r="A309" s="25" t="s">
        <v>47</v>
      </c>
      <c s="29" t="s">
        <v>433</v>
      </c>
      <c s="29" t="s">
        <v>421</v>
      </c>
      <c s="25" t="s">
        <v>35</v>
      </c>
      <c s="30" t="s">
        <v>422</v>
      </c>
      <c s="31" t="s">
        <v>136</v>
      </c>
      <c s="32">
        <v>95.335</v>
      </c>
      <c s="33">
        <v>0</v>
      </c>
      <c s="33">
        <f>ROUND(ROUND(H309,2)*ROUND(G309,3),2)</f>
      </c>
      <c s="31" t="s">
        <v>52</v>
      </c>
      <c r="O309">
        <f>(I309*21)/100</f>
      </c>
      <c t="s">
        <v>23</v>
      </c>
    </row>
    <row r="310" spans="1:5" ht="38.25">
      <c r="A310" s="34" t="s">
        <v>53</v>
      </c>
      <c r="E310" s="35" t="s">
        <v>434</v>
      </c>
    </row>
    <row r="311" spans="1:5" ht="12.75">
      <c r="A311" s="36" t="s">
        <v>55</v>
      </c>
      <c r="E311" s="37" t="s">
        <v>390</v>
      </c>
    </row>
    <row r="312" spans="1:5" ht="140.25">
      <c r="A312" t="s">
        <v>57</v>
      </c>
      <c r="E312" s="35" t="s">
        <v>425</v>
      </c>
    </row>
    <row r="313" spans="1:16" ht="12.75">
      <c r="A313" s="25" t="s">
        <v>47</v>
      </c>
      <c s="29" t="s">
        <v>435</v>
      </c>
      <c s="29" t="s">
        <v>421</v>
      </c>
      <c s="25" t="s">
        <v>37</v>
      </c>
      <c s="30" t="s">
        <v>422</v>
      </c>
      <c s="31" t="s">
        <v>136</v>
      </c>
      <c s="32">
        <v>1121.588</v>
      </c>
      <c s="33">
        <v>0</v>
      </c>
      <c s="33">
        <f>ROUND(ROUND(H313,2)*ROUND(G313,3),2)</f>
      </c>
      <c s="31" t="s">
        <v>52</v>
      </c>
      <c r="O313">
        <f>(I313*21)/100</f>
      </c>
      <c t="s">
        <v>23</v>
      </c>
    </row>
    <row r="314" spans="1:5" ht="38.25">
      <c r="A314" s="34" t="s">
        <v>53</v>
      </c>
      <c r="E314" s="35" t="s">
        <v>436</v>
      </c>
    </row>
    <row r="315" spans="1:5" ht="12.75">
      <c r="A315" s="36" t="s">
        <v>55</v>
      </c>
      <c r="E315" s="37" t="s">
        <v>437</v>
      </c>
    </row>
    <row r="316" spans="1:5" ht="140.25">
      <c r="A316" t="s">
        <v>57</v>
      </c>
      <c r="E316" s="35" t="s">
        <v>425</v>
      </c>
    </row>
    <row r="317" spans="1:16" ht="12.75">
      <c r="A317" s="25" t="s">
        <v>47</v>
      </c>
      <c s="29" t="s">
        <v>438</v>
      </c>
      <c s="29" t="s">
        <v>439</v>
      </c>
      <c s="25" t="s">
        <v>29</v>
      </c>
      <c s="30" t="s">
        <v>440</v>
      </c>
      <c s="31" t="s">
        <v>136</v>
      </c>
      <c s="32">
        <v>1882.392</v>
      </c>
      <c s="33">
        <v>0</v>
      </c>
      <c s="33">
        <f>ROUND(ROUND(H317,2)*ROUND(G317,3),2)</f>
      </c>
      <c s="31" t="s">
        <v>52</v>
      </c>
      <c r="O317">
        <f>(I317*21)/100</f>
      </c>
      <c t="s">
        <v>23</v>
      </c>
    </row>
    <row r="318" spans="1:5" ht="51">
      <c r="A318" s="34" t="s">
        <v>53</v>
      </c>
      <c r="E318" s="35" t="s">
        <v>441</v>
      </c>
    </row>
    <row r="319" spans="1:5" ht="12.75">
      <c r="A319" s="36" t="s">
        <v>55</v>
      </c>
      <c r="E319" s="37" t="s">
        <v>442</v>
      </c>
    </row>
    <row r="320" spans="1:5" ht="140.25">
      <c r="A320" t="s">
        <v>57</v>
      </c>
      <c r="E320" s="35" t="s">
        <v>425</v>
      </c>
    </row>
    <row r="321" spans="1:16" ht="12.75">
      <c r="A321" s="25" t="s">
        <v>47</v>
      </c>
      <c s="29" t="s">
        <v>443</v>
      </c>
      <c s="29" t="s">
        <v>439</v>
      </c>
      <c s="25" t="s">
        <v>23</v>
      </c>
      <c s="30" t="s">
        <v>440</v>
      </c>
      <c s="31" t="s">
        <v>136</v>
      </c>
      <c s="32">
        <v>95.335</v>
      </c>
      <c s="33">
        <v>0</v>
      </c>
      <c s="33">
        <f>ROUND(ROUND(H321,2)*ROUND(G321,3),2)</f>
      </c>
      <c s="31" t="s">
        <v>52</v>
      </c>
      <c r="O321">
        <f>(I321*21)/100</f>
      </c>
      <c t="s">
        <v>23</v>
      </c>
    </row>
    <row r="322" spans="1:5" ht="38.25">
      <c r="A322" s="34" t="s">
        <v>53</v>
      </c>
      <c r="E322" s="35" t="s">
        <v>444</v>
      </c>
    </row>
    <row r="323" spans="1:5" ht="12.75">
      <c r="A323" s="36" t="s">
        <v>55</v>
      </c>
      <c r="E323" s="37" t="s">
        <v>390</v>
      </c>
    </row>
    <row r="324" spans="1:5" ht="140.25">
      <c r="A324" t="s">
        <v>57</v>
      </c>
      <c r="E324" s="35" t="s">
        <v>425</v>
      </c>
    </row>
    <row r="325" spans="1:16" ht="12.75">
      <c r="A325" s="25" t="s">
        <v>47</v>
      </c>
      <c s="29" t="s">
        <v>445</v>
      </c>
      <c s="29" t="s">
        <v>446</v>
      </c>
      <c s="25" t="s">
        <v>49</v>
      </c>
      <c s="30" t="s">
        <v>447</v>
      </c>
      <c s="31" t="s">
        <v>136</v>
      </c>
      <c s="32">
        <v>1924.19</v>
      </c>
      <c s="33">
        <v>0</v>
      </c>
      <c s="33">
        <f>ROUND(ROUND(H325,2)*ROUND(G325,3),2)</f>
      </c>
      <c s="31" t="s">
        <v>52</v>
      </c>
      <c r="O325">
        <f>(I325*21)/100</f>
      </c>
      <c t="s">
        <v>23</v>
      </c>
    </row>
    <row r="326" spans="1:5" ht="51">
      <c r="A326" s="34" t="s">
        <v>53</v>
      </c>
      <c r="E326" s="35" t="s">
        <v>448</v>
      </c>
    </row>
    <row r="327" spans="1:5" ht="12.75">
      <c r="A327" s="36" t="s">
        <v>55</v>
      </c>
      <c r="E327" s="37" t="s">
        <v>449</v>
      </c>
    </row>
    <row r="328" spans="1:5" ht="140.25">
      <c r="A328" t="s">
        <v>57</v>
      </c>
      <c r="E328" s="35" t="s">
        <v>425</v>
      </c>
    </row>
    <row r="329" spans="1:16" ht="12.75">
      <c r="A329" s="25" t="s">
        <v>47</v>
      </c>
      <c s="29" t="s">
        <v>450</v>
      </c>
      <c s="29" t="s">
        <v>451</v>
      </c>
      <c s="25" t="s">
        <v>29</v>
      </c>
      <c s="30" t="s">
        <v>452</v>
      </c>
      <c s="31" t="s">
        <v>185</v>
      </c>
      <c s="32">
        <v>252.755</v>
      </c>
      <c s="33">
        <v>0</v>
      </c>
      <c s="33">
        <f>ROUND(ROUND(H329,2)*ROUND(G329,3),2)</f>
      </c>
      <c s="31" t="s">
        <v>52</v>
      </c>
      <c r="O329">
        <f>(I329*21)/100</f>
      </c>
      <c t="s">
        <v>23</v>
      </c>
    </row>
    <row r="330" spans="1:5" ht="38.25">
      <c r="A330" s="34" t="s">
        <v>53</v>
      </c>
      <c r="E330" s="35" t="s">
        <v>453</v>
      </c>
    </row>
    <row r="331" spans="1:5" ht="12.75">
      <c r="A331" s="36" t="s">
        <v>55</v>
      </c>
      <c r="E331" s="37" t="s">
        <v>454</v>
      </c>
    </row>
    <row r="332" spans="1:5" ht="51">
      <c r="A332" t="s">
        <v>57</v>
      </c>
      <c r="E332" s="35" t="s">
        <v>455</v>
      </c>
    </row>
    <row r="333" spans="1:16" ht="12.75">
      <c r="A333" s="25" t="s">
        <v>47</v>
      </c>
      <c s="29" t="s">
        <v>456</v>
      </c>
      <c s="29" t="s">
        <v>451</v>
      </c>
      <c s="25" t="s">
        <v>23</v>
      </c>
      <c s="30" t="s">
        <v>452</v>
      </c>
      <c s="31" t="s">
        <v>185</v>
      </c>
      <c s="32">
        <v>653.539</v>
      </c>
      <c s="33">
        <v>0</v>
      </c>
      <c s="33">
        <f>ROUND(ROUND(H333,2)*ROUND(G333,3),2)</f>
      </c>
      <c s="31" t="s">
        <v>52</v>
      </c>
      <c r="O333">
        <f>(I333*21)/100</f>
      </c>
      <c t="s">
        <v>23</v>
      </c>
    </row>
    <row r="334" spans="1:5" ht="38.25">
      <c r="A334" s="34" t="s">
        <v>53</v>
      </c>
      <c r="E334" s="35" t="s">
        <v>457</v>
      </c>
    </row>
    <row r="335" spans="1:5" ht="12.75">
      <c r="A335" s="36" t="s">
        <v>55</v>
      </c>
      <c r="E335" s="37" t="s">
        <v>458</v>
      </c>
    </row>
    <row r="336" spans="1:5" ht="51">
      <c r="A336" t="s">
        <v>57</v>
      </c>
      <c r="E336" s="35" t="s">
        <v>455</v>
      </c>
    </row>
    <row r="337" spans="1:16" ht="12.75">
      <c r="A337" s="25" t="s">
        <v>47</v>
      </c>
      <c s="29" t="s">
        <v>459</v>
      </c>
      <c s="29" t="s">
        <v>460</v>
      </c>
      <c s="25" t="s">
        <v>29</v>
      </c>
      <c s="30" t="s">
        <v>461</v>
      </c>
      <c s="31" t="s">
        <v>185</v>
      </c>
      <c s="32">
        <v>170.2</v>
      </c>
      <c s="33">
        <v>0</v>
      </c>
      <c s="33">
        <f>ROUND(ROUND(H337,2)*ROUND(G337,3),2)</f>
      </c>
      <c s="31" t="s">
        <v>52</v>
      </c>
      <c r="O337">
        <f>(I337*21)/100</f>
      </c>
      <c t="s">
        <v>23</v>
      </c>
    </row>
    <row r="338" spans="1:5" ht="51">
      <c r="A338" s="34" t="s">
        <v>53</v>
      </c>
      <c r="E338" s="35" t="s">
        <v>462</v>
      </c>
    </row>
    <row r="339" spans="1:5" ht="12.75">
      <c r="A339" s="36" t="s">
        <v>55</v>
      </c>
      <c r="E339" s="37" t="s">
        <v>187</v>
      </c>
    </row>
    <row r="340" spans="1:5" ht="38.25">
      <c r="A340" t="s">
        <v>57</v>
      </c>
      <c r="E340" s="35" t="s">
        <v>463</v>
      </c>
    </row>
    <row r="341" spans="1:16" ht="12.75">
      <c r="A341" s="25" t="s">
        <v>47</v>
      </c>
      <c s="29" t="s">
        <v>464</v>
      </c>
      <c s="29" t="s">
        <v>460</v>
      </c>
      <c s="25" t="s">
        <v>23</v>
      </c>
      <c s="30" t="s">
        <v>461</v>
      </c>
      <c s="31" t="s">
        <v>185</v>
      </c>
      <c s="32">
        <v>12</v>
      </c>
      <c s="33">
        <v>0</v>
      </c>
      <c s="33">
        <f>ROUND(ROUND(H341,2)*ROUND(G341,3),2)</f>
      </c>
      <c s="31" t="s">
        <v>52</v>
      </c>
      <c r="O341">
        <f>(I341*21)/100</f>
      </c>
      <c t="s">
        <v>23</v>
      </c>
    </row>
    <row r="342" spans="1:5" ht="38.25">
      <c r="A342" s="34" t="s">
        <v>53</v>
      </c>
      <c r="E342" s="35" t="s">
        <v>465</v>
      </c>
    </row>
    <row r="343" spans="1:5" ht="12.75">
      <c r="A343" s="36" t="s">
        <v>55</v>
      </c>
      <c r="E343" s="37" t="s">
        <v>191</v>
      </c>
    </row>
    <row r="344" spans="1:5" ht="38.25">
      <c r="A344" t="s">
        <v>57</v>
      </c>
      <c r="E344" s="35" t="s">
        <v>463</v>
      </c>
    </row>
    <row r="345" spans="1:18" ht="12.75" customHeight="1">
      <c r="A345" s="6" t="s">
        <v>45</v>
      </c>
      <c s="6"/>
      <c s="40" t="s">
        <v>69</v>
      </c>
      <c s="6"/>
      <c s="27" t="s">
        <v>466</v>
      </c>
      <c s="6"/>
      <c s="6"/>
      <c s="6"/>
      <c s="41">
        <f>0+Q345</f>
      </c>
      <c s="6"/>
      <c r="O345">
        <f>0+R345</f>
      </c>
      <c r="Q345">
        <f>0+I346</f>
      </c>
      <c>
        <f>0+O346</f>
      </c>
    </row>
    <row r="346" spans="1:16" ht="25.5">
      <c r="A346" s="25" t="s">
        <v>47</v>
      </c>
      <c s="29" t="s">
        <v>467</v>
      </c>
      <c s="29" t="s">
        <v>468</v>
      </c>
      <c s="25" t="s">
        <v>49</v>
      </c>
      <c s="30" t="s">
        <v>469</v>
      </c>
      <c s="31" t="s">
        <v>136</v>
      </c>
      <c s="32">
        <v>33.32</v>
      </c>
      <c s="33">
        <v>0</v>
      </c>
      <c s="33">
        <f>ROUND(ROUND(H346,2)*ROUND(G346,3),2)</f>
      </c>
      <c s="31" t="s">
        <v>52</v>
      </c>
      <c r="O346">
        <f>(I346*21)/100</f>
      </c>
      <c t="s">
        <v>23</v>
      </c>
    </row>
    <row r="347" spans="1:5" ht="38.25">
      <c r="A347" s="34" t="s">
        <v>53</v>
      </c>
      <c r="E347" s="35" t="s">
        <v>470</v>
      </c>
    </row>
    <row r="348" spans="1:5" ht="12.75">
      <c r="A348" s="36" t="s">
        <v>55</v>
      </c>
      <c r="E348" s="37" t="s">
        <v>471</v>
      </c>
    </row>
    <row r="349" spans="1:5" ht="191.25">
      <c r="A349" t="s">
        <v>57</v>
      </c>
      <c r="E349" s="35" t="s">
        <v>472</v>
      </c>
    </row>
    <row r="350" spans="1:18" ht="12.75" customHeight="1">
      <c r="A350" s="6" t="s">
        <v>45</v>
      </c>
      <c s="6"/>
      <c s="40" t="s">
        <v>75</v>
      </c>
      <c s="6"/>
      <c s="27" t="s">
        <v>473</v>
      </c>
      <c s="6"/>
      <c s="6"/>
      <c s="6"/>
      <c s="41">
        <f>0+Q350</f>
      </c>
      <c s="6"/>
      <c r="O350">
        <f>0+R350</f>
      </c>
      <c r="Q350">
        <f>0+I351+I355+I359</f>
      </c>
      <c>
        <f>0+O351+O355+O359</f>
      </c>
    </row>
    <row r="351" spans="1:16" ht="12.75">
      <c r="A351" s="25" t="s">
        <v>47</v>
      </c>
      <c s="29" t="s">
        <v>474</v>
      </c>
      <c s="29" t="s">
        <v>475</v>
      </c>
      <c s="25" t="s">
        <v>49</v>
      </c>
      <c s="30" t="s">
        <v>476</v>
      </c>
      <c s="31" t="s">
        <v>185</v>
      </c>
      <c s="32">
        <v>11.9</v>
      </c>
      <c s="33">
        <v>0</v>
      </c>
      <c s="33">
        <f>ROUND(ROUND(H351,2)*ROUND(G351,3),2)</f>
      </c>
      <c s="31" t="s">
        <v>52</v>
      </c>
      <c r="O351">
        <f>(I351*21)/100</f>
      </c>
      <c t="s">
        <v>23</v>
      </c>
    </row>
    <row r="352" spans="1:5" ht="63.75">
      <c r="A352" s="34" t="s">
        <v>53</v>
      </c>
      <c r="E352" s="35" t="s">
        <v>477</v>
      </c>
    </row>
    <row r="353" spans="1:5" ht="12.75">
      <c r="A353" s="36" t="s">
        <v>55</v>
      </c>
      <c r="E353" s="37" t="s">
        <v>478</v>
      </c>
    </row>
    <row r="354" spans="1:5" ht="255">
      <c r="A354" t="s">
        <v>57</v>
      </c>
      <c r="E354" s="35" t="s">
        <v>479</v>
      </c>
    </row>
    <row r="355" spans="1:16" ht="12.75">
      <c r="A355" s="25" t="s">
        <v>47</v>
      </c>
      <c s="29" t="s">
        <v>480</v>
      </c>
      <c s="29" t="s">
        <v>481</v>
      </c>
      <c s="25" t="s">
        <v>49</v>
      </c>
      <c s="30" t="s">
        <v>482</v>
      </c>
      <c s="31" t="s">
        <v>185</v>
      </c>
      <c s="32">
        <v>298.493</v>
      </c>
      <c s="33">
        <v>0</v>
      </c>
      <c s="33">
        <f>ROUND(ROUND(H355,2)*ROUND(G355,3),2)</f>
      </c>
      <c s="31" t="s">
        <v>52</v>
      </c>
      <c r="O355">
        <f>(I355*21)/100</f>
      </c>
      <c t="s">
        <v>23</v>
      </c>
    </row>
    <row r="356" spans="1:5" ht="51">
      <c r="A356" s="34" t="s">
        <v>53</v>
      </c>
      <c r="E356" s="35" t="s">
        <v>483</v>
      </c>
    </row>
    <row r="357" spans="1:5" ht="12.75">
      <c r="A357" s="36" t="s">
        <v>55</v>
      </c>
      <c r="E357" s="37" t="s">
        <v>484</v>
      </c>
    </row>
    <row r="358" spans="1:5" ht="242.25">
      <c r="A358" t="s">
        <v>57</v>
      </c>
      <c r="E358" s="35" t="s">
        <v>485</v>
      </c>
    </row>
    <row r="359" spans="1:16" ht="12.75">
      <c r="A359" s="25" t="s">
        <v>47</v>
      </c>
      <c s="29" t="s">
        <v>486</v>
      </c>
      <c s="29" t="s">
        <v>487</v>
      </c>
      <c s="25" t="s">
        <v>49</v>
      </c>
      <c s="30" t="s">
        <v>488</v>
      </c>
      <c s="31" t="s">
        <v>148</v>
      </c>
      <c s="32">
        <v>4.902</v>
      </c>
      <c s="33">
        <v>0</v>
      </c>
      <c s="33">
        <f>ROUND(ROUND(H359,2)*ROUND(G359,3),2)</f>
      </c>
      <c s="31" t="s">
        <v>52</v>
      </c>
      <c r="O359">
        <f>(I359*21)/100</f>
      </c>
      <c t="s">
        <v>23</v>
      </c>
    </row>
    <row r="360" spans="1:5" ht="51">
      <c r="A360" s="34" t="s">
        <v>53</v>
      </c>
      <c r="E360" s="35" t="s">
        <v>489</v>
      </c>
    </row>
    <row r="361" spans="1:5" ht="12.75">
      <c r="A361" s="36" t="s">
        <v>55</v>
      </c>
      <c r="E361" s="37" t="s">
        <v>490</v>
      </c>
    </row>
    <row r="362" spans="1:5" ht="369.75">
      <c r="A362" t="s">
        <v>57</v>
      </c>
      <c r="E362" s="35" t="s">
        <v>311</v>
      </c>
    </row>
    <row r="363" spans="1:18" ht="12.75" customHeight="1">
      <c r="A363" s="6" t="s">
        <v>45</v>
      </c>
      <c s="6"/>
      <c s="40" t="s">
        <v>40</v>
      </c>
      <c s="6"/>
      <c s="27" t="s">
        <v>46</v>
      </c>
      <c s="6"/>
      <c s="6"/>
      <c s="6"/>
      <c s="41">
        <f>0+Q363</f>
      </c>
      <c s="6"/>
      <c r="O363">
        <f>0+R363</f>
      </c>
      <c r="Q363">
        <f>0+I364+I368+I372+I376+I380+I384+I388+I392+I396+I400+I404+I408+I412+I416+I420+I424+I428+I432+I436+I440+I444+I448+I452+I456+I460+I464+I468+I472+I476+I480</f>
      </c>
      <c>
        <f>0+O364+O368+O372+O376+O380+O384+O388+O392+O396+O400+O404+O408+O412+O416+O420+O424+O428+O432+O436+O440+O444+O448+O452+O456+O460+O464+O468+O472+O476+O480</f>
      </c>
    </row>
    <row r="364" spans="1:16" ht="25.5">
      <c r="A364" s="25" t="s">
        <v>47</v>
      </c>
      <c s="29" t="s">
        <v>491</v>
      </c>
      <c s="29" t="s">
        <v>492</v>
      </c>
      <c s="25" t="s">
        <v>49</v>
      </c>
      <c s="30" t="s">
        <v>493</v>
      </c>
      <c s="31" t="s">
        <v>185</v>
      </c>
      <c s="32">
        <v>165.41</v>
      </c>
      <c s="33">
        <v>0</v>
      </c>
      <c s="33">
        <f>ROUND(ROUND(H364,2)*ROUND(G364,3),2)</f>
      </c>
      <c s="31" t="s">
        <v>52</v>
      </c>
      <c r="O364">
        <f>(I364*21)/100</f>
      </c>
      <c t="s">
        <v>23</v>
      </c>
    </row>
    <row r="365" spans="1:5" ht="38.25">
      <c r="A365" s="34" t="s">
        <v>53</v>
      </c>
      <c r="E365" s="35" t="s">
        <v>494</v>
      </c>
    </row>
    <row r="366" spans="1:5" ht="12.75">
      <c r="A366" s="36" t="s">
        <v>55</v>
      </c>
      <c r="E366" s="37" t="s">
        <v>495</v>
      </c>
    </row>
    <row r="367" spans="1:5" ht="76.5">
      <c r="A367" t="s">
        <v>57</v>
      </c>
      <c r="E367" s="35" t="s">
        <v>496</v>
      </c>
    </row>
    <row r="368" spans="1:16" ht="25.5">
      <c r="A368" s="25" t="s">
        <v>47</v>
      </c>
      <c s="29" t="s">
        <v>33</v>
      </c>
      <c s="29" t="s">
        <v>497</v>
      </c>
      <c s="25" t="s">
        <v>49</v>
      </c>
      <c s="30" t="s">
        <v>498</v>
      </c>
      <c s="31" t="s">
        <v>185</v>
      </c>
      <c s="32">
        <v>165.41</v>
      </c>
      <c s="33">
        <v>0</v>
      </c>
      <c s="33">
        <f>ROUND(ROUND(H368,2)*ROUND(G368,3),2)</f>
      </c>
      <c s="31" t="s">
        <v>52</v>
      </c>
      <c r="O368">
        <f>(I368*21)/100</f>
      </c>
      <c t="s">
        <v>23</v>
      </c>
    </row>
    <row r="369" spans="1:5" ht="51">
      <c r="A369" s="34" t="s">
        <v>53</v>
      </c>
      <c r="E369" s="35" t="s">
        <v>499</v>
      </c>
    </row>
    <row r="370" spans="1:5" ht="12.75">
      <c r="A370" s="36" t="s">
        <v>55</v>
      </c>
      <c r="E370" s="37" t="s">
        <v>495</v>
      </c>
    </row>
    <row r="371" spans="1:5" ht="38.25">
      <c r="A371" t="s">
        <v>57</v>
      </c>
      <c r="E371" s="35" t="s">
        <v>500</v>
      </c>
    </row>
    <row r="372" spans="1:16" ht="25.5">
      <c r="A372" s="25" t="s">
        <v>47</v>
      </c>
      <c s="29" t="s">
        <v>501</v>
      </c>
      <c s="29" t="s">
        <v>502</v>
      </c>
      <c s="25" t="s">
        <v>49</v>
      </c>
      <c s="30" t="s">
        <v>503</v>
      </c>
      <c s="31" t="s">
        <v>185</v>
      </c>
      <c s="32">
        <v>262.25</v>
      </c>
      <c s="33">
        <v>0</v>
      </c>
      <c s="33">
        <f>ROUND(ROUND(H372,2)*ROUND(G372,3),2)</f>
      </c>
      <c s="31" t="s">
        <v>52</v>
      </c>
      <c r="O372">
        <f>(I372*21)/100</f>
      </c>
      <c t="s">
        <v>23</v>
      </c>
    </row>
    <row r="373" spans="1:5" ht="63.75">
      <c r="A373" s="34" t="s">
        <v>53</v>
      </c>
      <c r="E373" s="35" t="s">
        <v>504</v>
      </c>
    </row>
    <row r="374" spans="1:5" ht="12.75">
      <c r="A374" s="36" t="s">
        <v>55</v>
      </c>
      <c r="E374" s="37" t="s">
        <v>505</v>
      </c>
    </row>
    <row r="375" spans="1:5" ht="127.5">
      <c r="A375" t="s">
        <v>57</v>
      </c>
      <c r="E375" s="35" t="s">
        <v>506</v>
      </c>
    </row>
    <row r="376" spans="1:16" ht="12.75">
      <c r="A376" s="25" t="s">
        <v>47</v>
      </c>
      <c s="29" t="s">
        <v>507</v>
      </c>
      <c s="29" t="s">
        <v>508</v>
      </c>
      <c s="25" t="s">
        <v>29</v>
      </c>
      <c s="30" t="s">
        <v>509</v>
      </c>
      <c s="31" t="s">
        <v>51</v>
      </c>
      <c s="32">
        <v>147</v>
      </c>
      <c s="33">
        <v>0</v>
      </c>
      <c s="33">
        <f>ROUND(ROUND(H376,2)*ROUND(G376,3),2)</f>
      </c>
      <c s="31" t="s">
        <v>52</v>
      </c>
      <c r="O376">
        <f>(I376*21)/100</f>
      </c>
      <c t="s">
        <v>23</v>
      </c>
    </row>
    <row r="377" spans="1:5" ht="51">
      <c r="A377" s="34" t="s">
        <v>53</v>
      </c>
      <c r="E377" s="35" t="s">
        <v>510</v>
      </c>
    </row>
    <row r="378" spans="1:5" ht="12.75">
      <c r="A378" s="36" t="s">
        <v>55</v>
      </c>
      <c r="E378" s="37" t="s">
        <v>511</v>
      </c>
    </row>
    <row r="379" spans="1:5" ht="51">
      <c r="A379" t="s">
        <v>57</v>
      </c>
      <c r="E379" s="35" t="s">
        <v>512</v>
      </c>
    </row>
    <row r="380" spans="1:16" ht="12.75">
      <c r="A380" s="25" t="s">
        <v>47</v>
      </c>
      <c s="29" t="s">
        <v>513</v>
      </c>
      <c s="29" t="s">
        <v>508</v>
      </c>
      <c s="25" t="s">
        <v>23</v>
      </c>
      <c s="30" t="s">
        <v>509</v>
      </c>
      <c s="31" t="s">
        <v>51</v>
      </c>
      <c s="32">
        <v>26</v>
      </c>
      <c s="33">
        <v>0</v>
      </c>
      <c s="33">
        <f>ROUND(ROUND(H380,2)*ROUND(G380,3),2)</f>
      </c>
      <c s="31" t="s">
        <v>52</v>
      </c>
      <c r="O380">
        <f>(I380*21)/100</f>
      </c>
      <c t="s">
        <v>23</v>
      </c>
    </row>
    <row r="381" spans="1:5" ht="51">
      <c r="A381" s="34" t="s">
        <v>53</v>
      </c>
      <c r="E381" s="35" t="s">
        <v>514</v>
      </c>
    </row>
    <row r="382" spans="1:5" ht="12.75">
      <c r="A382" s="36" t="s">
        <v>55</v>
      </c>
      <c r="E382" s="37" t="s">
        <v>515</v>
      </c>
    </row>
    <row r="383" spans="1:5" ht="51">
      <c r="A383" t="s">
        <v>57</v>
      </c>
      <c r="E383" s="35" t="s">
        <v>512</v>
      </c>
    </row>
    <row r="384" spans="1:16" ht="12.75">
      <c r="A384" s="25" t="s">
        <v>47</v>
      </c>
      <c s="29" t="s">
        <v>516</v>
      </c>
      <c s="29" t="s">
        <v>508</v>
      </c>
      <c s="25" t="s">
        <v>22</v>
      </c>
      <c s="30" t="s">
        <v>509</v>
      </c>
      <c s="31" t="s">
        <v>51</v>
      </c>
      <c s="32">
        <v>6</v>
      </c>
      <c s="33">
        <v>0</v>
      </c>
      <c s="33">
        <f>ROUND(ROUND(H384,2)*ROUND(G384,3),2)</f>
      </c>
      <c s="31" t="s">
        <v>52</v>
      </c>
      <c r="O384">
        <f>(I384*21)/100</f>
      </c>
      <c t="s">
        <v>23</v>
      </c>
    </row>
    <row r="385" spans="1:5" ht="51">
      <c r="A385" s="34" t="s">
        <v>53</v>
      </c>
      <c r="E385" s="35" t="s">
        <v>517</v>
      </c>
    </row>
    <row r="386" spans="1:5" ht="12.75">
      <c r="A386" s="36" t="s">
        <v>55</v>
      </c>
      <c r="E386" s="37" t="s">
        <v>518</v>
      </c>
    </row>
    <row r="387" spans="1:5" ht="51">
      <c r="A387" t="s">
        <v>57</v>
      </c>
      <c r="E387" s="35" t="s">
        <v>512</v>
      </c>
    </row>
    <row r="388" spans="1:16" ht="12.75">
      <c r="A388" s="25" t="s">
        <v>47</v>
      </c>
      <c s="29" t="s">
        <v>22</v>
      </c>
      <c s="29" t="s">
        <v>519</v>
      </c>
      <c s="25" t="s">
        <v>49</v>
      </c>
      <c s="30" t="s">
        <v>520</v>
      </c>
      <c s="31" t="s">
        <v>51</v>
      </c>
      <c s="32">
        <v>96</v>
      </c>
      <c s="33">
        <v>0</v>
      </c>
      <c s="33">
        <f>ROUND(ROUND(H388,2)*ROUND(G388,3),2)</f>
      </c>
      <c s="31" t="s">
        <v>52</v>
      </c>
      <c r="O388">
        <f>(I388*21)/100</f>
      </c>
      <c t="s">
        <v>23</v>
      </c>
    </row>
    <row r="389" spans="1:5" ht="63.75">
      <c r="A389" s="34" t="s">
        <v>53</v>
      </c>
      <c r="E389" s="35" t="s">
        <v>521</v>
      </c>
    </row>
    <row r="390" spans="1:5" ht="12.75">
      <c r="A390" s="36" t="s">
        <v>55</v>
      </c>
      <c r="E390" s="37" t="s">
        <v>522</v>
      </c>
    </row>
    <row r="391" spans="1:5" ht="25.5">
      <c r="A391" t="s">
        <v>57</v>
      </c>
      <c r="E391" s="35" t="s">
        <v>523</v>
      </c>
    </row>
    <row r="392" spans="1:16" ht="25.5">
      <c r="A392" s="25" t="s">
        <v>47</v>
      </c>
      <c s="29" t="s">
        <v>524</v>
      </c>
      <c s="29" t="s">
        <v>525</v>
      </c>
      <c s="25" t="s">
        <v>29</v>
      </c>
      <c s="30" t="s">
        <v>526</v>
      </c>
      <c s="31" t="s">
        <v>51</v>
      </c>
      <c s="32">
        <v>86</v>
      </c>
      <c s="33">
        <v>0</v>
      </c>
      <c s="33">
        <f>ROUND(ROUND(H392,2)*ROUND(G392,3),2)</f>
      </c>
      <c s="31" t="s">
        <v>52</v>
      </c>
      <c r="O392">
        <f>(I392*21)/100</f>
      </c>
      <c t="s">
        <v>23</v>
      </c>
    </row>
    <row r="393" spans="1:5" ht="51">
      <c r="A393" s="34" t="s">
        <v>53</v>
      </c>
      <c r="E393" s="35" t="s">
        <v>527</v>
      </c>
    </row>
    <row r="394" spans="1:5" ht="12.75">
      <c r="A394" s="36" t="s">
        <v>55</v>
      </c>
      <c r="E394" s="37" t="s">
        <v>528</v>
      </c>
    </row>
    <row r="395" spans="1:5" ht="51">
      <c r="A395" t="s">
        <v>57</v>
      </c>
      <c r="E395" s="35" t="s">
        <v>512</v>
      </c>
    </row>
    <row r="396" spans="1:16" ht="25.5">
      <c r="A396" s="25" t="s">
        <v>47</v>
      </c>
      <c s="29" t="s">
        <v>529</v>
      </c>
      <c s="29" t="s">
        <v>525</v>
      </c>
      <c s="25" t="s">
        <v>23</v>
      </c>
      <c s="30" t="s">
        <v>526</v>
      </c>
      <c s="31" t="s">
        <v>51</v>
      </c>
      <c s="32">
        <v>30</v>
      </c>
      <c s="33">
        <v>0</v>
      </c>
      <c s="33">
        <f>ROUND(ROUND(H396,2)*ROUND(G396,3),2)</f>
      </c>
      <c s="31" t="s">
        <v>52</v>
      </c>
      <c r="O396">
        <f>(I396*21)/100</f>
      </c>
      <c t="s">
        <v>23</v>
      </c>
    </row>
    <row r="397" spans="1:5" ht="51">
      <c r="A397" s="34" t="s">
        <v>53</v>
      </c>
      <c r="E397" s="35" t="s">
        <v>530</v>
      </c>
    </row>
    <row r="398" spans="1:5" ht="12.75">
      <c r="A398" s="36" t="s">
        <v>55</v>
      </c>
      <c r="E398" s="37" t="s">
        <v>531</v>
      </c>
    </row>
    <row r="399" spans="1:5" ht="51">
      <c r="A399" t="s">
        <v>57</v>
      </c>
      <c r="E399" s="35" t="s">
        <v>512</v>
      </c>
    </row>
    <row r="400" spans="1:16" ht="25.5">
      <c r="A400" s="25" t="s">
        <v>47</v>
      </c>
      <c s="29" t="s">
        <v>532</v>
      </c>
      <c s="29" t="s">
        <v>533</v>
      </c>
      <c s="25" t="s">
        <v>49</v>
      </c>
      <c s="30" t="s">
        <v>534</v>
      </c>
      <c s="31" t="s">
        <v>51</v>
      </c>
      <c s="32">
        <v>24</v>
      </c>
      <c s="33">
        <v>0</v>
      </c>
      <c s="33">
        <f>ROUND(ROUND(H400,2)*ROUND(G400,3),2)</f>
      </c>
      <c s="31" t="s">
        <v>52</v>
      </c>
      <c r="O400">
        <f>(I400*21)/100</f>
      </c>
      <c t="s">
        <v>23</v>
      </c>
    </row>
    <row r="401" spans="1:5" ht="255">
      <c r="A401" s="34" t="s">
        <v>53</v>
      </c>
      <c r="E401" s="35" t="s">
        <v>535</v>
      </c>
    </row>
    <row r="402" spans="1:5" ht="12.75">
      <c r="A402" s="36" t="s">
        <v>55</v>
      </c>
      <c r="E402" s="37" t="s">
        <v>536</v>
      </c>
    </row>
    <row r="403" spans="1:5" ht="25.5">
      <c r="A403" t="s">
        <v>57</v>
      </c>
      <c r="E403" s="35" t="s">
        <v>537</v>
      </c>
    </row>
    <row r="404" spans="1:16" ht="25.5">
      <c r="A404" s="25" t="s">
        <v>47</v>
      </c>
      <c s="29" t="s">
        <v>35</v>
      </c>
      <c s="29" t="s">
        <v>59</v>
      </c>
      <c s="25" t="s">
        <v>49</v>
      </c>
      <c s="30" t="s">
        <v>60</v>
      </c>
      <c s="31" t="s">
        <v>51</v>
      </c>
      <c s="32">
        <v>29</v>
      </c>
      <c s="33">
        <v>0</v>
      </c>
      <c s="33">
        <f>ROUND(ROUND(H404,2)*ROUND(G404,3),2)</f>
      </c>
      <c s="31" t="s">
        <v>52</v>
      </c>
      <c r="O404">
        <f>(I404*21)/100</f>
      </c>
      <c t="s">
        <v>23</v>
      </c>
    </row>
    <row r="405" spans="1:5" ht="293.25">
      <c r="A405" s="34" t="s">
        <v>53</v>
      </c>
      <c r="E405" s="35" t="s">
        <v>538</v>
      </c>
    </row>
    <row r="406" spans="1:5" ht="12.75">
      <c r="A406" s="36" t="s">
        <v>55</v>
      </c>
      <c r="E406" s="37" t="s">
        <v>539</v>
      </c>
    </row>
    <row r="407" spans="1:5" ht="25.5">
      <c r="A407" t="s">
        <v>57</v>
      </c>
      <c r="E407" s="35" t="s">
        <v>62</v>
      </c>
    </row>
    <row r="408" spans="1:16" ht="25.5">
      <c r="A408" s="25" t="s">
        <v>47</v>
      </c>
      <c s="29" t="s">
        <v>540</v>
      </c>
      <c s="29" t="s">
        <v>541</v>
      </c>
      <c s="25" t="s">
        <v>29</v>
      </c>
      <c s="30" t="s">
        <v>542</v>
      </c>
      <c s="31" t="s">
        <v>136</v>
      </c>
      <c s="32">
        <v>15.93</v>
      </c>
      <c s="33">
        <v>0</v>
      </c>
      <c s="33">
        <f>ROUND(ROUND(H408,2)*ROUND(G408,3),2)</f>
      </c>
      <c s="31" t="s">
        <v>52</v>
      </c>
      <c r="O408">
        <f>(I408*21)/100</f>
      </c>
      <c t="s">
        <v>23</v>
      </c>
    </row>
    <row r="409" spans="1:5" ht="51">
      <c r="A409" s="34" t="s">
        <v>53</v>
      </c>
      <c r="E409" s="35" t="s">
        <v>543</v>
      </c>
    </row>
    <row r="410" spans="1:5" ht="12.75">
      <c r="A410" s="36" t="s">
        <v>55</v>
      </c>
      <c r="E410" s="37" t="s">
        <v>544</v>
      </c>
    </row>
    <row r="411" spans="1:5" ht="38.25">
      <c r="A411" t="s">
        <v>57</v>
      </c>
      <c r="E411" s="35" t="s">
        <v>545</v>
      </c>
    </row>
    <row r="412" spans="1:16" ht="25.5">
      <c r="A412" s="25" t="s">
        <v>47</v>
      </c>
      <c s="29" t="s">
        <v>546</v>
      </c>
      <c s="29" t="s">
        <v>541</v>
      </c>
      <c s="25" t="s">
        <v>23</v>
      </c>
      <c s="30" t="s">
        <v>542</v>
      </c>
      <c s="31" t="s">
        <v>136</v>
      </c>
      <c s="32">
        <v>585.596</v>
      </c>
      <c s="33">
        <v>0</v>
      </c>
      <c s="33">
        <f>ROUND(ROUND(H412,2)*ROUND(G412,3),2)</f>
      </c>
      <c s="31" t="s">
        <v>52</v>
      </c>
      <c r="O412">
        <f>(I412*21)/100</f>
      </c>
      <c t="s">
        <v>23</v>
      </c>
    </row>
    <row r="413" spans="1:5" ht="51">
      <c r="A413" s="34" t="s">
        <v>53</v>
      </c>
      <c r="E413" s="35" t="s">
        <v>547</v>
      </c>
    </row>
    <row r="414" spans="1:5" ht="12.75">
      <c r="A414" s="36" t="s">
        <v>55</v>
      </c>
      <c r="E414" s="37" t="s">
        <v>548</v>
      </c>
    </row>
    <row r="415" spans="1:5" ht="38.25">
      <c r="A415" t="s">
        <v>57</v>
      </c>
      <c r="E415" s="35" t="s">
        <v>545</v>
      </c>
    </row>
    <row r="416" spans="1:16" ht="25.5">
      <c r="A416" s="25" t="s">
        <v>47</v>
      </c>
      <c s="29" t="s">
        <v>549</v>
      </c>
      <c s="29" t="s">
        <v>541</v>
      </c>
      <c s="25" t="s">
        <v>22</v>
      </c>
      <c s="30" t="s">
        <v>542</v>
      </c>
      <c s="31" t="s">
        <v>136</v>
      </c>
      <c s="32">
        <v>0.313</v>
      </c>
      <c s="33">
        <v>0</v>
      </c>
      <c s="33">
        <f>ROUND(ROUND(H416,2)*ROUND(G416,3),2)</f>
      </c>
      <c s="31" t="s">
        <v>52</v>
      </c>
      <c r="O416">
        <f>(I416*21)/100</f>
      </c>
      <c t="s">
        <v>23</v>
      </c>
    </row>
    <row r="417" spans="1:5" ht="51">
      <c r="A417" s="34" t="s">
        <v>53</v>
      </c>
      <c r="E417" s="35" t="s">
        <v>550</v>
      </c>
    </row>
    <row r="418" spans="1:5" ht="12.75">
      <c r="A418" s="36" t="s">
        <v>55</v>
      </c>
      <c r="E418" s="37" t="s">
        <v>551</v>
      </c>
    </row>
    <row r="419" spans="1:5" ht="38.25">
      <c r="A419" t="s">
        <v>57</v>
      </c>
      <c r="E419" s="35" t="s">
        <v>545</v>
      </c>
    </row>
    <row r="420" spans="1:16" ht="25.5">
      <c r="A420" s="25" t="s">
        <v>47</v>
      </c>
      <c s="29" t="s">
        <v>552</v>
      </c>
      <c s="29" t="s">
        <v>541</v>
      </c>
      <c s="25" t="s">
        <v>33</v>
      </c>
      <c s="30" t="s">
        <v>542</v>
      </c>
      <c s="31" t="s">
        <v>136</v>
      </c>
      <c s="32">
        <v>1.919</v>
      </c>
      <c s="33">
        <v>0</v>
      </c>
      <c s="33">
        <f>ROUND(ROUND(H420,2)*ROUND(G420,3),2)</f>
      </c>
      <c s="31" t="s">
        <v>52</v>
      </c>
      <c r="O420">
        <f>(I420*21)/100</f>
      </c>
      <c t="s">
        <v>23</v>
      </c>
    </row>
    <row r="421" spans="1:5" ht="51">
      <c r="A421" s="34" t="s">
        <v>53</v>
      </c>
      <c r="E421" s="35" t="s">
        <v>553</v>
      </c>
    </row>
    <row r="422" spans="1:5" ht="12.75">
      <c r="A422" s="36" t="s">
        <v>55</v>
      </c>
      <c r="E422" s="37" t="s">
        <v>554</v>
      </c>
    </row>
    <row r="423" spans="1:5" ht="38.25">
      <c r="A423" t="s">
        <v>57</v>
      </c>
      <c r="E423" s="35" t="s">
        <v>545</v>
      </c>
    </row>
    <row r="424" spans="1:16" ht="25.5">
      <c r="A424" s="25" t="s">
        <v>47</v>
      </c>
      <c s="29" t="s">
        <v>555</v>
      </c>
      <c s="29" t="s">
        <v>541</v>
      </c>
      <c s="25" t="s">
        <v>35</v>
      </c>
      <c s="30" t="s">
        <v>542</v>
      </c>
      <c s="31" t="s">
        <v>136</v>
      </c>
      <c s="32">
        <v>6.4</v>
      </c>
      <c s="33">
        <v>0</v>
      </c>
      <c s="33">
        <f>ROUND(ROUND(H424,2)*ROUND(G424,3),2)</f>
      </c>
      <c s="31" t="s">
        <v>52</v>
      </c>
      <c r="O424">
        <f>(I424*21)/100</f>
      </c>
      <c t="s">
        <v>23</v>
      </c>
    </row>
    <row r="425" spans="1:5" ht="51">
      <c r="A425" s="34" t="s">
        <v>53</v>
      </c>
      <c r="E425" s="35" t="s">
        <v>556</v>
      </c>
    </row>
    <row r="426" spans="1:5" ht="12.75">
      <c r="A426" s="36" t="s">
        <v>55</v>
      </c>
      <c r="E426" s="37" t="s">
        <v>557</v>
      </c>
    </row>
    <row r="427" spans="1:5" ht="38.25">
      <c r="A427" t="s">
        <v>57</v>
      </c>
      <c r="E427" s="35" t="s">
        <v>545</v>
      </c>
    </row>
    <row r="428" spans="1:16" ht="25.5">
      <c r="A428" s="25" t="s">
        <v>47</v>
      </c>
      <c s="29" t="s">
        <v>558</v>
      </c>
      <c s="29" t="s">
        <v>559</v>
      </c>
      <c s="25" t="s">
        <v>29</v>
      </c>
      <c s="30" t="s">
        <v>560</v>
      </c>
      <c s="31" t="s">
        <v>136</v>
      </c>
      <c s="32">
        <v>15.93</v>
      </c>
      <c s="33">
        <v>0</v>
      </c>
      <c s="33">
        <f>ROUND(ROUND(H428,2)*ROUND(G428,3),2)</f>
      </c>
      <c s="31" t="s">
        <v>52</v>
      </c>
      <c r="O428">
        <f>(I428*21)/100</f>
      </c>
      <c t="s">
        <v>23</v>
      </c>
    </row>
    <row r="429" spans="1:5" ht="38.25">
      <c r="A429" s="34" t="s">
        <v>53</v>
      </c>
      <c r="E429" s="35" t="s">
        <v>561</v>
      </c>
    </row>
    <row r="430" spans="1:5" ht="12.75">
      <c r="A430" s="36" t="s">
        <v>55</v>
      </c>
      <c r="E430" s="37" t="s">
        <v>544</v>
      </c>
    </row>
    <row r="431" spans="1:5" ht="38.25">
      <c r="A431" t="s">
        <v>57</v>
      </c>
      <c r="E431" s="35" t="s">
        <v>545</v>
      </c>
    </row>
    <row r="432" spans="1:16" ht="25.5">
      <c r="A432" s="25" t="s">
        <v>47</v>
      </c>
      <c s="29" t="s">
        <v>562</v>
      </c>
      <c s="29" t="s">
        <v>559</v>
      </c>
      <c s="25" t="s">
        <v>23</v>
      </c>
      <c s="30" t="s">
        <v>560</v>
      </c>
      <c s="31" t="s">
        <v>136</v>
      </c>
      <c s="32">
        <v>585.596</v>
      </c>
      <c s="33">
        <v>0</v>
      </c>
      <c s="33">
        <f>ROUND(ROUND(H432,2)*ROUND(G432,3),2)</f>
      </c>
      <c s="31" t="s">
        <v>52</v>
      </c>
      <c r="O432">
        <f>(I432*21)/100</f>
      </c>
      <c t="s">
        <v>23</v>
      </c>
    </row>
    <row r="433" spans="1:5" ht="63.75">
      <c r="A433" s="34" t="s">
        <v>53</v>
      </c>
      <c r="E433" s="35" t="s">
        <v>563</v>
      </c>
    </row>
    <row r="434" spans="1:5" ht="12.75">
      <c r="A434" s="36" t="s">
        <v>55</v>
      </c>
      <c r="E434" s="37" t="s">
        <v>548</v>
      </c>
    </row>
    <row r="435" spans="1:5" ht="38.25">
      <c r="A435" t="s">
        <v>57</v>
      </c>
      <c r="E435" s="35" t="s">
        <v>545</v>
      </c>
    </row>
    <row r="436" spans="1:16" ht="25.5">
      <c r="A436" s="25" t="s">
        <v>47</v>
      </c>
      <c s="29" t="s">
        <v>564</v>
      </c>
      <c s="29" t="s">
        <v>559</v>
      </c>
      <c s="25" t="s">
        <v>22</v>
      </c>
      <c s="30" t="s">
        <v>560</v>
      </c>
      <c s="31" t="s">
        <v>136</v>
      </c>
      <c s="32">
        <v>0.313</v>
      </c>
      <c s="33">
        <v>0</v>
      </c>
      <c s="33">
        <f>ROUND(ROUND(H436,2)*ROUND(G436,3),2)</f>
      </c>
      <c s="31" t="s">
        <v>52</v>
      </c>
      <c r="O436">
        <f>(I436*21)/100</f>
      </c>
      <c t="s">
        <v>23</v>
      </c>
    </row>
    <row r="437" spans="1:5" ht="51">
      <c r="A437" s="34" t="s">
        <v>53</v>
      </c>
      <c r="E437" s="35" t="s">
        <v>565</v>
      </c>
    </row>
    <row r="438" spans="1:5" ht="12.75">
      <c r="A438" s="36" t="s">
        <v>55</v>
      </c>
      <c r="E438" s="37" t="s">
        <v>551</v>
      </c>
    </row>
    <row r="439" spans="1:5" ht="38.25">
      <c r="A439" t="s">
        <v>57</v>
      </c>
      <c r="E439" s="35" t="s">
        <v>545</v>
      </c>
    </row>
    <row r="440" spans="1:16" ht="25.5">
      <c r="A440" s="25" t="s">
        <v>47</v>
      </c>
      <c s="29" t="s">
        <v>566</v>
      </c>
      <c s="29" t="s">
        <v>559</v>
      </c>
      <c s="25" t="s">
        <v>33</v>
      </c>
      <c s="30" t="s">
        <v>560</v>
      </c>
      <c s="31" t="s">
        <v>136</v>
      </c>
      <c s="32">
        <v>1.919</v>
      </c>
      <c s="33">
        <v>0</v>
      </c>
      <c s="33">
        <f>ROUND(ROUND(H440,2)*ROUND(G440,3),2)</f>
      </c>
      <c s="31" t="s">
        <v>52</v>
      </c>
      <c r="O440">
        <f>(I440*21)/100</f>
      </c>
      <c t="s">
        <v>23</v>
      </c>
    </row>
    <row r="441" spans="1:5" ht="51">
      <c r="A441" s="34" t="s">
        <v>53</v>
      </c>
      <c r="E441" s="35" t="s">
        <v>567</v>
      </c>
    </row>
    <row r="442" spans="1:5" ht="12.75">
      <c r="A442" s="36" t="s">
        <v>55</v>
      </c>
      <c r="E442" s="37" t="s">
        <v>554</v>
      </c>
    </row>
    <row r="443" spans="1:5" ht="38.25">
      <c r="A443" t="s">
        <v>57</v>
      </c>
      <c r="E443" s="35" t="s">
        <v>545</v>
      </c>
    </row>
    <row r="444" spans="1:16" ht="25.5">
      <c r="A444" s="25" t="s">
        <v>47</v>
      </c>
      <c s="29" t="s">
        <v>568</v>
      </c>
      <c s="29" t="s">
        <v>559</v>
      </c>
      <c s="25" t="s">
        <v>35</v>
      </c>
      <c s="30" t="s">
        <v>560</v>
      </c>
      <c s="31" t="s">
        <v>136</v>
      </c>
      <c s="32">
        <v>6.4</v>
      </c>
      <c s="33">
        <v>0</v>
      </c>
      <c s="33">
        <f>ROUND(ROUND(H444,2)*ROUND(G444,3),2)</f>
      </c>
      <c s="31" t="s">
        <v>52</v>
      </c>
      <c r="O444">
        <f>(I444*21)/100</f>
      </c>
      <c t="s">
        <v>23</v>
      </c>
    </row>
    <row r="445" spans="1:5" ht="51">
      <c r="A445" s="34" t="s">
        <v>53</v>
      </c>
      <c r="E445" s="35" t="s">
        <v>569</v>
      </c>
    </row>
    <row r="446" spans="1:5" ht="12.75">
      <c r="A446" s="36" t="s">
        <v>55</v>
      </c>
      <c r="E446" s="37" t="s">
        <v>557</v>
      </c>
    </row>
    <row r="447" spans="1:5" ht="38.25">
      <c r="A447" t="s">
        <v>57</v>
      </c>
      <c r="E447" s="35" t="s">
        <v>545</v>
      </c>
    </row>
    <row r="448" spans="1:16" ht="12.75">
      <c r="A448" s="25" t="s">
        <v>47</v>
      </c>
      <c s="29" t="s">
        <v>92</v>
      </c>
      <c s="29" t="s">
        <v>570</v>
      </c>
      <c s="25" t="s">
        <v>29</v>
      </c>
      <c s="30" t="s">
        <v>571</v>
      </c>
      <c s="31" t="s">
        <v>185</v>
      </c>
      <c s="32">
        <v>172.1</v>
      </c>
      <c s="33">
        <v>0</v>
      </c>
      <c s="33">
        <f>ROUND(ROUND(H448,2)*ROUND(G448,3),2)</f>
      </c>
      <c s="31" t="s">
        <v>52</v>
      </c>
      <c r="O448">
        <f>(I448*21)/100</f>
      </c>
      <c t="s">
        <v>23</v>
      </c>
    </row>
    <row r="449" spans="1:5" ht="51">
      <c r="A449" s="34" t="s">
        <v>53</v>
      </c>
      <c r="E449" s="35" t="s">
        <v>572</v>
      </c>
    </row>
    <row r="450" spans="1:5" ht="12.75">
      <c r="A450" s="36" t="s">
        <v>55</v>
      </c>
      <c r="E450" s="37" t="s">
        <v>573</v>
      </c>
    </row>
    <row r="451" spans="1:5" ht="25.5">
      <c r="A451" t="s">
        <v>57</v>
      </c>
      <c r="E451" s="35" t="s">
        <v>574</v>
      </c>
    </row>
    <row r="452" spans="1:16" ht="12.75">
      <c r="A452" s="25" t="s">
        <v>47</v>
      </c>
      <c s="29" t="s">
        <v>575</v>
      </c>
      <c s="29" t="s">
        <v>570</v>
      </c>
      <c s="25" t="s">
        <v>23</v>
      </c>
      <c s="30" t="s">
        <v>571</v>
      </c>
      <c s="31" t="s">
        <v>185</v>
      </c>
      <c s="32">
        <v>12</v>
      </c>
      <c s="33">
        <v>0</v>
      </c>
      <c s="33">
        <f>ROUND(ROUND(H452,2)*ROUND(G452,3),2)</f>
      </c>
      <c s="31" t="s">
        <v>52</v>
      </c>
      <c r="O452">
        <f>(I452*21)/100</f>
      </c>
      <c t="s">
        <v>23</v>
      </c>
    </row>
    <row r="453" spans="1:5" ht="51">
      <c r="A453" s="34" t="s">
        <v>53</v>
      </c>
      <c r="E453" s="35" t="s">
        <v>576</v>
      </c>
    </row>
    <row r="454" spans="1:5" ht="12.75">
      <c r="A454" s="36" t="s">
        <v>55</v>
      </c>
      <c r="E454" s="37" t="s">
        <v>191</v>
      </c>
    </row>
    <row r="455" spans="1:5" ht="25.5">
      <c r="A455" t="s">
        <v>57</v>
      </c>
      <c r="E455" s="35" t="s">
        <v>574</v>
      </c>
    </row>
    <row r="456" spans="1:16" ht="12.75">
      <c r="A456" s="25" t="s">
        <v>47</v>
      </c>
      <c s="29" t="s">
        <v>577</v>
      </c>
      <c s="29" t="s">
        <v>578</v>
      </c>
      <c s="25" t="s">
        <v>49</v>
      </c>
      <c s="30" t="s">
        <v>579</v>
      </c>
      <c s="31" t="s">
        <v>185</v>
      </c>
      <c s="32">
        <v>122.515</v>
      </c>
      <c s="33">
        <v>0</v>
      </c>
      <c s="33">
        <f>ROUND(ROUND(H456,2)*ROUND(G456,3),2)</f>
      </c>
      <c s="31" t="s">
        <v>52</v>
      </c>
      <c r="O456">
        <f>(I456*21)/100</f>
      </c>
      <c t="s">
        <v>23</v>
      </c>
    </row>
    <row r="457" spans="1:5" ht="51">
      <c r="A457" s="34" t="s">
        <v>53</v>
      </c>
      <c r="E457" s="35" t="s">
        <v>580</v>
      </c>
    </row>
    <row r="458" spans="1:5" ht="12.75">
      <c r="A458" s="36" t="s">
        <v>55</v>
      </c>
      <c r="E458" s="37" t="s">
        <v>581</v>
      </c>
    </row>
    <row r="459" spans="1:5" ht="89.25">
      <c r="A459" t="s">
        <v>57</v>
      </c>
      <c r="E459" s="35" t="s">
        <v>582</v>
      </c>
    </row>
    <row r="460" spans="1:16" ht="12.75">
      <c r="A460" s="25" t="s">
        <v>47</v>
      </c>
      <c s="29" t="s">
        <v>583</v>
      </c>
      <c s="29" t="s">
        <v>584</v>
      </c>
      <c s="25" t="s">
        <v>29</v>
      </c>
      <c s="30" t="s">
        <v>585</v>
      </c>
      <c s="31" t="s">
        <v>136</v>
      </c>
      <c s="32">
        <v>3370.061</v>
      </c>
      <c s="33">
        <v>0</v>
      </c>
      <c s="33">
        <f>ROUND(ROUND(H460,2)*ROUND(G460,3),2)</f>
      </c>
      <c s="31" t="s">
        <v>52</v>
      </c>
      <c r="O460">
        <f>(I460*21)/100</f>
      </c>
      <c t="s">
        <v>23</v>
      </c>
    </row>
    <row r="461" spans="1:5" ht="38.25">
      <c r="A461" s="34" t="s">
        <v>53</v>
      </c>
      <c r="E461" s="35" t="s">
        <v>586</v>
      </c>
    </row>
    <row r="462" spans="1:5" ht="12.75">
      <c r="A462" s="36" t="s">
        <v>55</v>
      </c>
      <c r="E462" s="37" t="s">
        <v>378</v>
      </c>
    </row>
    <row r="463" spans="1:5" ht="25.5">
      <c r="A463" t="s">
        <v>57</v>
      </c>
      <c r="E463" s="35" t="s">
        <v>587</v>
      </c>
    </row>
    <row r="464" spans="1:16" ht="12.75">
      <c r="A464" s="25" t="s">
        <v>47</v>
      </c>
      <c s="29" t="s">
        <v>588</v>
      </c>
      <c s="29" t="s">
        <v>584</v>
      </c>
      <c s="25" t="s">
        <v>23</v>
      </c>
      <c s="30" t="s">
        <v>585</v>
      </c>
      <c s="31" t="s">
        <v>136</v>
      </c>
      <c s="32">
        <v>8713.855</v>
      </c>
      <c s="33">
        <v>0</v>
      </c>
      <c s="33">
        <f>ROUND(ROUND(H464,2)*ROUND(G464,3),2)</f>
      </c>
      <c s="31" t="s">
        <v>52</v>
      </c>
      <c r="O464">
        <f>(I464*21)/100</f>
      </c>
      <c t="s">
        <v>23</v>
      </c>
    </row>
    <row r="465" spans="1:5" ht="38.25">
      <c r="A465" s="34" t="s">
        <v>53</v>
      </c>
      <c r="E465" s="35" t="s">
        <v>589</v>
      </c>
    </row>
    <row r="466" spans="1:5" ht="12.75">
      <c r="A466" s="36" t="s">
        <v>55</v>
      </c>
      <c r="E466" s="37" t="s">
        <v>381</v>
      </c>
    </row>
    <row r="467" spans="1:5" ht="25.5">
      <c r="A467" t="s">
        <v>57</v>
      </c>
      <c r="E467" s="35" t="s">
        <v>587</v>
      </c>
    </row>
    <row r="468" spans="1:16" ht="12.75">
      <c r="A468" s="25" t="s">
        <v>47</v>
      </c>
      <c s="29" t="s">
        <v>590</v>
      </c>
      <c s="29" t="s">
        <v>584</v>
      </c>
      <c s="25" t="s">
        <v>22</v>
      </c>
      <c s="30" t="s">
        <v>585</v>
      </c>
      <c s="31" t="s">
        <v>136</v>
      </c>
      <c s="32">
        <v>1155.235</v>
      </c>
      <c s="33">
        <v>0</v>
      </c>
      <c s="33">
        <f>ROUND(ROUND(H468,2)*ROUND(G468,3),2)</f>
      </c>
      <c s="31" t="s">
        <v>52</v>
      </c>
      <c r="O468">
        <f>(I468*21)/100</f>
      </c>
      <c t="s">
        <v>23</v>
      </c>
    </row>
    <row r="469" spans="1:5" ht="38.25">
      <c r="A469" s="34" t="s">
        <v>53</v>
      </c>
      <c r="E469" s="35" t="s">
        <v>591</v>
      </c>
    </row>
    <row r="470" spans="1:5" ht="12.75">
      <c r="A470" s="36" t="s">
        <v>55</v>
      </c>
      <c r="E470" s="37" t="s">
        <v>592</v>
      </c>
    </row>
    <row r="471" spans="1:5" ht="25.5">
      <c r="A471" t="s">
        <v>57</v>
      </c>
      <c r="E471" s="35" t="s">
        <v>587</v>
      </c>
    </row>
    <row r="472" spans="1:16" ht="12.75">
      <c r="A472" s="25" t="s">
        <v>47</v>
      </c>
      <c s="29" t="s">
        <v>37</v>
      </c>
      <c s="29" t="s">
        <v>593</v>
      </c>
      <c s="25" t="s">
        <v>29</v>
      </c>
      <c s="30" t="s">
        <v>594</v>
      </c>
      <c s="31" t="s">
        <v>148</v>
      </c>
      <c s="32">
        <v>9.189</v>
      </c>
      <c s="33">
        <v>0</v>
      </c>
      <c s="33">
        <f>ROUND(ROUND(H472,2)*ROUND(G472,3),2)</f>
      </c>
      <c s="31" t="s">
        <v>52</v>
      </c>
      <c r="O472">
        <f>(I472*21)/100</f>
      </c>
      <c t="s">
        <v>23</v>
      </c>
    </row>
    <row r="473" spans="1:5" ht="63.75">
      <c r="A473" s="34" t="s">
        <v>53</v>
      </c>
      <c r="E473" s="35" t="s">
        <v>595</v>
      </c>
    </row>
    <row r="474" spans="1:5" ht="12.75">
      <c r="A474" s="36" t="s">
        <v>55</v>
      </c>
      <c r="E474" s="37" t="s">
        <v>596</v>
      </c>
    </row>
    <row r="475" spans="1:5" ht="102">
      <c r="A475" t="s">
        <v>57</v>
      </c>
      <c r="E475" s="35" t="s">
        <v>597</v>
      </c>
    </row>
    <row r="476" spans="1:16" ht="12.75">
      <c r="A476" s="25" t="s">
        <v>47</v>
      </c>
      <c s="29" t="s">
        <v>69</v>
      </c>
      <c s="29" t="s">
        <v>593</v>
      </c>
      <c s="25" t="s">
        <v>23</v>
      </c>
      <c s="30" t="s">
        <v>594</v>
      </c>
      <c s="31" t="s">
        <v>148</v>
      </c>
      <c s="32">
        <v>12.252</v>
      </c>
      <c s="33">
        <v>0</v>
      </c>
      <c s="33">
        <f>ROUND(ROUND(H476,2)*ROUND(G476,3),2)</f>
      </c>
      <c s="31" t="s">
        <v>52</v>
      </c>
      <c r="O476">
        <f>(I476*21)/100</f>
      </c>
      <c t="s">
        <v>23</v>
      </c>
    </row>
    <row r="477" spans="1:5" ht="63.75">
      <c r="A477" s="34" t="s">
        <v>53</v>
      </c>
      <c r="E477" s="35" t="s">
        <v>598</v>
      </c>
    </row>
    <row r="478" spans="1:5" ht="12.75">
      <c r="A478" s="36" t="s">
        <v>55</v>
      </c>
      <c r="E478" s="37" t="s">
        <v>599</v>
      </c>
    </row>
    <row r="479" spans="1:5" ht="102">
      <c r="A479" t="s">
        <v>57</v>
      </c>
      <c r="E479" s="35" t="s">
        <v>597</v>
      </c>
    </row>
    <row r="480" spans="1:16" ht="12.75">
      <c r="A480" s="25" t="s">
        <v>47</v>
      </c>
      <c s="29" t="s">
        <v>600</v>
      </c>
      <c s="29" t="s">
        <v>601</v>
      </c>
      <c s="25" t="s">
        <v>49</v>
      </c>
      <c s="30" t="s">
        <v>602</v>
      </c>
      <c s="31" t="s">
        <v>185</v>
      </c>
      <c s="32">
        <v>9</v>
      </c>
      <c s="33">
        <v>0</v>
      </c>
      <c s="33">
        <f>ROUND(ROUND(H480,2)*ROUND(G480,3),2)</f>
      </c>
      <c s="31" t="s">
        <v>52</v>
      </c>
      <c r="O480">
        <f>(I480*21)/100</f>
      </c>
      <c t="s">
        <v>23</v>
      </c>
    </row>
    <row r="481" spans="1:5" ht="63.75">
      <c r="A481" s="34" t="s">
        <v>53</v>
      </c>
      <c r="E481" s="35" t="s">
        <v>603</v>
      </c>
    </row>
    <row r="482" spans="1:5" ht="12.75">
      <c r="A482" s="36" t="s">
        <v>55</v>
      </c>
      <c r="E482" s="37" t="s">
        <v>604</v>
      </c>
    </row>
    <row r="483" spans="1:5" ht="114.75">
      <c r="A483" t="s">
        <v>57</v>
      </c>
      <c r="E483" s="35" t="s">
        <v>605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0+O8+O33+O90+O107+O120+O153+O182+O191+O212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606</v>
      </c>
      <c s="38">
        <f>0+I8+I33+I90+I107+I120+I153+I182+I191+I212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606</v>
      </c>
      <c s="6"/>
      <c s="18" t="s">
        <v>607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47</v>
      </c>
      <c s="29" t="s">
        <v>29</v>
      </c>
      <c s="29" t="s">
        <v>608</v>
      </c>
      <c s="25" t="s">
        <v>609</v>
      </c>
      <c s="30" t="s">
        <v>113</v>
      </c>
      <c s="31" t="s">
        <v>114</v>
      </c>
      <c s="32">
        <v>15.226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4" t="s">
        <v>53</v>
      </c>
      <c r="E10" s="35" t="s">
        <v>610</v>
      </c>
    </row>
    <row r="11" spans="1:5" ht="12.75">
      <c r="A11" s="36" t="s">
        <v>55</v>
      </c>
      <c r="E11" s="37" t="s">
        <v>611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22</v>
      </c>
      <c s="29" t="s">
        <v>608</v>
      </c>
      <c s="25" t="s">
        <v>612</v>
      </c>
      <c s="30" t="s">
        <v>113</v>
      </c>
      <c s="31" t="s">
        <v>114</v>
      </c>
      <c s="32">
        <v>207.547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613</v>
      </c>
    </row>
    <row r="15" spans="1:5" ht="12.75">
      <c r="A15" s="36" t="s">
        <v>55</v>
      </c>
      <c r="E15" s="37" t="s">
        <v>614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33</v>
      </c>
      <c s="29" t="s">
        <v>608</v>
      </c>
      <c s="25" t="s">
        <v>615</v>
      </c>
      <c s="30" t="s">
        <v>113</v>
      </c>
      <c s="31" t="s">
        <v>114</v>
      </c>
      <c s="32">
        <v>2.453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25.5">
      <c r="A18" s="34" t="s">
        <v>53</v>
      </c>
      <c r="E18" s="35" t="s">
        <v>616</v>
      </c>
    </row>
    <row r="19" spans="1:5" ht="12.75">
      <c r="A19" s="36" t="s">
        <v>55</v>
      </c>
      <c r="E19" s="37" t="s">
        <v>617</v>
      </c>
    </row>
    <row r="20" spans="1:5" ht="25.5">
      <c r="A20" t="s">
        <v>57</v>
      </c>
      <c r="E20" s="35" t="s">
        <v>117</v>
      </c>
    </row>
    <row r="21" spans="1:16" ht="12.75">
      <c r="A21" s="25" t="s">
        <v>47</v>
      </c>
      <c s="29" t="s">
        <v>35</v>
      </c>
      <c s="29" t="s">
        <v>608</v>
      </c>
      <c s="25" t="s">
        <v>618</v>
      </c>
      <c s="30" t="s">
        <v>113</v>
      </c>
      <c s="31" t="s">
        <v>114</v>
      </c>
      <c s="32">
        <v>31.202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4" t="s">
        <v>53</v>
      </c>
      <c r="E22" s="35" t="s">
        <v>619</v>
      </c>
    </row>
    <row r="23" spans="1:5" ht="12.75">
      <c r="A23" s="36" t="s">
        <v>55</v>
      </c>
      <c r="E23" s="37" t="s">
        <v>620</v>
      </c>
    </row>
    <row r="24" spans="1:5" ht="25.5">
      <c r="A24" t="s">
        <v>57</v>
      </c>
      <c r="E24" s="35" t="s">
        <v>117</v>
      </c>
    </row>
    <row r="25" spans="1:16" ht="12.75">
      <c r="A25" s="25" t="s">
        <v>47</v>
      </c>
      <c s="29" t="s">
        <v>443</v>
      </c>
      <c s="29" t="s">
        <v>621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623</v>
      </c>
    </row>
    <row r="27" spans="1:5" ht="12.75">
      <c r="A27" s="36" t="s">
        <v>55</v>
      </c>
      <c r="E27" s="37" t="s">
        <v>49</v>
      </c>
    </row>
    <row r="28" spans="1:5" ht="12.75">
      <c r="A28" t="s">
        <v>57</v>
      </c>
      <c r="E28" s="35" t="s">
        <v>624</v>
      </c>
    </row>
    <row r="29" spans="1:16" ht="12.75">
      <c r="A29" s="25" t="s">
        <v>47</v>
      </c>
      <c s="29" t="s">
        <v>391</v>
      </c>
      <c s="29" t="s">
        <v>625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12.75">
      <c r="A30" s="34" t="s">
        <v>53</v>
      </c>
      <c r="E30" s="35" t="s">
        <v>627</v>
      </c>
    </row>
    <row r="31" spans="1:5" ht="12.75">
      <c r="A31" s="36" t="s">
        <v>55</v>
      </c>
      <c r="E31" s="37" t="s">
        <v>49</v>
      </c>
    </row>
    <row r="32" spans="1:5" ht="51">
      <c r="A32" t="s">
        <v>57</v>
      </c>
      <c r="E32" s="35" t="s">
        <v>628</v>
      </c>
    </row>
    <row r="33" spans="1:18" ht="12.75" customHeight="1">
      <c r="A33" s="6" t="s">
        <v>45</v>
      </c>
      <c s="6"/>
      <c s="40" t="s">
        <v>29</v>
      </c>
      <c s="6"/>
      <c s="27" t="s">
        <v>132</v>
      </c>
      <c s="6"/>
      <c s="6"/>
      <c s="6"/>
      <c s="41">
        <f>0+Q33</f>
      </c>
      <c s="6"/>
      <c r="O33">
        <f>0+R33</f>
      </c>
      <c r="Q33">
        <f>0+I34+I38+I42+I46+I50+I54+I58+I62+I66+I70+I74+I78+I82+I86</f>
      </c>
      <c>
        <f>0+O34+O38+O42+O46+O50+O54+O58+O62+O66+O70+O74+O78+O82+O86</f>
      </c>
    </row>
    <row r="34" spans="1:16" ht="12.75">
      <c r="A34" s="25" t="s">
        <v>47</v>
      </c>
      <c s="29" t="s">
        <v>37</v>
      </c>
      <c s="29" t="s">
        <v>134</v>
      </c>
      <c s="25" t="s">
        <v>49</v>
      </c>
      <c s="30" t="s">
        <v>135</v>
      </c>
      <c s="31" t="s">
        <v>136</v>
      </c>
      <c s="32">
        <v>30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629</v>
      </c>
    </row>
    <row r="36" spans="1:5" ht="12.75">
      <c r="A36" s="36" t="s">
        <v>55</v>
      </c>
      <c r="E36" s="37" t="s">
        <v>630</v>
      </c>
    </row>
    <row r="37" spans="1:5" ht="38.25">
      <c r="A37" t="s">
        <v>57</v>
      </c>
      <c r="E37" s="35" t="s">
        <v>631</v>
      </c>
    </row>
    <row r="38" spans="1:16" ht="12.75">
      <c r="A38" s="25" t="s">
        <v>47</v>
      </c>
      <c s="29" t="s">
        <v>69</v>
      </c>
      <c s="29" t="s">
        <v>632</v>
      </c>
      <c s="25" t="s">
        <v>49</v>
      </c>
      <c s="30" t="s">
        <v>633</v>
      </c>
      <c s="31" t="s">
        <v>136</v>
      </c>
      <c s="32">
        <v>3.44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51">
      <c r="A39" s="34" t="s">
        <v>53</v>
      </c>
      <c r="E39" s="35" t="s">
        <v>634</v>
      </c>
    </row>
    <row r="40" spans="1:5" ht="12.75">
      <c r="A40" s="36" t="s">
        <v>55</v>
      </c>
      <c r="E40" s="37" t="s">
        <v>635</v>
      </c>
    </row>
    <row r="41" spans="1:5" ht="63.75">
      <c r="A41" t="s">
        <v>57</v>
      </c>
      <c r="E41" s="35" t="s">
        <v>636</v>
      </c>
    </row>
    <row r="42" spans="1:16" ht="12.75">
      <c r="A42" s="25" t="s">
        <v>47</v>
      </c>
      <c s="29" t="s">
        <v>75</v>
      </c>
      <c s="29" t="s">
        <v>153</v>
      </c>
      <c s="25" t="s">
        <v>49</v>
      </c>
      <c s="30" t="s">
        <v>154</v>
      </c>
      <c s="31" t="s">
        <v>148</v>
      </c>
      <c s="32">
        <v>10.739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165.75">
      <c r="A43" s="34" t="s">
        <v>53</v>
      </c>
      <c r="E43" s="35" t="s">
        <v>637</v>
      </c>
    </row>
    <row r="44" spans="1:5" ht="51">
      <c r="A44" s="36" t="s">
        <v>55</v>
      </c>
      <c r="E44" s="37" t="s">
        <v>638</v>
      </c>
    </row>
    <row r="45" spans="1:5" ht="63.75">
      <c r="A45" t="s">
        <v>57</v>
      </c>
      <c r="E45" s="35" t="s">
        <v>151</v>
      </c>
    </row>
    <row r="46" spans="1:16" ht="12.75">
      <c r="A46" s="25" t="s">
        <v>47</v>
      </c>
      <c s="29" t="s">
        <v>42</v>
      </c>
      <c s="29" t="s">
        <v>639</v>
      </c>
      <c s="25" t="s">
        <v>49</v>
      </c>
      <c s="30" t="s">
        <v>640</v>
      </c>
      <c s="31" t="s">
        <v>641</v>
      </c>
      <c s="32">
        <v>600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642</v>
      </c>
    </row>
    <row r="48" spans="1:5" ht="12.75">
      <c r="A48" s="36" t="s">
        <v>55</v>
      </c>
      <c r="E48" s="37" t="s">
        <v>643</v>
      </c>
    </row>
    <row r="49" spans="1:5" ht="38.25">
      <c r="A49" t="s">
        <v>57</v>
      </c>
      <c r="E49" s="35" t="s">
        <v>644</v>
      </c>
    </row>
    <row r="50" spans="1:16" ht="12.75">
      <c r="A50" s="25" t="s">
        <v>47</v>
      </c>
      <c s="29" t="s">
        <v>44</v>
      </c>
      <c s="29" t="s">
        <v>197</v>
      </c>
      <c s="25" t="s">
        <v>49</v>
      </c>
      <c s="30" t="s">
        <v>198</v>
      </c>
      <c s="31" t="s">
        <v>148</v>
      </c>
      <c s="32">
        <v>10.5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140.25">
      <c r="A51" s="34" t="s">
        <v>53</v>
      </c>
      <c r="E51" s="35" t="s">
        <v>645</v>
      </c>
    </row>
    <row r="52" spans="1:5" ht="38.25">
      <c r="A52" s="36" t="s">
        <v>55</v>
      </c>
      <c r="E52" s="37" t="s">
        <v>646</v>
      </c>
    </row>
    <row r="53" spans="1:5" ht="38.25">
      <c r="A53" t="s">
        <v>57</v>
      </c>
      <c r="E53" s="35" t="s">
        <v>647</v>
      </c>
    </row>
    <row r="54" spans="1:16" ht="12.75">
      <c r="A54" s="25" t="s">
        <v>47</v>
      </c>
      <c s="29" t="s">
        <v>92</v>
      </c>
      <c s="29" t="s">
        <v>213</v>
      </c>
      <c s="25" t="s">
        <v>49</v>
      </c>
      <c s="30" t="s">
        <v>214</v>
      </c>
      <c s="31" t="s">
        <v>148</v>
      </c>
      <c s="32">
        <v>106.235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648</v>
      </c>
    </row>
    <row r="56" spans="1:5" ht="12.75">
      <c r="A56" s="36" t="s">
        <v>55</v>
      </c>
      <c r="E56" s="37" t="s">
        <v>649</v>
      </c>
    </row>
    <row r="57" spans="1:5" ht="318.75">
      <c r="A57" t="s">
        <v>57</v>
      </c>
      <c r="E57" s="35" t="s">
        <v>650</v>
      </c>
    </row>
    <row r="58" spans="1:16" ht="12.75">
      <c r="A58" s="25" t="s">
        <v>47</v>
      </c>
      <c s="29" t="s">
        <v>152</v>
      </c>
      <c s="29" t="s">
        <v>222</v>
      </c>
      <c s="25" t="s">
        <v>49</v>
      </c>
      <c s="30" t="s">
        <v>223</v>
      </c>
      <c s="31" t="s">
        <v>148</v>
      </c>
      <c s="32">
        <v>2.22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25.5">
      <c r="A59" s="34" t="s">
        <v>53</v>
      </c>
      <c r="E59" s="35" t="s">
        <v>651</v>
      </c>
    </row>
    <row r="60" spans="1:5" ht="12.75">
      <c r="A60" s="36" t="s">
        <v>55</v>
      </c>
      <c r="E60" s="37" t="s">
        <v>652</v>
      </c>
    </row>
    <row r="61" spans="1:5" ht="242.25">
      <c r="A61" t="s">
        <v>57</v>
      </c>
      <c r="E61" s="35" t="s">
        <v>653</v>
      </c>
    </row>
    <row r="62" spans="1:16" ht="12.75">
      <c r="A62" s="25" t="s">
        <v>47</v>
      </c>
      <c s="29" t="s">
        <v>157</v>
      </c>
      <c s="29" t="s">
        <v>654</v>
      </c>
      <c s="25" t="s">
        <v>49</v>
      </c>
      <c s="30" t="s">
        <v>655</v>
      </c>
      <c s="31" t="s">
        <v>148</v>
      </c>
      <c s="32">
        <v>65.406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656</v>
      </c>
    </row>
    <row r="64" spans="1:5" ht="12.75">
      <c r="A64" s="36" t="s">
        <v>55</v>
      </c>
      <c r="E64" s="37" t="s">
        <v>657</v>
      </c>
    </row>
    <row r="65" spans="1:5" ht="280.5">
      <c r="A65" t="s">
        <v>57</v>
      </c>
      <c r="E65" s="35" t="s">
        <v>658</v>
      </c>
    </row>
    <row r="66" spans="1:16" ht="12.75">
      <c r="A66" s="25" t="s">
        <v>47</v>
      </c>
      <c s="29" t="s">
        <v>160</v>
      </c>
      <c s="29" t="s">
        <v>237</v>
      </c>
      <c s="25" t="s">
        <v>49</v>
      </c>
      <c s="30" t="s">
        <v>238</v>
      </c>
      <c s="31" t="s">
        <v>136</v>
      </c>
      <c s="32">
        <v>129.086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89.25">
      <c r="A67" s="34" t="s">
        <v>53</v>
      </c>
      <c r="E67" s="35" t="s">
        <v>659</v>
      </c>
    </row>
    <row r="68" spans="1:5" ht="51">
      <c r="A68" s="36" t="s">
        <v>55</v>
      </c>
      <c r="E68" s="37" t="s">
        <v>660</v>
      </c>
    </row>
    <row r="69" spans="1:5" ht="25.5">
      <c r="A69" t="s">
        <v>57</v>
      </c>
      <c r="E69" s="35" t="s">
        <v>241</v>
      </c>
    </row>
    <row r="70" spans="1:16" ht="12.75">
      <c r="A70" s="25" t="s">
        <v>47</v>
      </c>
      <c s="29" t="s">
        <v>163</v>
      </c>
      <c s="29" t="s">
        <v>249</v>
      </c>
      <c s="25" t="s">
        <v>49</v>
      </c>
      <c s="30" t="s">
        <v>250</v>
      </c>
      <c s="31" t="s">
        <v>136</v>
      </c>
      <c s="32">
        <v>50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25.5">
      <c r="A71" s="34" t="s">
        <v>53</v>
      </c>
      <c r="E71" s="35" t="s">
        <v>661</v>
      </c>
    </row>
    <row r="72" spans="1:5" ht="12.75">
      <c r="A72" s="36" t="s">
        <v>55</v>
      </c>
      <c r="E72" s="37" t="s">
        <v>662</v>
      </c>
    </row>
    <row r="73" spans="1:5" ht="12.75">
      <c r="A73" t="s">
        <v>57</v>
      </c>
      <c r="E73" s="35" t="s">
        <v>253</v>
      </c>
    </row>
    <row r="74" spans="1:16" ht="12.75">
      <c r="A74" s="25" t="s">
        <v>47</v>
      </c>
      <c s="29" t="s">
        <v>145</v>
      </c>
      <c s="29" t="s">
        <v>255</v>
      </c>
      <c s="25" t="s">
        <v>49</v>
      </c>
      <c s="30" t="s">
        <v>256</v>
      </c>
      <c s="31" t="s">
        <v>136</v>
      </c>
      <c s="32">
        <v>50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25.5">
      <c r="A75" s="34" t="s">
        <v>53</v>
      </c>
      <c r="E75" s="35" t="s">
        <v>663</v>
      </c>
    </row>
    <row r="76" spans="1:5" ht="12.75">
      <c r="A76" s="36" t="s">
        <v>55</v>
      </c>
      <c r="E76" s="37" t="s">
        <v>662</v>
      </c>
    </row>
    <row r="77" spans="1:5" ht="38.25">
      <c r="A77" t="s">
        <v>57</v>
      </c>
      <c r="E77" s="35" t="s">
        <v>664</v>
      </c>
    </row>
    <row r="78" spans="1:16" ht="12.75">
      <c r="A78" s="25" t="s">
        <v>47</v>
      </c>
      <c s="29" t="s">
        <v>166</v>
      </c>
      <c s="29" t="s">
        <v>260</v>
      </c>
      <c s="25" t="s">
        <v>49</v>
      </c>
      <c s="30" t="s">
        <v>261</v>
      </c>
      <c s="31" t="s">
        <v>136</v>
      </c>
      <c s="32">
        <v>50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25.5">
      <c r="A79" s="34" t="s">
        <v>53</v>
      </c>
      <c r="E79" s="35" t="s">
        <v>665</v>
      </c>
    </row>
    <row r="80" spans="1:5" ht="12.75">
      <c r="A80" s="36" t="s">
        <v>55</v>
      </c>
      <c r="E80" s="37" t="s">
        <v>662</v>
      </c>
    </row>
    <row r="81" spans="1:5" ht="25.5">
      <c r="A81" t="s">
        <v>57</v>
      </c>
      <c r="E81" s="35" t="s">
        <v>263</v>
      </c>
    </row>
    <row r="82" spans="1:16" ht="12.75">
      <c r="A82" s="25" t="s">
        <v>47</v>
      </c>
      <c s="29" t="s">
        <v>169</v>
      </c>
      <c s="29" t="s">
        <v>265</v>
      </c>
      <c s="25" t="s">
        <v>49</v>
      </c>
      <c s="30" t="s">
        <v>266</v>
      </c>
      <c s="31" t="s">
        <v>136</v>
      </c>
      <c s="32">
        <v>50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25.5">
      <c r="A83" s="34" t="s">
        <v>53</v>
      </c>
      <c r="E83" s="35" t="s">
        <v>666</v>
      </c>
    </row>
    <row r="84" spans="1:5" ht="12.75">
      <c r="A84" s="36" t="s">
        <v>55</v>
      </c>
      <c r="E84" s="37" t="s">
        <v>662</v>
      </c>
    </row>
    <row r="85" spans="1:5" ht="38.25">
      <c r="A85" t="s">
        <v>57</v>
      </c>
      <c r="E85" s="35" t="s">
        <v>667</v>
      </c>
    </row>
    <row r="86" spans="1:16" ht="12.75">
      <c r="A86" s="25" t="s">
        <v>47</v>
      </c>
      <c s="29" t="s">
        <v>175</v>
      </c>
      <c s="29" t="s">
        <v>269</v>
      </c>
      <c s="25" t="s">
        <v>49</v>
      </c>
      <c s="30" t="s">
        <v>270</v>
      </c>
      <c s="31" t="s">
        <v>136</v>
      </c>
      <c s="32">
        <v>48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38.25">
      <c r="A87" s="34" t="s">
        <v>53</v>
      </c>
      <c r="E87" s="35" t="s">
        <v>668</v>
      </c>
    </row>
    <row r="88" spans="1:5" ht="12.75">
      <c r="A88" s="36" t="s">
        <v>55</v>
      </c>
      <c r="E88" s="37" t="s">
        <v>669</v>
      </c>
    </row>
    <row r="89" spans="1:5" ht="38.25">
      <c r="A89" t="s">
        <v>57</v>
      </c>
      <c r="E89" s="35" t="s">
        <v>273</v>
      </c>
    </row>
    <row r="90" spans="1:18" ht="12.75" customHeight="1">
      <c r="A90" s="6" t="s">
        <v>45</v>
      </c>
      <c s="6"/>
      <c s="40" t="s">
        <v>23</v>
      </c>
      <c s="6"/>
      <c s="27" t="s">
        <v>280</v>
      </c>
      <c s="6"/>
      <c s="6"/>
      <c s="6"/>
      <c s="41">
        <f>0+Q90</f>
      </c>
      <c s="6"/>
      <c r="O90">
        <f>0+R90</f>
      </c>
      <c r="Q90">
        <f>0+I91+I95+I99+I103</f>
      </c>
      <c>
        <f>0+O91+O95+O99+O103</f>
      </c>
    </row>
    <row r="91" spans="1:16" ht="12.75">
      <c r="A91" s="25" t="s">
        <v>47</v>
      </c>
      <c s="29" t="s">
        <v>120</v>
      </c>
      <c s="29" t="s">
        <v>288</v>
      </c>
      <c s="25" t="s">
        <v>49</v>
      </c>
      <c s="30" t="s">
        <v>289</v>
      </c>
      <c s="31" t="s">
        <v>148</v>
      </c>
      <c s="32">
        <v>7.887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38.25">
      <c r="A92" s="34" t="s">
        <v>53</v>
      </c>
      <c r="E92" s="35" t="s">
        <v>670</v>
      </c>
    </row>
    <row r="93" spans="1:5" ht="12.75">
      <c r="A93" s="36" t="s">
        <v>55</v>
      </c>
      <c r="E93" s="37" t="s">
        <v>671</v>
      </c>
    </row>
    <row r="94" spans="1:5" ht="38.25">
      <c r="A94" t="s">
        <v>57</v>
      </c>
      <c r="E94" s="35" t="s">
        <v>672</v>
      </c>
    </row>
    <row r="95" spans="1:16" ht="12.75">
      <c r="A95" s="25" t="s">
        <v>47</v>
      </c>
      <c s="29" t="s">
        <v>123</v>
      </c>
      <c s="29" t="s">
        <v>673</v>
      </c>
      <c s="25" t="s">
        <v>49</v>
      </c>
      <c s="30" t="s">
        <v>674</v>
      </c>
      <c s="31" t="s">
        <v>148</v>
      </c>
      <c s="32">
        <v>2.31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25.5">
      <c r="A96" s="34" t="s">
        <v>53</v>
      </c>
      <c r="E96" s="35" t="s">
        <v>675</v>
      </c>
    </row>
    <row r="97" spans="1:5" ht="12.75">
      <c r="A97" s="36" t="s">
        <v>55</v>
      </c>
      <c r="E97" s="37" t="s">
        <v>676</v>
      </c>
    </row>
    <row r="98" spans="1:5" ht="25.5">
      <c r="A98" t="s">
        <v>57</v>
      </c>
      <c r="E98" s="35" t="s">
        <v>677</v>
      </c>
    </row>
    <row r="99" spans="1:16" ht="12.75">
      <c r="A99" s="25" t="s">
        <v>47</v>
      </c>
      <c s="29" t="s">
        <v>212</v>
      </c>
      <c s="29" t="s">
        <v>678</v>
      </c>
      <c s="25" t="s">
        <v>49</v>
      </c>
      <c s="30" t="s">
        <v>679</v>
      </c>
      <c s="31" t="s">
        <v>185</v>
      </c>
      <c s="32">
        <v>35.2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38.25">
      <c r="A100" s="34" t="s">
        <v>53</v>
      </c>
      <c r="E100" s="35" t="s">
        <v>680</v>
      </c>
    </row>
    <row r="101" spans="1:5" ht="12.75">
      <c r="A101" s="36" t="s">
        <v>55</v>
      </c>
      <c r="E101" s="37" t="s">
        <v>681</v>
      </c>
    </row>
    <row r="102" spans="1:5" ht="191.25">
      <c r="A102" t="s">
        <v>57</v>
      </c>
      <c r="E102" s="35" t="s">
        <v>682</v>
      </c>
    </row>
    <row r="103" spans="1:16" ht="12.75">
      <c r="A103" s="25" t="s">
        <v>47</v>
      </c>
      <c s="29" t="s">
        <v>126</v>
      </c>
      <c s="29" t="s">
        <v>683</v>
      </c>
      <c s="25" t="s">
        <v>49</v>
      </c>
      <c s="30" t="s">
        <v>684</v>
      </c>
      <c s="31" t="s">
        <v>148</v>
      </c>
      <c s="32">
        <v>1.271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38.25">
      <c r="A104" s="34" t="s">
        <v>53</v>
      </c>
      <c r="E104" s="35" t="s">
        <v>685</v>
      </c>
    </row>
    <row r="105" spans="1:5" ht="12.75">
      <c r="A105" s="36" t="s">
        <v>55</v>
      </c>
      <c r="E105" s="37" t="s">
        <v>686</v>
      </c>
    </row>
    <row r="106" spans="1:5" ht="89.25">
      <c r="A106" t="s">
        <v>57</v>
      </c>
      <c r="E106" s="35" t="s">
        <v>687</v>
      </c>
    </row>
    <row r="107" spans="1:18" ht="12.75" customHeight="1">
      <c r="A107" s="6" t="s">
        <v>45</v>
      </c>
      <c s="6"/>
      <c s="40" t="s">
        <v>22</v>
      </c>
      <c s="6"/>
      <c s="27" t="s">
        <v>688</v>
      </c>
      <c s="6"/>
      <c s="6"/>
      <c s="6"/>
      <c s="41">
        <f>0+Q107</f>
      </c>
      <c s="6"/>
      <c r="O107">
        <f>0+R107</f>
      </c>
      <c r="Q107">
        <f>0+I108+I112+I116</f>
      </c>
      <c>
        <f>0+O108+O112+O116</f>
      </c>
    </row>
    <row r="108" spans="1:16" ht="12.75">
      <c r="A108" s="25" t="s">
        <v>47</v>
      </c>
      <c s="29" t="s">
        <v>236</v>
      </c>
      <c s="29" t="s">
        <v>689</v>
      </c>
      <c s="25" t="s">
        <v>49</v>
      </c>
      <c s="30" t="s">
        <v>690</v>
      </c>
      <c s="31" t="s">
        <v>114</v>
      </c>
      <c s="32">
        <v>1.5</v>
      </c>
      <c s="33">
        <v>0</v>
      </c>
      <c s="33">
        <f>ROUND(ROUND(H108,2)*ROUND(G108,3),2)</f>
      </c>
      <c s="31" t="s">
        <v>52</v>
      </c>
      <c r="O108">
        <f>(I108*21)/100</f>
      </c>
      <c t="s">
        <v>23</v>
      </c>
    </row>
    <row r="109" spans="1:5" ht="38.25">
      <c r="A109" s="34" t="s">
        <v>53</v>
      </c>
      <c r="E109" s="35" t="s">
        <v>691</v>
      </c>
    </row>
    <row r="110" spans="1:5" ht="12.75">
      <c r="A110" s="36" t="s">
        <v>55</v>
      </c>
      <c r="E110" s="37" t="s">
        <v>692</v>
      </c>
    </row>
    <row r="111" spans="1:5" ht="267.75">
      <c r="A111" t="s">
        <v>57</v>
      </c>
      <c r="E111" s="35" t="s">
        <v>693</v>
      </c>
    </row>
    <row r="112" spans="1:16" ht="12.75">
      <c r="A112" s="25" t="s">
        <v>47</v>
      </c>
      <c s="29" t="s">
        <v>406</v>
      </c>
      <c s="29" t="s">
        <v>694</v>
      </c>
      <c s="25" t="s">
        <v>49</v>
      </c>
      <c s="30" t="s">
        <v>695</v>
      </c>
      <c s="31" t="s">
        <v>148</v>
      </c>
      <c s="32">
        <v>1.736</v>
      </c>
      <c s="33">
        <v>0</v>
      </c>
      <c s="33">
        <f>ROUND(ROUND(H112,2)*ROUND(G112,3),2)</f>
      </c>
      <c s="31" t="s">
        <v>52</v>
      </c>
      <c r="O112">
        <f>(I112*21)/100</f>
      </c>
      <c t="s">
        <v>23</v>
      </c>
    </row>
    <row r="113" spans="1:5" ht="63.75">
      <c r="A113" s="34" t="s">
        <v>53</v>
      </c>
      <c r="E113" s="35" t="s">
        <v>696</v>
      </c>
    </row>
    <row r="114" spans="1:5" ht="25.5">
      <c r="A114" s="36" t="s">
        <v>55</v>
      </c>
      <c r="E114" s="37" t="s">
        <v>697</v>
      </c>
    </row>
    <row r="115" spans="1:5" ht="369.75">
      <c r="A115" t="s">
        <v>57</v>
      </c>
      <c r="E115" s="35" t="s">
        <v>698</v>
      </c>
    </row>
    <row r="116" spans="1:16" ht="12.75">
      <c r="A116" s="25" t="s">
        <v>47</v>
      </c>
      <c s="29" t="s">
        <v>287</v>
      </c>
      <c s="29" t="s">
        <v>699</v>
      </c>
      <c s="25" t="s">
        <v>49</v>
      </c>
      <c s="30" t="s">
        <v>700</v>
      </c>
      <c s="31" t="s">
        <v>114</v>
      </c>
      <c s="32">
        <v>0.273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38.25">
      <c r="A117" s="34" t="s">
        <v>53</v>
      </c>
      <c r="E117" s="35" t="s">
        <v>701</v>
      </c>
    </row>
    <row r="118" spans="1:5" ht="12.75">
      <c r="A118" s="36" t="s">
        <v>55</v>
      </c>
      <c r="E118" s="37" t="s">
        <v>702</v>
      </c>
    </row>
    <row r="119" spans="1:5" ht="267.75">
      <c r="A119" t="s">
        <v>57</v>
      </c>
      <c r="E119" s="35" t="s">
        <v>693</v>
      </c>
    </row>
    <row r="120" spans="1:18" ht="12.75" customHeight="1">
      <c r="A120" s="6" t="s">
        <v>45</v>
      </c>
      <c s="6"/>
      <c s="40" t="s">
        <v>33</v>
      </c>
      <c s="6"/>
      <c s="27" t="s">
        <v>305</v>
      </c>
      <c s="6"/>
      <c s="6"/>
      <c s="6"/>
      <c s="41">
        <f>0+Q120</f>
      </c>
      <c s="6"/>
      <c r="O120">
        <f>0+R120</f>
      </c>
      <c r="Q120">
        <f>0+I121+I125+I129+I133+I137+I141+I145+I149</f>
      </c>
      <c>
        <f>0+O121+O125+O129+O133+O137+O141+O145+O149</f>
      </c>
    </row>
    <row r="121" spans="1:16" ht="12.75">
      <c r="A121" s="25" t="s">
        <v>47</v>
      </c>
      <c s="29" t="s">
        <v>318</v>
      </c>
      <c s="29" t="s">
        <v>703</v>
      </c>
      <c s="25" t="s">
        <v>49</v>
      </c>
      <c s="30" t="s">
        <v>704</v>
      </c>
      <c s="31" t="s">
        <v>148</v>
      </c>
      <c s="32">
        <v>0.774</v>
      </c>
      <c s="33">
        <v>0</v>
      </c>
      <c s="33">
        <f>ROUND(ROUND(H121,2)*ROUND(G121,3),2)</f>
      </c>
      <c s="31" t="s">
        <v>52</v>
      </c>
      <c r="O121">
        <f>(I121*21)/100</f>
      </c>
      <c t="s">
        <v>23</v>
      </c>
    </row>
    <row r="122" spans="1:5" ht="25.5">
      <c r="A122" s="34" t="s">
        <v>53</v>
      </c>
      <c r="E122" s="35" t="s">
        <v>705</v>
      </c>
    </row>
    <row r="123" spans="1:5" ht="12.75">
      <c r="A123" s="36" t="s">
        <v>55</v>
      </c>
      <c r="E123" s="37" t="s">
        <v>706</v>
      </c>
    </row>
    <row r="124" spans="1:5" ht="369.75">
      <c r="A124" t="s">
        <v>57</v>
      </c>
      <c r="E124" s="35" t="s">
        <v>698</v>
      </c>
    </row>
    <row r="125" spans="1:16" ht="12.75">
      <c r="A125" s="25" t="s">
        <v>47</v>
      </c>
      <c s="29" t="s">
        <v>480</v>
      </c>
      <c s="29" t="s">
        <v>307</v>
      </c>
      <c s="25" t="s">
        <v>49</v>
      </c>
      <c s="30" t="s">
        <v>308</v>
      </c>
      <c s="31" t="s">
        <v>148</v>
      </c>
      <c s="32">
        <v>2.07</v>
      </c>
      <c s="33">
        <v>0</v>
      </c>
      <c s="33">
        <f>ROUND(ROUND(H125,2)*ROUND(G125,3),2)</f>
      </c>
      <c s="31" t="s">
        <v>52</v>
      </c>
      <c r="O125">
        <f>(I125*21)/100</f>
      </c>
      <c t="s">
        <v>23</v>
      </c>
    </row>
    <row r="126" spans="1:5" ht="38.25">
      <c r="A126" s="34" t="s">
        <v>53</v>
      </c>
      <c r="E126" s="35" t="s">
        <v>707</v>
      </c>
    </row>
    <row r="127" spans="1:5" ht="12.75">
      <c r="A127" s="36" t="s">
        <v>55</v>
      </c>
      <c r="E127" s="37" t="s">
        <v>708</v>
      </c>
    </row>
    <row r="128" spans="1:5" ht="369.75">
      <c r="A128" t="s">
        <v>57</v>
      </c>
      <c r="E128" s="35" t="s">
        <v>698</v>
      </c>
    </row>
    <row r="129" spans="1:16" ht="12.75">
      <c r="A129" s="25" t="s">
        <v>47</v>
      </c>
      <c s="29" t="s">
        <v>326</v>
      </c>
      <c s="29" t="s">
        <v>709</v>
      </c>
      <c s="25" t="s">
        <v>49</v>
      </c>
      <c s="30" t="s">
        <v>710</v>
      </c>
      <c s="31" t="s">
        <v>148</v>
      </c>
      <c s="32">
        <v>7.631</v>
      </c>
      <c s="33">
        <v>0</v>
      </c>
      <c s="33">
        <f>ROUND(ROUND(H129,2)*ROUND(G129,3),2)</f>
      </c>
      <c s="31" t="s">
        <v>52</v>
      </c>
      <c r="O129">
        <f>(I129*21)/100</f>
      </c>
      <c t="s">
        <v>23</v>
      </c>
    </row>
    <row r="130" spans="1:5" ht="127.5">
      <c r="A130" s="34" t="s">
        <v>53</v>
      </c>
      <c r="E130" s="35" t="s">
        <v>711</v>
      </c>
    </row>
    <row r="131" spans="1:5" ht="38.25">
      <c r="A131" s="36" t="s">
        <v>55</v>
      </c>
      <c r="E131" s="37" t="s">
        <v>712</v>
      </c>
    </row>
    <row r="132" spans="1:5" ht="369.75">
      <c r="A132" t="s">
        <v>57</v>
      </c>
      <c r="E132" s="35" t="s">
        <v>698</v>
      </c>
    </row>
    <row r="133" spans="1:16" ht="12.75">
      <c r="A133" s="25" t="s">
        <v>47</v>
      </c>
      <c s="29" t="s">
        <v>281</v>
      </c>
      <c s="29" t="s">
        <v>713</v>
      </c>
      <c s="25" t="s">
        <v>49</v>
      </c>
      <c s="30" t="s">
        <v>714</v>
      </c>
      <c s="31" t="s">
        <v>114</v>
      </c>
      <c s="32">
        <v>1.198</v>
      </c>
      <c s="33">
        <v>0</v>
      </c>
      <c s="33">
        <f>ROUND(ROUND(H133,2)*ROUND(G133,3),2)</f>
      </c>
      <c s="31" t="s">
        <v>52</v>
      </c>
      <c r="O133">
        <f>(I133*21)/100</f>
      </c>
      <c t="s">
        <v>23</v>
      </c>
    </row>
    <row r="134" spans="1:5" ht="89.25">
      <c r="A134" s="34" t="s">
        <v>53</v>
      </c>
      <c r="E134" s="35" t="s">
        <v>715</v>
      </c>
    </row>
    <row r="135" spans="1:5" ht="38.25">
      <c r="A135" s="36" t="s">
        <v>55</v>
      </c>
      <c r="E135" s="37" t="s">
        <v>716</v>
      </c>
    </row>
    <row r="136" spans="1:5" ht="178.5">
      <c r="A136" t="s">
        <v>57</v>
      </c>
      <c r="E136" s="35" t="s">
        <v>717</v>
      </c>
    </row>
    <row r="137" spans="1:16" ht="12.75">
      <c r="A137" s="25" t="s">
        <v>47</v>
      </c>
      <c s="29" t="s">
        <v>306</v>
      </c>
      <c s="29" t="s">
        <v>319</v>
      </c>
      <c s="25" t="s">
        <v>49</v>
      </c>
      <c s="30" t="s">
        <v>320</v>
      </c>
      <c s="31" t="s">
        <v>148</v>
      </c>
      <c s="32">
        <v>6.826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38.25">
      <c r="A138" s="34" t="s">
        <v>53</v>
      </c>
      <c r="E138" s="35" t="s">
        <v>718</v>
      </c>
    </row>
    <row r="139" spans="1:5" ht="12.75">
      <c r="A139" s="36" t="s">
        <v>55</v>
      </c>
      <c r="E139" s="37" t="s">
        <v>719</v>
      </c>
    </row>
    <row r="140" spans="1:5" ht="38.25">
      <c r="A140" t="s">
        <v>57</v>
      </c>
      <c r="E140" s="35" t="s">
        <v>672</v>
      </c>
    </row>
    <row r="141" spans="1:16" ht="12.75">
      <c r="A141" s="25" t="s">
        <v>47</v>
      </c>
      <c s="29" t="s">
        <v>337</v>
      </c>
      <c s="29" t="s">
        <v>720</v>
      </c>
      <c s="25" t="s">
        <v>49</v>
      </c>
      <c s="30" t="s">
        <v>721</v>
      </c>
      <c s="31" t="s">
        <v>148</v>
      </c>
      <c s="32">
        <v>0.6</v>
      </c>
      <c s="33">
        <v>0</v>
      </c>
      <c s="33">
        <f>ROUND(ROUND(H141,2)*ROUND(G141,3),2)</f>
      </c>
      <c s="31" t="s">
        <v>52</v>
      </c>
      <c r="O141">
        <f>(I141*21)/100</f>
      </c>
      <c t="s">
        <v>23</v>
      </c>
    </row>
    <row r="142" spans="1:5" ht="25.5">
      <c r="A142" s="34" t="s">
        <v>53</v>
      </c>
      <c r="E142" s="35" t="s">
        <v>722</v>
      </c>
    </row>
    <row r="143" spans="1:5" ht="12.75">
      <c r="A143" s="36" t="s">
        <v>55</v>
      </c>
      <c r="E143" s="37" t="s">
        <v>723</v>
      </c>
    </row>
    <row r="144" spans="1:5" ht="51">
      <c r="A144" t="s">
        <v>57</v>
      </c>
      <c r="E144" s="35" t="s">
        <v>724</v>
      </c>
    </row>
    <row r="145" spans="1:16" ht="12.75">
      <c r="A145" s="25" t="s">
        <v>47</v>
      </c>
      <c s="29" t="s">
        <v>242</v>
      </c>
      <c s="29" t="s">
        <v>338</v>
      </c>
      <c s="25" t="s">
        <v>49</v>
      </c>
      <c s="30" t="s">
        <v>339</v>
      </c>
      <c s="31" t="s">
        <v>148</v>
      </c>
      <c s="32">
        <v>3.45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38.25">
      <c r="A146" s="34" t="s">
        <v>53</v>
      </c>
      <c r="E146" s="35" t="s">
        <v>725</v>
      </c>
    </row>
    <row r="147" spans="1:5" ht="12.75">
      <c r="A147" s="36" t="s">
        <v>55</v>
      </c>
      <c r="E147" s="37" t="s">
        <v>726</v>
      </c>
    </row>
    <row r="148" spans="1:5" ht="102">
      <c r="A148" t="s">
        <v>57</v>
      </c>
      <c r="E148" s="35" t="s">
        <v>727</v>
      </c>
    </row>
    <row r="149" spans="1:16" ht="12.75">
      <c r="A149" s="25" t="s">
        <v>47</v>
      </c>
      <c s="29" t="s">
        <v>347</v>
      </c>
      <c s="29" t="s">
        <v>728</v>
      </c>
      <c s="25" t="s">
        <v>49</v>
      </c>
      <c s="30" t="s">
        <v>729</v>
      </c>
      <c s="31" t="s">
        <v>148</v>
      </c>
      <c s="32">
        <v>1.151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89.25">
      <c r="A150" s="34" t="s">
        <v>53</v>
      </c>
      <c r="E150" s="35" t="s">
        <v>730</v>
      </c>
    </row>
    <row r="151" spans="1:5" ht="38.25">
      <c r="A151" s="36" t="s">
        <v>55</v>
      </c>
      <c r="E151" s="37" t="s">
        <v>731</v>
      </c>
    </row>
    <row r="152" spans="1:5" ht="357">
      <c r="A152" t="s">
        <v>57</v>
      </c>
      <c r="E152" s="35" t="s">
        <v>732</v>
      </c>
    </row>
    <row r="153" spans="1:18" ht="12.75" customHeight="1">
      <c r="A153" s="6" t="s">
        <v>45</v>
      </c>
      <c s="6"/>
      <c s="40" t="s">
        <v>35</v>
      </c>
      <c s="6"/>
      <c s="27" t="s">
        <v>346</v>
      </c>
      <c s="6"/>
      <c s="6"/>
      <c s="6"/>
      <c s="41">
        <f>0+Q153</f>
      </c>
      <c s="6"/>
      <c r="O153">
        <f>0+R153</f>
      </c>
      <c r="Q153">
        <f>0+I154+I158+I162+I166+I170+I174+I178</f>
      </c>
      <c>
        <f>0+O154+O158+O162+O166+O170+O174+O178</f>
      </c>
    </row>
    <row r="154" spans="1:16" ht="12.75">
      <c r="A154" s="25" t="s">
        <v>47</v>
      </c>
      <c s="29" t="s">
        <v>353</v>
      </c>
      <c s="29" t="s">
        <v>348</v>
      </c>
      <c s="25" t="s">
        <v>49</v>
      </c>
      <c s="30" t="s">
        <v>349</v>
      </c>
      <c s="31" t="s">
        <v>136</v>
      </c>
      <c s="32">
        <v>119.062</v>
      </c>
      <c s="33">
        <v>0</v>
      </c>
      <c s="33">
        <f>ROUND(ROUND(H154,2)*ROUND(G154,3),2)</f>
      </c>
      <c s="31" t="s">
        <v>52</v>
      </c>
      <c r="O154">
        <f>(I154*21)/100</f>
      </c>
      <c t="s">
        <v>23</v>
      </c>
    </row>
    <row r="155" spans="1:5" ht="63.75">
      <c r="A155" s="34" t="s">
        <v>53</v>
      </c>
      <c r="E155" s="35" t="s">
        <v>733</v>
      </c>
    </row>
    <row r="156" spans="1:5" ht="38.25">
      <c r="A156" s="36" t="s">
        <v>55</v>
      </c>
      <c r="E156" s="37" t="s">
        <v>734</v>
      </c>
    </row>
    <row r="157" spans="1:5" ht="51">
      <c r="A157" t="s">
        <v>57</v>
      </c>
      <c r="E157" s="35" t="s">
        <v>735</v>
      </c>
    </row>
    <row r="158" spans="1:16" ht="12.75">
      <c r="A158" s="25" t="s">
        <v>47</v>
      </c>
      <c s="29" t="s">
        <v>371</v>
      </c>
      <c s="29" t="s">
        <v>366</v>
      </c>
      <c s="25" t="s">
        <v>49</v>
      </c>
      <c s="30" t="s">
        <v>367</v>
      </c>
      <c s="31" t="s">
        <v>136</v>
      </c>
      <c s="32">
        <v>56.848</v>
      </c>
      <c s="33">
        <v>0</v>
      </c>
      <c s="33">
        <f>ROUND(ROUND(H158,2)*ROUND(G158,3),2)</f>
      </c>
      <c s="31" t="s">
        <v>52</v>
      </c>
      <c r="O158">
        <f>(I158*21)/100</f>
      </c>
      <c t="s">
        <v>23</v>
      </c>
    </row>
    <row r="159" spans="1:5" ht="38.25">
      <c r="A159" s="34" t="s">
        <v>53</v>
      </c>
      <c r="E159" s="35" t="s">
        <v>736</v>
      </c>
    </row>
    <row r="160" spans="1:5" ht="12.75">
      <c r="A160" s="36" t="s">
        <v>55</v>
      </c>
      <c r="E160" s="37" t="s">
        <v>737</v>
      </c>
    </row>
    <row r="161" spans="1:5" ht="51">
      <c r="A161" t="s">
        <v>57</v>
      </c>
      <c r="E161" s="35" t="s">
        <v>738</v>
      </c>
    </row>
    <row r="162" spans="1:16" ht="12.75">
      <c r="A162" s="25" t="s">
        <v>47</v>
      </c>
      <c s="29" t="s">
        <v>420</v>
      </c>
      <c s="29" t="s">
        <v>372</v>
      </c>
      <c s="25" t="s">
        <v>49</v>
      </c>
      <c s="30" t="s">
        <v>373</v>
      </c>
      <c s="31" t="s">
        <v>136</v>
      </c>
      <c s="32">
        <v>79.513</v>
      </c>
      <c s="33">
        <v>0</v>
      </c>
      <c s="33">
        <f>ROUND(ROUND(H162,2)*ROUND(G162,3),2)</f>
      </c>
      <c s="31" t="s">
        <v>52</v>
      </c>
      <c r="O162">
        <f>(I162*21)/100</f>
      </c>
      <c t="s">
        <v>23</v>
      </c>
    </row>
    <row r="163" spans="1:5" ht="89.25">
      <c r="A163" s="34" t="s">
        <v>53</v>
      </c>
      <c r="E163" s="35" t="s">
        <v>739</v>
      </c>
    </row>
    <row r="164" spans="1:5" ht="38.25">
      <c r="A164" s="36" t="s">
        <v>55</v>
      </c>
      <c r="E164" s="37" t="s">
        <v>740</v>
      </c>
    </row>
    <row r="165" spans="1:5" ht="51">
      <c r="A165" t="s">
        <v>57</v>
      </c>
      <c r="E165" s="35" t="s">
        <v>738</v>
      </c>
    </row>
    <row r="166" spans="1:16" ht="12.75">
      <c r="A166" s="25" t="s">
        <v>47</v>
      </c>
      <c s="29" t="s">
        <v>400</v>
      </c>
      <c s="29" t="s">
        <v>407</v>
      </c>
      <c s="25" t="s">
        <v>49</v>
      </c>
      <c s="30" t="s">
        <v>408</v>
      </c>
      <c s="31" t="s">
        <v>136</v>
      </c>
      <c s="32">
        <v>17.252</v>
      </c>
      <c s="33">
        <v>0</v>
      </c>
      <c s="33">
        <f>ROUND(ROUND(H166,2)*ROUND(G166,3),2)</f>
      </c>
      <c s="31" t="s">
        <v>52</v>
      </c>
      <c r="O166">
        <f>(I166*21)/100</f>
      </c>
      <c t="s">
        <v>23</v>
      </c>
    </row>
    <row r="167" spans="1:5" ht="12.75">
      <c r="A167" s="34" t="s">
        <v>53</v>
      </c>
      <c r="E167" s="35" t="s">
        <v>49</v>
      </c>
    </row>
    <row r="168" spans="1:5" ht="12.75">
      <c r="A168" s="36" t="s">
        <v>55</v>
      </c>
      <c r="E168" s="37" t="s">
        <v>741</v>
      </c>
    </row>
    <row r="169" spans="1:5" ht="51">
      <c r="A169" t="s">
        <v>57</v>
      </c>
      <c r="E169" s="35" t="s">
        <v>742</v>
      </c>
    </row>
    <row r="170" spans="1:16" ht="12.75">
      <c r="A170" s="25" t="s">
        <v>47</v>
      </c>
      <c s="29" t="s">
        <v>411</v>
      </c>
      <c s="29" t="s">
        <v>412</v>
      </c>
      <c s="25" t="s">
        <v>49</v>
      </c>
      <c s="30" t="s">
        <v>413</v>
      </c>
      <c s="31" t="s">
        <v>136</v>
      </c>
      <c s="32">
        <v>22.802</v>
      </c>
      <c s="33">
        <v>0</v>
      </c>
      <c s="33">
        <f>ROUND(ROUND(H170,2)*ROUND(G170,3),2)</f>
      </c>
      <c s="31" t="s">
        <v>52</v>
      </c>
      <c r="O170">
        <f>(I170*21)/100</f>
      </c>
      <c t="s">
        <v>23</v>
      </c>
    </row>
    <row r="171" spans="1:5" ht="12.75">
      <c r="A171" s="34" t="s">
        <v>53</v>
      </c>
      <c r="E171" s="35" t="s">
        <v>49</v>
      </c>
    </row>
    <row r="172" spans="1:5" ht="12.75">
      <c r="A172" s="36" t="s">
        <v>55</v>
      </c>
      <c r="E172" s="37" t="s">
        <v>743</v>
      </c>
    </row>
    <row r="173" spans="1:5" ht="51">
      <c r="A173" t="s">
        <v>57</v>
      </c>
      <c r="E173" s="35" t="s">
        <v>744</v>
      </c>
    </row>
    <row r="174" spans="1:16" ht="12.75">
      <c r="A174" s="25" t="s">
        <v>47</v>
      </c>
      <c s="29" t="s">
        <v>583</v>
      </c>
      <c s="29" t="s">
        <v>439</v>
      </c>
      <c s="25" t="s">
        <v>49</v>
      </c>
      <c s="30" t="s">
        <v>745</v>
      </c>
      <c s="31" t="s">
        <v>136</v>
      </c>
      <c s="32">
        <v>56.166</v>
      </c>
      <c s="33">
        <v>0</v>
      </c>
      <c s="33">
        <f>ROUND(ROUND(H174,2)*ROUND(G174,3),2)</f>
      </c>
      <c s="31" t="s">
        <v>52</v>
      </c>
      <c r="O174">
        <f>(I174*21)/100</f>
      </c>
      <c t="s">
        <v>23</v>
      </c>
    </row>
    <row r="175" spans="1:5" ht="25.5">
      <c r="A175" s="34" t="s">
        <v>53</v>
      </c>
      <c r="E175" s="35" t="s">
        <v>746</v>
      </c>
    </row>
    <row r="176" spans="1:5" ht="12.75">
      <c r="A176" s="36" t="s">
        <v>55</v>
      </c>
      <c r="E176" s="37" t="s">
        <v>747</v>
      </c>
    </row>
    <row r="177" spans="1:5" ht="140.25">
      <c r="A177" t="s">
        <v>57</v>
      </c>
      <c r="E177" s="35" t="s">
        <v>748</v>
      </c>
    </row>
    <row r="178" spans="1:16" ht="12.75">
      <c r="A178" s="25" t="s">
        <v>47</v>
      </c>
      <c s="29" t="s">
        <v>450</v>
      </c>
      <c s="29" t="s">
        <v>749</v>
      </c>
      <c s="25" t="s">
        <v>49</v>
      </c>
      <c s="30" t="s">
        <v>750</v>
      </c>
      <c s="31" t="s">
        <v>136</v>
      </c>
      <c s="32">
        <v>54.781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25.5">
      <c r="A179" s="34" t="s">
        <v>53</v>
      </c>
      <c r="E179" s="35" t="s">
        <v>751</v>
      </c>
    </row>
    <row r="180" spans="1:5" ht="12.75">
      <c r="A180" s="36" t="s">
        <v>55</v>
      </c>
      <c r="E180" s="37" t="s">
        <v>752</v>
      </c>
    </row>
    <row r="181" spans="1:5" ht="140.25">
      <c r="A181" t="s">
        <v>57</v>
      </c>
      <c r="E181" s="35" t="s">
        <v>748</v>
      </c>
    </row>
    <row r="182" spans="1:18" ht="12.75" customHeight="1">
      <c r="A182" s="6" t="s">
        <v>45</v>
      </c>
      <c s="6"/>
      <c s="40" t="s">
        <v>69</v>
      </c>
      <c s="6"/>
      <c s="27" t="s">
        <v>466</v>
      </c>
      <c s="6"/>
      <c s="6"/>
      <c s="6"/>
      <c s="41">
        <f>0+Q182</f>
      </c>
      <c s="6"/>
      <c r="O182">
        <f>0+R182</f>
      </c>
      <c r="Q182">
        <f>0+I183+I187</f>
      </c>
      <c>
        <f>0+O183+O187</f>
      </c>
    </row>
    <row r="183" spans="1:16" ht="25.5">
      <c r="A183" s="25" t="s">
        <v>47</v>
      </c>
      <c s="29" t="s">
        <v>395</v>
      </c>
      <c s="29" t="s">
        <v>753</v>
      </c>
      <c s="25" t="s">
        <v>49</v>
      </c>
      <c s="30" t="s">
        <v>754</v>
      </c>
      <c s="31" t="s">
        <v>136</v>
      </c>
      <c s="32">
        <v>32.359</v>
      </c>
      <c s="33">
        <v>0</v>
      </c>
      <c s="33">
        <f>ROUND(ROUND(H183,2)*ROUND(G183,3),2)</f>
      </c>
      <c s="31" t="s">
        <v>52</v>
      </c>
      <c r="O183">
        <f>(I183*21)/100</f>
      </c>
      <c t="s">
        <v>23</v>
      </c>
    </row>
    <row r="184" spans="1:5" ht="89.25">
      <c r="A184" s="34" t="s">
        <v>53</v>
      </c>
      <c r="E184" s="35" t="s">
        <v>755</v>
      </c>
    </row>
    <row r="185" spans="1:5" ht="51">
      <c r="A185" s="36" t="s">
        <v>55</v>
      </c>
      <c r="E185" s="37" t="s">
        <v>756</v>
      </c>
    </row>
    <row r="186" spans="1:5" ht="191.25">
      <c r="A186" t="s">
        <v>57</v>
      </c>
      <c r="E186" s="35" t="s">
        <v>757</v>
      </c>
    </row>
    <row r="187" spans="1:16" ht="12.75">
      <c r="A187" s="25" t="s">
        <v>47</v>
      </c>
      <c s="29" t="s">
        <v>416</v>
      </c>
      <c s="29" t="s">
        <v>758</v>
      </c>
      <c s="25" t="s">
        <v>49</v>
      </c>
      <c s="30" t="s">
        <v>759</v>
      </c>
      <c s="31" t="s">
        <v>136</v>
      </c>
      <c s="32">
        <v>5.772</v>
      </c>
      <c s="33">
        <v>0</v>
      </c>
      <c s="33">
        <f>ROUND(ROUND(H187,2)*ROUND(G187,3),2)</f>
      </c>
      <c s="31" t="s">
        <v>52</v>
      </c>
      <c r="O187">
        <f>(I187*21)/100</f>
      </c>
      <c t="s">
        <v>23</v>
      </c>
    </row>
    <row r="188" spans="1:5" ht="38.25">
      <c r="A188" s="34" t="s">
        <v>53</v>
      </c>
      <c r="E188" s="35" t="s">
        <v>760</v>
      </c>
    </row>
    <row r="189" spans="1:5" ht="12.75">
      <c r="A189" s="36" t="s">
        <v>55</v>
      </c>
      <c r="E189" s="37" t="s">
        <v>761</v>
      </c>
    </row>
    <row r="190" spans="1:5" ht="51">
      <c r="A190" t="s">
        <v>57</v>
      </c>
      <c r="E190" s="35" t="s">
        <v>762</v>
      </c>
    </row>
    <row r="191" spans="1:18" ht="12.75" customHeight="1">
      <c r="A191" s="6" t="s">
        <v>45</v>
      </c>
      <c s="6"/>
      <c s="40" t="s">
        <v>75</v>
      </c>
      <c s="6"/>
      <c s="27" t="s">
        <v>473</v>
      </c>
      <c s="6"/>
      <c s="6"/>
      <c s="6"/>
      <c s="41">
        <f>0+Q191</f>
      </c>
      <c s="6"/>
      <c r="O191">
        <f>0+R191</f>
      </c>
      <c r="Q191">
        <f>0+I192+I196+I200+I204+I208</f>
      </c>
      <c>
        <f>0+O192+O196+O200+O204+O208</f>
      </c>
    </row>
    <row r="192" spans="1:16" ht="12.75">
      <c r="A192" s="25" t="s">
        <v>47</v>
      </c>
      <c s="29" t="s">
        <v>376</v>
      </c>
      <c s="29" t="s">
        <v>763</v>
      </c>
      <c s="25" t="s">
        <v>49</v>
      </c>
      <c s="30" t="s">
        <v>764</v>
      </c>
      <c s="31" t="s">
        <v>185</v>
      </c>
      <c s="32">
        <v>10.242</v>
      </c>
      <c s="33">
        <v>0</v>
      </c>
      <c s="33">
        <f>ROUND(ROUND(H192,2)*ROUND(G192,3),2)</f>
      </c>
      <c s="31" t="s">
        <v>52</v>
      </c>
      <c r="O192">
        <f>(I192*21)/100</f>
      </c>
      <c t="s">
        <v>23</v>
      </c>
    </row>
    <row r="193" spans="1:5" ht="51">
      <c r="A193" s="34" t="s">
        <v>53</v>
      </c>
      <c r="E193" s="35" t="s">
        <v>765</v>
      </c>
    </row>
    <row r="194" spans="1:5" ht="12.75">
      <c r="A194" s="36" t="s">
        <v>55</v>
      </c>
      <c r="E194" s="37" t="s">
        <v>766</v>
      </c>
    </row>
    <row r="195" spans="1:5" ht="255">
      <c r="A195" t="s">
        <v>57</v>
      </c>
      <c r="E195" s="35" t="s">
        <v>767</v>
      </c>
    </row>
    <row r="196" spans="1:16" ht="12.75">
      <c r="A196" s="25" t="s">
        <v>47</v>
      </c>
      <c s="29" t="s">
        <v>426</v>
      </c>
      <c s="29" t="s">
        <v>768</v>
      </c>
      <c s="25" t="s">
        <v>49</v>
      </c>
      <c s="30" t="s">
        <v>769</v>
      </c>
      <c s="31" t="s">
        <v>185</v>
      </c>
      <c s="32">
        <v>0.5</v>
      </c>
      <c s="33">
        <v>0</v>
      </c>
      <c s="33">
        <f>ROUND(ROUND(H196,2)*ROUND(G196,3),2)</f>
      </c>
      <c s="31" t="s">
        <v>52</v>
      </c>
      <c r="O196">
        <f>(I196*21)/100</f>
      </c>
      <c t="s">
        <v>23</v>
      </c>
    </row>
    <row r="197" spans="1:5" ht="38.25">
      <c r="A197" s="34" t="s">
        <v>53</v>
      </c>
      <c r="E197" s="35" t="s">
        <v>770</v>
      </c>
    </row>
    <row r="198" spans="1:5" ht="12.75">
      <c r="A198" s="36" t="s">
        <v>55</v>
      </c>
      <c r="E198" s="37" t="s">
        <v>771</v>
      </c>
    </row>
    <row r="199" spans="1:5" ht="242.25">
      <c r="A199" t="s">
        <v>57</v>
      </c>
      <c r="E199" s="35" t="s">
        <v>772</v>
      </c>
    </row>
    <row r="200" spans="1:16" ht="12.75">
      <c r="A200" s="25" t="s">
        <v>47</v>
      </c>
      <c s="29" t="s">
        <v>588</v>
      </c>
      <c s="29" t="s">
        <v>773</v>
      </c>
      <c s="25" t="s">
        <v>49</v>
      </c>
      <c s="30" t="s">
        <v>774</v>
      </c>
      <c s="31" t="s">
        <v>51</v>
      </c>
      <c s="32">
        <v>1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4" t="s">
        <v>53</v>
      </c>
      <c r="E201" s="35" t="s">
        <v>775</v>
      </c>
    </row>
    <row r="202" spans="1:5" ht="12.75">
      <c r="A202" s="36" t="s">
        <v>55</v>
      </c>
      <c r="E202" s="37" t="s">
        <v>776</v>
      </c>
    </row>
    <row r="203" spans="1:5" ht="12.75">
      <c r="A203" t="s">
        <v>57</v>
      </c>
      <c r="E203" s="35" t="s">
        <v>777</v>
      </c>
    </row>
    <row r="204" spans="1:16" ht="12.75">
      <c r="A204" s="25" t="s">
        <v>47</v>
      </c>
      <c s="29" t="s">
        <v>456</v>
      </c>
      <c s="29" t="s">
        <v>778</v>
      </c>
      <c s="25" t="s">
        <v>49</v>
      </c>
      <c s="30" t="s">
        <v>779</v>
      </c>
      <c s="31" t="s">
        <v>51</v>
      </c>
      <c s="32">
        <v>1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38.25">
      <c r="A205" s="34" t="s">
        <v>53</v>
      </c>
      <c r="E205" s="35" t="s">
        <v>780</v>
      </c>
    </row>
    <row r="206" spans="1:5" ht="12.75">
      <c r="A206" s="36" t="s">
        <v>55</v>
      </c>
      <c r="E206" s="37" t="s">
        <v>776</v>
      </c>
    </row>
    <row r="207" spans="1:5" ht="38.25">
      <c r="A207" t="s">
        <v>57</v>
      </c>
      <c r="E207" s="35" t="s">
        <v>781</v>
      </c>
    </row>
    <row r="208" spans="1:16" ht="12.75">
      <c r="A208" s="25" t="s">
        <v>47</v>
      </c>
      <c s="29" t="s">
        <v>403</v>
      </c>
      <c s="29" t="s">
        <v>782</v>
      </c>
      <c s="25" t="s">
        <v>49</v>
      </c>
      <c s="30" t="s">
        <v>783</v>
      </c>
      <c s="31" t="s">
        <v>51</v>
      </c>
      <c s="32">
        <v>3</v>
      </c>
      <c s="33">
        <v>0</v>
      </c>
      <c s="33">
        <f>ROUND(ROUND(H208,2)*ROUND(G208,3),2)</f>
      </c>
      <c s="31" t="s">
        <v>52</v>
      </c>
      <c r="O208">
        <f>(I208*21)/100</f>
      </c>
      <c t="s">
        <v>23</v>
      </c>
    </row>
    <row r="209" spans="1:5" ht="12.75">
      <c r="A209" s="34" t="s">
        <v>53</v>
      </c>
      <c r="E209" s="35" t="s">
        <v>49</v>
      </c>
    </row>
    <row r="210" spans="1:5" ht="12.75">
      <c r="A210" s="36" t="s">
        <v>55</v>
      </c>
      <c r="E210" s="37" t="s">
        <v>784</v>
      </c>
    </row>
    <row r="211" spans="1:5" ht="38.25">
      <c r="A211" t="s">
        <v>57</v>
      </c>
      <c r="E211" s="35" t="s">
        <v>781</v>
      </c>
    </row>
    <row r="212" spans="1:18" ht="12.75" customHeight="1">
      <c r="A212" s="6" t="s">
        <v>45</v>
      </c>
      <c s="6"/>
      <c s="40" t="s">
        <v>40</v>
      </c>
      <c s="6"/>
      <c s="27" t="s">
        <v>46</v>
      </c>
      <c s="6"/>
      <c s="6"/>
      <c s="6"/>
      <c s="41">
        <f>0+Q212</f>
      </c>
      <c s="6"/>
      <c r="O212">
        <f>0+R212</f>
      </c>
      <c r="Q212">
        <f>0+I213+I217+I221+I225+I229+I233+I237+I241+I245+I249</f>
      </c>
      <c>
        <f>0+O213+O217+O221+O225+O229+O233+O237+O241+O245+O249</f>
      </c>
    </row>
    <row r="213" spans="1:16" ht="12.75">
      <c r="A213" s="25" t="s">
        <v>47</v>
      </c>
      <c s="29" t="s">
        <v>418</v>
      </c>
      <c s="29" t="s">
        <v>785</v>
      </c>
      <c s="25" t="s">
        <v>49</v>
      </c>
      <c s="30" t="s">
        <v>786</v>
      </c>
      <c s="31" t="s">
        <v>185</v>
      </c>
      <c s="32">
        <v>11.401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38.25">
      <c r="A214" s="34" t="s">
        <v>53</v>
      </c>
      <c r="E214" s="35" t="s">
        <v>787</v>
      </c>
    </row>
    <row r="215" spans="1:5" ht="12.75">
      <c r="A215" s="36" t="s">
        <v>55</v>
      </c>
      <c r="E215" s="37" t="s">
        <v>788</v>
      </c>
    </row>
    <row r="216" spans="1:5" ht="25.5">
      <c r="A216" t="s">
        <v>57</v>
      </c>
      <c r="E216" s="35" t="s">
        <v>574</v>
      </c>
    </row>
    <row r="217" spans="1:16" ht="12.75">
      <c r="A217" s="25" t="s">
        <v>47</v>
      </c>
      <c s="29" t="s">
        <v>379</v>
      </c>
      <c s="29" t="s">
        <v>789</v>
      </c>
      <c s="25" t="s">
        <v>49</v>
      </c>
      <c s="30" t="s">
        <v>790</v>
      </c>
      <c s="31" t="s">
        <v>185</v>
      </c>
      <c s="32">
        <v>5.29</v>
      </c>
      <c s="33">
        <v>0</v>
      </c>
      <c s="33">
        <f>ROUND(ROUND(H217,2)*ROUND(G217,3),2)</f>
      </c>
      <c s="31" t="s">
        <v>791</v>
      </c>
      <c r="O217">
        <f>(I217*21)/100</f>
      </c>
      <c t="s">
        <v>23</v>
      </c>
    </row>
    <row r="218" spans="1:5" ht="25.5">
      <c r="A218" s="34" t="s">
        <v>53</v>
      </c>
      <c r="E218" s="35" t="s">
        <v>792</v>
      </c>
    </row>
    <row r="219" spans="1:5" ht="12.75">
      <c r="A219" s="36" t="s">
        <v>55</v>
      </c>
      <c r="E219" s="37" t="s">
        <v>793</v>
      </c>
    </row>
    <row r="220" spans="1:5" ht="25.5">
      <c r="A220" t="s">
        <v>57</v>
      </c>
      <c r="E220" s="35" t="s">
        <v>794</v>
      </c>
    </row>
    <row r="221" spans="1:16" ht="12.75">
      <c r="A221" s="25" t="s">
        <v>47</v>
      </c>
      <c s="29" t="s">
        <v>428</v>
      </c>
      <c s="29" t="s">
        <v>795</v>
      </c>
      <c s="25" t="s">
        <v>49</v>
      </c>
      <c s="30" t="s">
        <v>796</v>
      </c>
      <c s="31" t="s">
        <v>148</v>
      </c>
      <c s="32">
        <v>0.002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38.25">
      <c r="A222" s="34" t="s">
        <v>53</v>
      </c>
      <c r="E222" s="35" t="s">
        <v>797</v>
      </c>
    </row>
    <row r="223" spans="1:5" ht="12.75">
      <c r="A223" s="36" t="s">
        <v>55</v>
      </c>
      <c r="E223" s="37" t="s">
        <v>798</v>
      </c>
    </row>
    <row r="224" spans="1:5" ht="38.25">
      <c r="A224" t="s">
        <v>57</v>
      </c>
      <c r="E224" s="35" t="s">
        <v>799</v>
      </c>
    </row>
    <row r="225" spans="1:16" ht="12.75">
      <c r="A225" s="25" t="s">
        <v>47</v>
      </c>
      <c s="29" t="s">
        <v>365</v>
      </c>
      <c s="29" t="s">
        <v>800</v>
      </c>
      <c s="25" t="s">
        <v>49</v>
      </c>
      <c s="30" t="s">
        <v>801</v>
      </c>
      <c s="31" t="s">
        <v>51</v>
      </c>
      <c s="32">
        <v>4</v>
      </c>
      <c s="33">
        <v>0</v>
      </c>
      <c s="33">
        <f>ROUND(ROUND(H225,2)*ROUND(G225,3),2)</f>
      </c>
      <c s="31" t="s">
        <v>791</v>
      </c>
      <c r="O225">
        <f>(I225*21)/100</f>
      </c>
      <c t="s">
        <v>23</v>
      </c>
    </row>
    <row r="226" spans="1:5" ht="114.75">
      <c r="A226" s="34" t="s">
        <v>53</v>
      </c>
      <c r="E226" s="35" t="s">
        <v>802</v>
      </c>
    </row>
    <row r="227" spans="1:5" ht="12.75">
      <c r="A227" s="36" t="s">
        <v>55</v>
      </c>
      <c r="E227" s="37" t="s">
        <v>803</v>
      </c>
    </row>
    <row r="228" spans="1:5" ht="140.25">
      <c r="A228" t="s">
        <v>57</v>
      </c>
      <c r="E228" s="35" t="s">
        <v>804</v>
      </c>
    </row>
    <row r="229" spans="1:16" ht="12.75">
      <c r="A229" s="25" t="s">
        <v>47</v>
      </c>
      <c s="29" t="s">
        <v>445</v>
      </c>
      <c s="29" t="s">
        <v>578</v>
      </c>
      <c s="25" t="s">
        <v>49</v>
      </c>
      <c s="30" t="s">
        <v>805</v>
      </c>
      <c s="31" t="s">
        <v>185</v>
      </c>
      <c s="32">
        <v>2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76.5">
      <c r="A230" s="34" t="s">
        <v>53</v>
      </c>
      <c r="E230" s="35" t="s">
        <v>806</v>
      </c>
    </row>
    <row r="231" spans="1:5" ht="12.75">
      <c r="A231" s="36" t="s">
        <v>55</v>
      </c>
      <c r="E231" s="37" t="s">
        <v>807</v>
      </c>
    </row>
    <row r="232" spans="1:5" ht="89.25">
      <c r="A232" t="s">
        <v>57</v>
      </c>
      <c r="E232" s="35" t="s">
        <v>808</v>
      </c>
    </row>
    <row r="233" spans="1:16" ht="12.75">
      <c r="A233" s="25" t="s">
        <v>47</v>
      </c>
      <c s="29" t="s">
        <v>382</v>
      </c>
      <c s="29" t="s">
        <v>809</v>
      </c>
      <c s="25" t="s">
        <v>49</v>
      </c>
      <c s="30" t="s">
        <v>810</v>
      </c>
      <c s="31" t="s">
        <v>148</v>
      </c>
      <c s="32">
        <v>0.025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51">
      <c r="A234" s="34" t="s">
        <v>53</v>
      </c>
      <c r="E234" s="35" t="s">
        <v>811</v>
      </c>
    </row>
    <row r="235" spans="1:5" ht="12.75">
      <c r="A235" s="36" t="s">
        <v>55</v>
      </c>
      <c r="E235" s="37" t="s">
        <v>812</v>
      </c>
    </row>
    <row r="236" spans="1:5" ht="229.5">
      <c r="A236" t="s">
        <v>57</v>
      </c>
      <c r="E236" s="35" t="s">
        <v>813</v>
      </c>
    </row>
    <row r="237" spans="1:16" ht="12.75">
      <c r="A237" s="25" t="s">
        <v>47</v>
      </c>
      <c s="29" t="s">
        <v>438</v>
      </c>
      <c s="29" t="s">
        <v>814</v>
      </c>
      <c s="25" t="s">
        <v>49</v>
      </c>
      <c s="30" t="s">
        <v>815</v>
      </c>
      <c s="31" t="s">
        <v>148</v>
      </c>
      <c s="32">
        <v>11.144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382.5">
      <c r="A238" s="34" t="s">
        <v>53</v>
      </c>
      <c r="E238" s="35" t="s">
        <v>816</v>
      </c>
    </row>
    <row r="239" spans="1:5" ht="114.75">
      <c r="A239" s="36" t="s">
        <v>55</v>
      </c>
      <c r="E239" s="37" t="s">
        <v>817</v>
      </c>
    </row>
    <row r="240" spans="1:5" ht="102">
      <c r="A240" t="s">
        <v>57</v>
      </c>
      <c r="E240" s="35" t="s">
        <v>818</v>
      </c>
    </row>
    <row r="241" spans="1:16" ht="12.75">
      <c r="A241" s="25" t="s">
        <v>47</v>
      </c>
      <c s="29" t="s">
        <v>385</v>
      </c>
      <c s="29" t="s">
        <v>819</v>
      </c>
      <c s="25" t="s">
        <v>49</v>
      </c>
      <c s="30" t="s">
        <v>820</v>
      </c>
      <c s="31" t="s">
        <v>185</v>
      </c>
      <c s="32">
        <v>3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51">
      <c r="A242" s="34" t="s">
        <v>53</v>
      </c>
      <c r="E242" s="35" t="s">
        <v>821</v>
      </c>
    </row>
    <row r="243" spans="1:5" ht="12.75">
      <c r="A243" s="36" t="s">
        <v>55</v>
      </c>
      <c r="E243" s="37" t="s">
        <v>784</v>
      </c>
    </row>
    <row r="244" spans="1:5" ht="114.75">
      <c r="A244" t="s">
        <v>57</v>
      </c>
      <c r="E244" s="35" t="s">
        <v>822</v>
      </c>
    </row>
    <row r="245" spans="1:16" ht="12.75">
      <c r="A245" s="25" t="s">
        <v>47</v>
      </c>
      <c s="29" t="s">
        <v>430</v>
      </c>
      <c s="29" t="s">
        <v>823</v>
      </c>
      <c s="25" t="s">
        <v>49</v>
      </c>
      <c s="30" t="s">
        <v>824</v>
      </c>
      <c s="31" t="s">
        <v>148</v>
      </c>
      <c s="32">
        <v>1.313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38.25">
      <c r="A246" s="34" t="s">
        <v>53</v>
      </c>
      <c r="E246" s="35" t="s">
        <v>825</v>
      </c>
    </row>
    <row r="247" spans="1:5" ht="12.75">
      <c r="A247" s="36" t="s">
        <v>55</v>
      </c>
      <c r="E247" s="37" t="s">
        <v>826</v>
      </c>
    </row>
    <row r="248" spans="1:5" ht="76.5">
      <c r="A248" t="s">
        <v>57</v>
      </c>
      <c r="E248" s="35" t="s">
        <v>827</v>
      </c>
    </row>
    <row r="249" spans="1:16" ht="12.75">
      <c r="A249" s="25" t="s">
        <v>47</v>
      </c>
      <c s="29" t="s">
        <v>388</v>
      </c>
      <c s="29" t="s">
        <v>828</v>
      </c>
      <c s="25" t="s">
        <v>49</v>
      </c>
      <c s="30" t="s">
        <v>829</v>
      </c>
      <c s="31" t="s">
        <v>114</v>
      </c>
      <c s="32">
        <v>0.426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25.5">
      <c r="A250" s="34" t="s">
        <v>53</v>
      </c>
      <c r="E250" s="35" t="s">
        <v>830</v>
      </c>
    </row>
    <row r="251" spans="1:5" ht="12.75">
      <c r="A251" s="36" t="s">
        <v>55</v>
      </c>
      <c r="E251" s="37" t="s">
        <v>831</v>
      </c>
    </row>
    <row r="252" spans="1:5" ht="76.5">
      <c r="A252" t="s">
        <v>57</v>
      </c>
      <c r="E252" s="35" t="s">
        <v>827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0+O8+O25+O62+O91+O136+O161+O170+O175+O228+O241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832</v>
      </c>
      <c s="38">
        <f>0+I8+I25+I62+I91+I136+I161+I170+I175+I228+I241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832</v>
      </c>
      <c s="6"/>
      <c s="18" t="s">
        <v>833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40</v>
      </c>
      <c s="29" t="s">
        <v>112</v>
      </c>
      <c s="25" t="s">
        <v>609</v>
      </c>
      <c s="30" t="s">
        <v>113</v>
      </c>
      <c s="31" t="s">
        <v>114</v>
      </c>
      <c s="32">
        <v>86.73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834</v>
      </c>
    </row>
    <row r="11" spans="1:5" ht="12.75">
      <c r="A11" s="36" t="s">
        <v>55</v>
      </c>
      <c r="E11" s="37" t="s">
        <v>835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42</v>
      </c>
      <c s="29" t="s">
        <v>112</v>
      </c>
      <c s="25" t="s">
        <v>836</v>
      </c>
      <c s="30" t="s">
        <v>113</v>
      </c>
      <c s="31" t="s">
        <v>114</v>
      </c>
      <c s="32">
        <v>262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837</v>
      </c>
    </row>
    <row r="15" spans="1:5" ht="12.75">
      <c r="A15" s="36" t="s">
        <v>55</v>
      </c>
      <c r="E15" s="37" t="s">
        <v>838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577</v>
      </c>
      <c s="29" t="s">
        <v>621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623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201</v>
      </c>
      <c s="29" t="s">
        <v>839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627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</f>
      </c>
      <c>
        <f>0+O26+O30+O34+O38+O42+O46+O50+O54+O58</f>
      </c>
    </row>
    <row r="26" spans="1:16" ht="12.75">
      <c r="A26" s="25" t="s">
        <v>47</v>
      </c>
      <c s="29" t="s">
        <v>438</v>
      </c>
      <c s="29" t="s">
        <v>840</v>
      </c>
      <c s="25" t="s">
        <v>49</v>
      </c>
      <c s="30" t="s">
        <v>841</v>
      </c>
      <c s="31" t="s">
        <v>185</v>
      </c>
      <c s="32">
        <v>15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51">
      <c r="A27" s="34" t="s">
        <v>53</v>
      </c>
      <c r="E27" s="35" t="s">
        <v>842</v>
      </c>
    </row>
    <row r="28" spans="1:5" ht="12.75">
      <c r="A28" s="36" t="s">
        <v>55</v>
      </c>
      <c r="E28" s="37" t="s">
        <v>843</v>
      </c>
    </row>
    <row r="29" spans="1:5" ht="25.5">
      <c r="A29" t="s">
        <v>57</v>
      </c>
      <c r="E29" s="35" t="s">
        <v>188</v>
      </c>
    </row>
    <row r="30" spans="1:16" ht="12.75">
      <c r="A30" s="25" t="s">
        <v>47</v>
      </c>
      <c s="29" t="s">
        <v>430</v>
      </c>
      <c s="29" t="s">
        <v>183</v>
      </c>
      <c s="25" t="s">
        <v>49</v>
      </c>
      <c s="30" t="s">
        <v>184</v>
      </c>
      <c s="31" t="s">
        <v>185</v>
      </c>
      <c s="32">
        <v>7.5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844</v>
      </c>
    </row>
    <row r="32" spans="1:5" ht="12.75">
      <c r="A32" s="36" t="s">
        <v>55</v>
      </c>
      <c r="E32" s="37" t="s">
        <v>845</v>
      </c>
    </row>
    <row r="33" spans="1:5" ht="25.5">
      <c r="A33" t="s">
        <v>57</v>
      </c>
      <c r="E33" s="35" t="s">
        <v>188</v>
      </c>
    </row>
    <row r="34" spans="1:16" ht="12.75">
      <c r="A34" s="25" t="s">
        <v>47</v>
      </c>
      <c s="29" t="s">
        <v>75</v>
      </c>
      <c s="29" t="s">
        <v>639</v>
      </c>
      <c s="25" t="s">
        <v>49</v>
      </c>
      <c s="30" t="s">
        <v>640</v>
      </c>
      <c s="31" t="s">
        <v>641</v>
      </c>
      <c s="32">
        <v>336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846</v>
      </c>
    </row>
    <row r="36" spans="1:5" ht="12.75">
      <c r="A36" s="36" t="s">
        <v>55</v>
      </c>
      <c r="E36" s="37" t="s">
        <v>847</v>
      </c>
    </row>
    <row r="37" spans="1:5" ht="38.25">
      <c r="A37" t="s">
        <v>57</v>
      </c>
      <c r="E37" s="35" t="s">
        <v>644</v>
      </c>
    </row>
    <row r="38" spans="1:16" ht="12.75">
      <c r="A38" s="25" t="s">
        <v>47</v>
      </c>
      <c s="29" t="s">
        <v>35</v>
      </c>
      <c s="29" t="s">
        <v>213</v>
      </c>
      <c s="25" t="s">
        <v>49</v>
      </c>
      <c s="30" t="s">
        <v>214</v>
      </c>
      <c s="31" t="s">
        <v>148</v>
      </c>
      <c s="32">
        <v>131.002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89.25">
      <c r="A39" s="34" t="s">
        <v>53</v>
      </c>
      <c r="E39" s="35" t="s">
        <v>848</v>
      </c>
    </row>
    <row r="40" spans="1:5" ht="12.75">
      <c r="A40" s="36" t="s">
        <v>55</v>
      </c>
      <c r="E40" s="37" t="s">
        <v>849</v>
      </c>
    </row>
    <row r="41" spans="1:5" ht="318.75">
      <c r="A41" t="s">
        <v>57</v>
      </c>
      <c r="E41" s="35" t="s">
        <v>217</v>
      </c>
    </row>
    <row r="42" spans="1:16" ht="12.75">
      <c r="A42" s="25" t="s">
        <v>47</v>
      </c>
      <c s="29" t="s">
        <v>152</v>
      </c>
      <c s="29" t="s">
        <v>850</v>
      </c>
      <c s="25" t="s">
        <v>49</v>
      </c>
      <c s="30" t="s">
        <v>851</v>
      </c>
      <c s="31" t="s">
        <v>148</v>
      </c>
      <c s="32">
        <v>28.908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51">
      <c r="A43" s="34" t="s">
        <v>53</v>
      </c>
      <c r="E43" s="35" t="s">
        <v>852</v>
      </c>
    </row>
    <row r="44" spans="1:5" ht="12.75">
      <c r="A44" s="36" t="s">
        <v>55</v>
      </c>
      <c r="E44" s="37" t="s">
        <v>853</v>
      </c>
    </row>
    <row r="45" spans="1:5" ht="280.5">
      <c r="A45" t="s">
        <v>57</v>
      </c>
      <c r="E45" s="35" t="s">
        <v>854</v>
      </c>
    </row>
    <row r="46" spans="1:16" ht="12.75">
      <c r="A46" s="25" t="s">
        <v>47</v>
      </c>
      <c s="29" t="s">
        <v>69</v>
      </c>
      <c s="29" t="s">
        <v>228</v>
      </c>
      <c s="25" t="s">
        <v>609</v>
      </c>
      <c s="30" t="s">
        <v>229</v>
      </c>
      <c s="31" t="s">
        <v>148</v>
      </c>
      <c s="32">
        <v>1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38.25">
      <c r="A47" s="34" t="s">
        <v>53</v>
      </c>
      <c r="E47" s="35" t="s">
        <v>855</v>
      </c>
    </row>
    <row r="48" spans="1:5" ht="12.75">
      <c r="A48" s="36" t="s">
        <v>55</v>
      </c>
      <c r="E48" s="37" t="s">
        <v>856</v>
      </c>
    </row>
    <row r="49" spans="1:5" ht="229.5">
      <c r="A49" t="s">
        <v>57</v>
      </c>
      <c r="E49" s="35" t="s">
        <v>232</v>
      </c>
    </row>
    <row r="50" spans="1:16" ht="12.75">
      <c r="A50" s="25" t="s">
        <v>47</v>
      </c>
      <c s="29" t="s">
        <v>337</v>
      </c>
      <c s="29" t="s">
        <v>228</v>
      </c>
      <c s="25" t="s">
        <v>836</v>
      </c>
      <c s="30" t="s">
        <v>229</v>
      </c>
      <c s="31" t="s">
        <v>148</v>
      </c>
      <c s="32">
        <v>55.3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857</v>
      </c>
    </row>
    <row r="52" spans="1:5" ht="12.75">
      <c r="A52" s="36" t="s">
        <v>55</v>
      </c>
      <c r="E52" s="37" t="s">
        <v>858</v>
      </c>
    </row>
    <row r="53" spans="1:5" ht="229.5">
      <c r="A53" t="s">
        <v>57</v>
      </c>
      <c r="E53" s="35" t="s">
        <v>232</v>
      </c>
    </row>
    <row r="54" spans="1:16" ht="12.75">
      <c r="A54" s="25" t="s">
        <v>47</v>
      </c>
      <c s="29" t="s">
        <v>395</v>
      </c>
      <c s="29" t="s">
        <v>228</v>
      </c>
      <c s="25" t="s">
        <v>612</v>
      </c>
      <c s="30" t="s">
        <v>229</v>
      </c>
      <c s="31" t="s">
        <v>148</v>
      </c>
      <c s="32">
        <v>35.494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63.75">
      <c r="A55" s="34" t="s">
        <v>53</v>
      </c>
      <c r="E55" s="35" t="s">
        <v>859</v>
      </c>
    </row>
    <row r="56" spans="1:5" ht="12.75">
      <c r="A56" s="36" t="s">
        <v>55</v>
      </c>
      <c r="E56" s="37" t="s">
        <v>860</v>
      </c>
    </row>
    <row r="57" spans="1:5" ht="229.5">
      <c r="A57" t="s">
        <v>57</v>
      </c>
      <c r="E57" s="35" t="s">
        <v>232</v>
      </c>
    </row>
    <row r="58" spans="1:16" ht="12.75">
      <c r="A58" s="25" t="s">
        <v>47</v>
      </c>
      <c s="29" t="s">
        <v>44</v>
      </c>
      <c s="29" t="s">
        <v>237</v>
      </c>
      <c s="25" t="s">
        <v>609</v>
      </c>
      <c s="30" t="s">
        <v>238</v>
      </c>
      <c s="31" t="s">
        <v>136</v>
      </c>
      <c s="32">
        <v>66.36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861</v>
      </c>
    </row>
    <row r="60" spans="1:5" ht="12.75">
      <c r="A60" s="36" t="s">
        <v>55</v>
      </c>
      <c r="E60" s="37" t="s">
        <v>862</v>
      </c>
    </row>
    <row r="61" spans="1:5" ht="25.5">
      <c r="A61" t="s">
        <v>57</v>
      </c>
      <c r="E61" s="35" t="s">
        <v>241</v>
      </c>
    </row>
    <row r="62" spans="1:18" ht="12.75" customHeight="1">
      <c r="A62" s="6" t="s">
        <v>45</v>
      </c>
      <c s="6"/>
      <c s="40" t="s">
        <v>23</v>
      </c>
      <c s="6"/>
      <c s="27" t="s">
        <v>280</v>
      </c>
      <c s="6"/>
      <c s="6"/>
      <c s="6"/>
      <c s="41">
        <f>0+Q62</f>
      </c>
      <c s="6"/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47</v>
      </c>
      <c s="29" t="s">
        <v>287</v>
      </c>
      <c s="29" t="s">
        <v>863</v>
      </c>
      <c s="25" t="s">
        <v>49</v>
      </c>
      <c s="30" t="s">
        <v>864</v>
      </c>
      <c s="31" t="s">
        <v>148</v>
      </c>
      <c s="32">
        <v>0.03</v>
      </c>
      <c s="33">
        <v>0</v>
      </c>
      <c s="33">
        <f>ROUND(ROUND(H63,2)*ROUND(G63,3),2)</f>
      </c>
      <c s="31" t="s">
        <v>52</v>
      </c>
      <c r="O63">
        <f>(I63*21)/100</f>
      </c>
      <c t="s">
        <v>23</v>
      </c>
    </row>
    <row r="64" spans="1:5" ht="38.25">
      <c r="A64" s="34" t="s">
        <v>53</v>
      </c>
      <c r="E64" s="35" t="s">
        <v>865</v>
      </c>
    </row>
    <row r="65" spans="1:5" ht="12.75">
      <c r="A65" s="36" t="s">
        <v>55</v>
      </c>
      <c r="E65" s="37" t="s">
        <v>866</v>
      </c>
    </row>
    <row r="66" spans="1:5" ht="51">
      <c r="A66" t="s">
        <v>57</v>
      </c>
      <c r="E66" s="35" t="s">
        <v>867</v>
      </c>
    </row>
    <row r="67" spans="1:16" ht="12.75">
      <c r="A67" s="25" t="s">
        <v>47</v>
      </c>
      <c s="29" t="s">
        <v>347</v>
      </c>
      <c s="29" t="s">
        <v>282</v>
      </c>
      <c s="25" t="s">
        <v>609</v>
      </c>
      <c s="30" t="s">
        <v>283</v>
      </c>
      <c s="31" t="s">
        <v>136</v>
      </c>
      <c s="32">
        <v>45</v>
      </c>
      <c s="33">
        <v>0</v>
      </c>
      <c s="33">
        <f>ROUND(ROUND(H67,2)*ROUND(G67,3),2)</f>
      </c>
      <c s="31" t="s">
        <v>52</v>
      </c>
      <c r="O67">
        <f>(I67*21)/100</f>
      </c>
      <c t="s">
        <v>23</v>
      </c>
    </row>
    <row r="68" spans="1:5" ht="38.25">
      <c r="A68" s="34" t="s">
        <v>53</v>
      </c>
      <c r="E68" s="35" t="s">
        <v>868</v>
      </c>
    </row>
    <row r="69" spans="1:5" ht="12.75">
      <c r="A69" s="36" t="s">
        <v>55</v>
      </c>
      <c r="E69" s="37" t="s">
        <v>869</v>
      </c>
    </row>
    <row r="70" spans="1:5" ht="51">
      <c r="A70" t="s">
        <v>57</v>
      </c>
      <c r="E70" s="35" t="s">
        <v>286</v>
      </c>
    </row>
    <row r="71" spans="1:16" ht="12.75">
      <c r="A71" s="25" t="s">
        <v>47</v>
      </c>
      <c s="29" t="s">
        <v>450</v>
      </c>
      <c s="29" t="s">
        <v>282</v>
      </c>
      <c s="25" t="s">
        <v>836</v>
      </c>
      <c s="30" t="s">
        <v>283</v>
      </c>
      <c s="31" t="s">
        <v>136</v>
      </c>
      <c s="32">
        <v>39.5</v>
      </c>
      <c s="33">
        <v>0</v>
      </c>
      <c s="33">
        <f>ROUND(ROUND(H71,2)*ROUND(G71,3),2)</f>
      </c>
      <c s="31" t="s">
        <v>52</v>
      </c>
      <c r="O71">
        <f>(I71*21)/100</f>
      </c>
      <c t="s">
        <v>23</v>
      </c>
    </row>
    <row r="72" spans="1:5" ht="38.25">
      <c r="A72" s="34" t="s">
        <v>53</v>
      </c>
      <c r="E72" s="35" t="s">
        <v>870</v>
      </c>
    </row>
    <row r="73" spans="1:5" ht="12.75">
      <c r="A73" s="36" t="s">
        <v>55</v>
      </c>
      <c r="E73" s="37" t="s">
        <v>871</v>
      </c>
    </row>
    <row r="74" spans="1:5" ht="51">
      <c r="A74" t="s">
        <v>57</v>
      </c>
      <c r="E74" s="35" t="s">
        <v>286</v>
      </c>
    </row>
    <row r="75" spans="1:16" ht="12.75">
      <c r="A75" s="25" t="s">
        <v>47</v>
      </c>
      <c s="29" t="s">
        <v>376</v>
      </c>
      <c s="29" t="s">
        <v>872</v>
      </c>
      <c s="25" t="s">
        <v>49</v>
      </c>
      <c s="30" t="s">
        <v>873</v>
      </c>
      <c s="31" t="s">
        <v>148</v>
      </c>
      <c s="32">
        <v>2.04</v>
      </c>
      <c s="33">
        <v>0</v>
      </c>
      <c s="33">
        <f>ROUND(ROUND(H75,2)*ROUND(G75,3),2)</f>
      </c>
      <c s="31" t="s">
        <v>52</v>
      </c>
      <c r="O75">
        <f>(I75*21)/100</f>
      </c>
      <c t="s">
        <v>23</v>
      </c>
    </row>
    <row r="76" spans="1:5" ht="51">
      <c r="A76" s="34" t="s">
        <v>53</v>
      </c>
      <c r="E76" s="35" t="s">
        <v>874</v>
      </c>
    </row>
    <row r="77" spans="1:5" ht="12.75">
      <c r="A77" s="36" t="s">
        <v>55</v>
      </c>
      <c r="E77" s="37" t="s">
        <v>875</v>
      </c>
    </row>
    <row r="78" spans="1:5" ht="369.75">
      <c r="A78" t="s">
        <v>57</v>
      </c>
      <c r="E78" s="35" t="s">
        <v>298</v>
      </c>
    </row>
    <row r="79" spans="1:16" ht="12.75">
      <c r="A79" s="25" t="s">
        <v>47</v>
      </c>
      <c s="29" t="s">
        <v>163</v>
      </c>
      <c s="29" t="s">
        <v>876</v>
      </c>
      <c s="25" t="s">
        <v>49</v>
      </c>
      <c s="30" t="s">
        <v>877</v>
      </c>
      <c s="31" t="s">
        <v>148</v>
      </c>
      <c s="32">
        <v>7.086</v>
      </c>
      <c s="33">
        <v>0</v>
      </c>
      <c s="33">
        <f>ROUND(ROUND(H79,2)*ROUND(G79,3),2)</f>
      </c>
      <c s="31" t="s">
        <v>52</v>
      </c>
      <c r="O79">
        <f>(I79*21)/100</f>
      </c>
      <c t="s">
        <v>23</v>
      </c>
    </row>
    <row r="80" spans="1:5" ht="51">
      <c r="A80" s="34" t="s">
        <v>53</v>
      </c>
      <c r="E80" s="35" t="s">
        <v>878</v>
      </c>
    </row>
    <row r="81" spans="1:5" ht="12.75">
      <c r="A81" s="36" t="s">
        <v>55</v>
      </c>
      <c r="E81" s="37" t="s">
        <v>879</v>
      </c>
    </row>
    <row r="82" spans="1:5" ht="369.75">
      <c r="A82" t="s">
        <v>57</v>
      </c>
      <c r="E82" s="35" t="s">
        <v>298</v>
      </c>
    </row>
    <row r="83" spans="1:16" ht="12.75">
      <c r="A83" s="25" t="s">
        <v>47</v>
      </c>
      <c s="29" t="s">
        <v>145</v>
      </c>
      <c s="29" t="s">
        <v>880</v>
      </c>
      <c s="25" t="s">
        <v>49</v>
      </c>
      <c s="30" t="s">
        <v>881</v>
      </c>
      <c s="31" t="s">
        <v>114</v>
      </c>
      <c s="32">
        <v>1.113</v>
      </c>
      <c s="33">
        <v>0</v>
      </c>
      <c s="33">
        <f>ROUND(ROUND(H83,2)*ROUND(G83,3),2)</f>
      </c>
      <c s="31" t="s">
        <v>52</v>
      </c>
      <c r="O83">
        <f>(I83*21)/100</f>
      </c>
      <c t="s">
        <v>23</v>
      </c>
    </row>
    <row r="84" spans="1:5" ht="51">
      <c r="A84" s="34" t="s">
        <v>53</v>
      </c>
      <c r="E84" s="35" t="s">
        <v>882</v>
      </c>
    </row>
    <row r="85" spans="1:5" ht="12.75">
      <c r="A85" s="36" t="s">
        <v>55</v>
      </c>
      <c r="E85" s="37" t="s">
        <v>883</v>
      </c>
    </row>
    <row r="86" spans="1:5" ht="267.75">
      <c r="A86" t="s">
        <v>57</v>
      </c>
      <c r="E86" s="35" t="s">
        <v>304</v>
      </c>
    </row>
    <row r="87" spans="1:16" ht="12.75">
      <c r="A87" s="25" t="s">
        <v>47</v>
      </c>
      <c s="29" t="s">
        <v>92</v>
      </c>
      <c s="29" t="s">
        <v>884</v>
      </c>
      <c s="25" t="s">
        <v>49</v>
      </c>
      <c s="30" t="s">
        <v>885</v>
      </c>
      <c s="31" t="s">
        <v>136</v>
      </c>
      <c s="32">
        <v>97.88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63.75">
      <c r="A88" s="34" t="s">
        <v>53</v>
      </c>
      <c r="E88" s="35" t="s">
        <v>886</v>
      </c>
    </row>
    <row r="89" spans="1:5" ht="12.75">
      <c r="A89" s="36" t="s">
        <v>55</v>
      </c>
      <c r="E89" s="37" t="s">
        <v>887</v>
      </c>
    </row>
    <row r="90" spans="1:5" ht="102">
      <c r="A90" t="s">
        <v>57</v>
      </c>
      <c r="E90" s="35" t="s">
        <v>888</v>
      </c>
    </row>
    <row r="91" spans="1:18" ht="12.75" customHeight="1">
      <c r="A91" s="6" t="s">
        <v>45</v>
      </c>
      <c s="6"/>
      <c s="40" t="s">
        <v>22</v>
      </c>
      <c s="6"/>
      <c s="27" t="s">
        <v>688</v>
      </c>
      <c s="6"/>
      <c s="6"/>
      <c s="6"/>
      <c s="41">
        <f>0+Q91</f>
      </c>
      <c s="6"/>
      <c r="O91">
        <f>0+R91</f>
      </c>
      <c r="Q91">
        <f>0+I92+I96+I100+I104+I108+I112+I116+I120+I124+I128+I132</f>
      </c>
      <c>
        <f>0+O92+O96+O100+O104+O108+O112+O116+O120+O124+O128+O132</f>
      </c>
    </row>
    <row r="92" spans="1:16" ht="12.75">
      <c r="A92" s="25" t="s">
        <v>47</v>
      </c>
      <c s="29" t="s">
        <v>456</v>
      </c>
      <c s="29" t="s">
        <v>889</v>
      </c>
      <c s="25" t="s">
        <v>49</v>
      </c>
      <c s="30" t="s">
        <v>890</v>
      </c>
      <c s="31" t="s">
        <v>891</v>
      </c>
      <c s="32">
        <v>48</v>
      </c>
      <c s="33">
        <v>0</v>
      </c>
      <c s="33">
        <f>ROUND(ROUND(H92,2)*ROUND(G92,3),2)</f>
      </c>
      <c s="31" t="s">
        <v>52</v>
      </c>
      <c r="O92">
        <f>(I92*21)/100</f>
      </c>
      <c t="s">
        <v>23</v>
      </c>
    </row>
    <row r="93" spans="1:5" ht="51">
      <c r="A93" s="34" t="s">
        <v>53</v>
      </c>
      <c r="E93" s="35" t="s">
        <v>892</v>
      </c>
    </row>
    <row r="94" spans="1:5" ht="12.75">
      <c r="A94" s="36" t="s">
        <v>55</v>
      </c>
      <c r="E94" s="37" t="s">
        <v>893</v>
      </c>
    </row>
    <row r="95" spans="1:5" ht="25.5">
      <c r="A95" t="s">
        <v>57</v>
      </c>
      <c r="E95" s="35" t="s">
        <v>894</v>
      </c>
    </row>
    <row r="96" spans="1:16" ht="12.75">
      <c r="A96" s="25" t="s">
        <v>47</v>
      </c>
      <c s="29" t="s">
        <v>403</v>
      </c>
      <c s="29" t="s">
        <v>895</v>
      </c>
      <c s="25" t="s">
        <v>49</v>
      </c>
      <c s="30" t="s">
        <v>896</v>
      </c>
      <c s="31" t="s">
        <v>148</v>
      </c>
      <c s="32">
        <v>2.25</v>
      </c>
      <c s="33">
        <v>0</v>
      </c>
      <c s="33">
        <f>ROUND(ROUND(H96,2)*ROUND(G96,3),2)</f>
      </c>
      <c s="31" t="s">
        <v>52</v>
      </c>
      <c r="O96">
        <f>(I96*21)/100</f>
      </c>
      <c t="s">
        <v>23</v>
      </c>
    </row>
    <row r="97" spans="1:5" ht="51">
      <c r="A97" s="34" t="s">
        <v>53</v>
      </c>
      <c r="E97" s="35" t="s">
        <v>897</v>
      </c>
    </row>
    <row r="98" spans="1:5" ht="12.75">
      <c r="A98" s="36" t="s">
        <v>55</v>
      </c>
      <c r="E98" s="37" t="s">
        <v>898</v>
      </c>
    </row>
    <row r="99" spans="1:5" ht="382.5">
      <c r="A99" t="s">
        <v>57</v>
      </c>
      <c r="E99" s="35" t="s">
        <v>899</v>
      </c>
    </row>
    <row r="100" spans="1:16" ht="12.75">
      <c r="A100" s="25" t="s">
        <v>47</v>
      </c>
      <c s="29" t="s">
        <v>418</v>
      </c>
      <c s="29" t="s">
        <v>900</v>
      </c>
      <c s="25" t="s">
        <v>49</v>
      </c>
      <c s="30" t="s">
        <v>901</v>
      </c>
      <c s="31" t="s">
        <v>114</v>
      </c>
      <c s="32">
        <v>0.442</v>
      </c>
      <c s="33">
        <v>0</v>
      </c>
      <c s="33">
        <f>ROUND(ROUND(H100,2)*ROUND(G100,3),2)</f>
      </c>
      <c s="31" t="s">
        <v>52</v>
      </c>
      <c r="O100">
        <f>(I100*21)/100</f>
      </c>
      <c t="s">
        <v>23</v>
      </c>
    </row>
    <row r="101" spans="1:5" ht="38.25">
      <c r="A101" s="34" t="s">
        <v>53</v>
      </c>
      <c r="E101" s="35" t="s">
        <v>902</v>
      </c>
    </row>
    <row r="102" spans="1:5" ht="12.75">
      <c r="A102" s="36" t="s">
        <v>55</v>
      </c>
      <c r="E102" s="37" t="s">
        <v>903</v>
      </c>
    </row>
    <row r="103" spans="1:5" ht="242.25">
      <c r="A103" t="s">
        <v>57</v>
      </c>
      <c r="E103" s="35" t="s">
        <v>904</v>
      </c>
    </row>
    <row r="104" spans="1:16" ht="12.75">
      <c r="A104" s="25" t="s">
        <v>47</v>
      </c>
      <c s="29" t="s">
        <v>420</v>
      </c>
      <c s="29" t="s">
        <v>905</v>
      </c>
      <c s="25" t="s">
        <v>49</v>
      </c>
      <c s="30" t="s">
        <v>906</v>
      </c>
      <c s="31" t="s">
        <v>148</v>
      </c>
      <c s="32">
        <v>3</v>
      </c>
      <c s="33">
        <v>0</v>
      </c>
      <c s="33">
        <f>ROUND(ROUND(H104,2)*ROUND(G104,3),2)</f>
      </c>
      <c s="31" t="s">
        <v>52</v>
      </c>
      <c r="O104">
        <f>(I104*21)/100</f>
      </c>
      <c t="s">
        <v>23</v>
      </c>
    </row>
    <row r="105" spans="1:5" ht="38.25">
      <c r="A105" s="34" t="s">
        <v>53</v>
      </c>
      <c r="E105" s="35" t="s">
        <v>907</v>
      </c>
    </row>
    <row r="106" spans="1:5" ht="12.75">
      <c r="A106" s="36" t="s">
        <v>55</v>
      </c>
      <c r="E106" s="37" t="s">
        <v>908</v>
      </c>
    </row>
    <row r="107" spans="1:5" ht="51">
      <c r="A107" t="s">
        <v>57</v>
      </c>
      <c r="E107" s="35" t="s">
        <v>909</v>
      </c>
    </row>
    <row r="108" spans="1:16" ht="25.5">
      <c r="A108" s="25" t="s">
        <v>47</v>
      </c>
      <c s="29" t="s">
        <v>583</v>
      </c>
      <c s="29" t="s">
        <v>910</v>
      </c>
      <c s="25" t="s">
        <v>49</v>
      </c>
      <c s="30" t="s">
        <v>911</v>
      </c>
      <c s="31" t="s">
        <v>148</v>
      </c>
      <c s="32">
        <v>24</v>
      </c>
      <c s="33">
        <v>0</v>
      </c>
      <c s="33">
        <f>ROUND(ROUND(H108,2)*ROUND(G108,3),2)</f>
      </c>
      <c s="31" t="s">
        <v>52</v>
      </c>
      <c r="O108">
        <f>(I108*21)/100</f>
      </c>
      <c t="s">
        <v>23</v>
      </c>
    </row>
    <row r="109" spans="1:5" ht="38.25">
      <c r="A109" s="34" t="s">
        <v>53</v>
      </c>
      <c r="E109" s="35" t="s">
        <v>912</v>
      </c>
    </row>
    <row r="110" spans="1:5" ht="12.75">
      <c r="A110" s="36" t="s">
        <v>55</v>
      </c>
      <c r="E110" s="37" t="s">
        <v>913</v>
      </c>
    </row>
    <row r="111" spans="1:5" ht="25.5">
      <c r="A111" t="s">
        <v>57</v>
      </c>
      <c r="E111" s="35" t="s">
        <v>914</v>
      </c>
    </row>
    <row r="112" spans="1:16" ht="12.75">
      <c r="A112" s="25" t="s">
        <v>47</v>
      </c>
      <c s="29" t="s">
        <v>426</v>
      </c>
      <c s="29" t="s">
        <v>915</v>
      </c>
      <c s="25" t="s">
        <v>49</v>
      </c>
      <c s="30" t="s">
        <v>916</v>
      </c>
      <c s="31" t="s">
        <v>148</v>
      </c>
      <c s="32">
        <v>2.04</v>
      </c>
      <c s="33">
        <v>0</v>
      </c>
      <c s="33">
        <f>ROUND(ROUND(H112,2)*ROUND(G112,3),2)</f>
      </c>
      <c s="31" t="s">
        <v>52</v>
      </c>
      <c r="O112">
        <f>(I112*21)/100</f>
      </c>
      <c t="s">
        <v>23</v>
      </c>
    </row>
    <row r="113" spans="1:5" ht="51">
      <c r="A113" s="34" t="s">
        <v>53</v>
      </c>
      <c r="E113" s="35" t="s">
        <v>917</v>
      </c>
    </row>
    <row r="114" spans="1:5" ht="12.75">
      <c r="A114" s="36" t="s">
        <v>55</v>
      </c>
      <c r="E114" s="37" t="s">
        <v>918</v>
      </c>
    </row>
    <row r="115" spans="1:5" ht="369.75">
      <c r="A115" t="s">
        <v>57</v>
      </c>
      <c r="E115" s="35" t="s">
        <v>311</v>
      </c>
    </row>
    <row r="116" spans="1:16" ht="12.75">
      <c r="A116" s="25" t="s">
        <v>47</v>
      </c>
      <c s="29" t="s">
        <v>400</v>
      </c>
      <c s="29" t="s">
        <v>919</v>
      </c>
      <c s="25" t="s">
        <v>49</v>
      </c>
      <c s="30" t="s">
        <v>920</v>
      </c>
      <c s="31" t="s">
        <v>148</v>
      </c>
      <c s="32">
        <v>3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51">
      <c r="A117" s="34" t="s">
        <v>53</v>
      </c>
      <c r="E117" s="35" t="s">
        <v>921</v>
      </c>
    </row>
    <row r="118" spans="1:5" ht="12.75">
      <c r="A118" s="36" t="s">
        <v>55</v>
      </c>
      <c r="E118" s="37" t="s">
        <v>908</v>
      </c>
    </row>
    <row r="119" spans="1:5" ht="369.75">
      <c r="A119" t="s">
        <v>57</v>
      </c>
      <c r="E119" s="35" t="s">
        <v>311</v>
      </c>
    </row>
    <row r="120" spans="1:16" ht="12.75">
      <c r="A120" s="25" t="s">
        <v>47</v>
      </c>
      <c s="29" t="s">
        <v>411</v>
      </c>
      <c s="29" t="s">
        <v>922</v>
      </c>
      <c s="25" t="s">
        <v>609</v>
      </c>
      <c s="30" t="s">
        <v>923</v>
      </c>
      <c s="31" t="s">
        <v>114</v>
      </c>
      <c s="32">
        <v>0.471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51">
      <c r="A121" s="34" t="s">
        <v>53</v>
      </c>
      <c r="E121" s="35" t="s">
        <v>924</v>
      </c>
    </row>
    <row r="122" spans="1:5" ht="12.75">
      <c r="A122" s="36" t="s">
        <v>55</v>
      </c>
      <c r="E122" s="37" t="s">
        <v>925</v>
      </c>
    </row>
    <row r="123" spans="1:5" ht="267.75">
      <c r="A123" t="s">
        <v>57</v>
      </c>
      <c r="E123" s="35" t="s">
        <v>304</v>
      </c>
    </row>
    <row r="124" spans="1:16" ht="12.75">
      <c r="A124" s="25" t="s">
        <v>47</v>
      </c>
      <c s="29" t="s">
        <v>588</v>
      </c>
      <c s="29" t="s">
        <v>922</v>
      </c>
      <c s="25" t="s">
        <v>836</v>
      </c>
      <c s="30" t="s">
        <v>923</v>
      </c>
      <c s="31" t="s">
        <v>114</v>
      </c>
      <c s="32">
        <v>0.32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51">
      <c r="A125" s="34" t="s">
        <v>53</v>
      </c>
      <c r="E125" s="35" t="s">
        <v>926</v>
      </c>
    </row>
    <row r="126" spans="1:5" ht="12.75">
      <c r="A126" s="36" t="s">
        <v>55</v>
      </c>
      <c r="E126" s="37" t="s">
        <v>927</v>
      </c>
    </row>
    <row r="127" spans="1:5" ht="267.75">
      <c r="A127" t="s">
        <v>57</v>
      </c>
      <c r="E127" s="35" t="s">
        <v>304</v>
      </c>
    </row>
    <row r="128" spans="1:16" ht="12.75">
      <c r="A128" s="25" t="s">
        <v>47</v>
      </c>
      <c s="29" t="s">
        <v>166</v>
      </c>
      <c s="29" t="s">
        <v>928</v>
      </c>
      <c s="25" t="s">
        <v>49</v>
      </c>
      <c s="30" t="s">
        <v>929</v>
      </c>
      <c s="31" t="s">
        <v>148</v>
      </c>
      <c s="32">
        <v>18.269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63.75">
      <c r="A129" s="34" t="s">
        <v>53</v>
      </c>
      <c r="E129" s="35" t="s">
        <v>930</v>
      </c>
    </row>
    <row r="130" spans="1:5" ht="12.75">
      <c r="A130" s="36" t="s">
        <v>55</v>
      </c>
      <c r="E130" s="37" t="s">
        <v>931</v>
      </c>
    </row>
    <row r="131" spans="1:5" ht="369.75">
      <c r="A131" t="s">
        <v>57</v>
      </c>
      <c r="E131" s="35" t="s">
        <v>311</v>
      </c>
    </row>
    <row r="132" spans="1:16" ht="12.75">
      <c r="A132" s="25" t="s">
        <v>47</v>
      </c>
      <c s="29" t="s">
        <v>169</v>
      </c>
      <c s="29" t="s">
        <v>932</v>
      </c>
      <c s="25" t="s">
        <v>49</v>
      </c>
      <c s="30" t="s">
        <v>933</v>
      </c>
      <c s="31" t="s">
        <v>114</v>
      </c>
      <c s="32">
        <v>2.868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51">
      <c r="A133" s="34" t="s">
        <v>53</v>
      </c>
      <c r="E133" s="35" t="s">
        <v>934</v>
      </c>
    </row>
    <row r="134" spans="1:5" ht="12.75">
      <c r="A134" s="36" t="s">
        <v>55</v>
      </c>
      <c r="E134" s="37" t="s">
        <v>935</v>
      </c>
    </row>
    <row r="135" spans="1:5" ht="267.75">
      <c r="A135" t="s">
        <v>57</v>
      </c>
      <c r="E135" s="35" t="s">
        <v>304</v>
      </c>
    </row>
    <row r="136" spans="1:18" ht="12.75" customHeight="1">
      <c r="A136" s="6" t="s">
        <v>45</v>
      </c>
      <c s="6"/>
      <c s="40" t="s">
        <v>33</v>
      </c>
      <c s="6"/>
      <c s="27" t="s">
        <v>305</v>
      </c>
      <c s="6"/>
      <c s="6"/>
      <c s="6"/>
      <c s="41">
        <f>0+Q136</f>
      </c>
      <c s="6"/>
      <c r="O136">
        <f>0+R136</f>
      </c>
      <c r="Q136">
        <f>0+I137+I141+I145+I149+I153+I157</f>
      </c>
      <c>
        <f>0+O137+O141+O145+O149+O153+O157</f>
      </c>
    </row>
    <row r="137" spans="1:16" ht="12.75">
      <c r="A137" s="25" t="s">
        <v>47</v>
      </c>
      <c s="29" t="s">
        <v>157</v>
      </c>
      <c s="29" t="s">
        <v>703</v>
      </c>
      <c s="25" t="s">
        <v>609</v>
      </c>
      <c s="30" t="s">
        <v>704</v>
      </c>
      <c s="31" t="s">
        <v>148</v>
      </c>
      <c s="32">
        <v>3.204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38.25">
      <c r="A138" s="34" t="s">
        <v>53</v>
      </c>
      <c r="E138" s="35" t="s">
        <v>936</v>
      </c>
    </row>
    <row r="139" spans="1:5" ht="12.75">
      <c r="A139" s="36" t="s">
        <v>55</v>
      </c>
      <c r="E139" s="37" t="s">
        <v>937</v>
      </c>
    </row>
    <row r="140" spans="1:5" ht="369.75">
      <c r="A140" t="s">
        <v>57</v>
      </c>
      <c r="E140" s="35" t="s">
        <v>311</v>
      </c>
    </row>
    <row r="141" spans="1:16" ht="12.75">
      <c r="A141" s="25" t="s">
        <v>47</v>
      </c>
      <c s="29" t="s">
        <v>480</v>
      </c>
      <c s="29" t="s">
        <v>703</v>
      </c>
      <c s="25" t="s">
        <v>836</v>
      </c>
      <c s="30" t="s">
        <v>704</v>
      </c>
      <c s="31" t="s">
        <v>148</v>
      </c>
      <c s="32">
        <v>6.75</v>
      </c>
      <c s="33">
        <v>0</v>
      </c>
      <c s="33">
        <f>ROUND(ROUND(H141,2)*ROUND(G141,3),2)</f>
      </c>
      <c s="31" t="s">
        <v>52</v>
      </c>
      <c r="O141">
        <f>(I141*21)/100</f>
      </c>
      <c t="s">
        <v>23</v>
      </c>
    </row>
    <row r="142" spans="1:5" ht="38.25">
      <c r="A142" s="34" t="s">
        <v>53</v>
      </c>
      <c r="E142" s="35" t="s">
        <v>938</v>
      </c>
    </row>
    <row r="143" spans="1:5" ht="12.75">
      <c r="A143" s="36" t="s">
        <v>55</v>
      </c>
      <c r="E143" s="37" t="s">
        <v>939</v>
      </c>
    </row>
    <row r="144" spans="1:5" ht="369.75">
      <c r="A144" t="s">
        <v>57</v>
      </c>
      <c r="E144" s="35" t="s">
        <v>311</v>
      </c>
    </row>
    <row r="145" spans="1:16" ht="12.75">
      <c r="A145" s="25" t="s">
        <v>47</v>
      </c>
      <c s="29" t="s">
        <v>160</v>
      </c>
      <c s="29" t="s">
        <v>307</v>
      </c>
      <c s="25" t="s">
        <v>49</v>
      </c>
      <c s="30" t="s">
        <v>308</v>
      </c>
      <c s="31" t="s">
        <v>148</v>
      </c>
      <c s="32">
        <v>10.35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38.25">
      <c r="A146" s="34" t="s">
        <v>53</v>
      </c>
      <c r="E146" s="35" t="s">
        <v>940</v>
      </c>
    </row>
    <row r="147" spans="1:5" ht="12.75">
      <c r="A147" s="36" t="s">
        <v>55</v>
      </c>
      <c r="E147" s="37" t="s">
        <v>941</v>
      </c>
    </row>
    <row r="148" spans="1:5" ht="369.75">
      <c r="A148" t="s">
        <v>57</v>
      </c>
      <c r="E148" s="35" t="s">
        <v>311</v>
      </c>
    </row>
    <row r="149" spans="1:16" ht="12.75">
      <c r="A149" s="25" t="s">
        <v>47</v>
      </c>
      <c s="29" t="s">
        <v>353</v>
      </c>
      <c s="29" t="s">
        <v>307</v>
      </c>
      <c s="25" t="s">
        <v>612</v>
      </c>
      <c s="30" t="s">
        <v>308</v>
      </c>
      <c s="31" t="s">
        <v>148</v>
      </c>
      <c s="32">
        <v>5.184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89.25">
      <c r="A150" s="34" t="s">
        <v>53</v>
      </c>
      <c r="E150" s="35" t="s">
        <v>942</v>
      </c>
    </row>
    <row r="151" spans="1:5" ht="25.5">
      <c r="A151" s="36" t="s">
        <v>55</v>
      </c>
      <c r="E151" s="37" t="s">
        <v>943</v>
      </c>
    </row>
    <row r="152" spans="1:5" ht="369.75">
      <c r="A152" t="s">
        <v>57</v>
      </c>
      <c r="E152" s="35" t="s">
        <v>311</v>
      </c>
    </row>
    <row r="153" spans="1:16" ht="12.75">
      <c r="A153" s="25" t="s">
        <v>47</v>
      </c>
      <c s="29" t="s">
        <v>242</v>
      </c>
      <c s="29" t="s">
        <v>944</v>
      </c>
      <c s="25" t="s">
        <v>49</v>
      </c>
      <c s="30" t="s">
        <v>945</v>
      </c>
      <c s="31" t="s">
        <v>148</v>
      </c>
      <c s="32">
        <v>22.5</v>
      </c>
      <c s="33">
        <v>0</v>
      </c>
      <c s="33">
        <f>ROUND(ROUND(H153,2)*ROUND(G153,3),2)</f>
      </c>
      <c s="31" t="s">
        <v>52</v>
      </c>
      <c r="O153">
        <f>(I153*21)/100</f>
      </c>
      <c t="s">
        <v>23</v>
      </c>
    </row>
    <row r="154" spans="1:5" ht="38.25">
      <c r="A154" s="34" t="s">
        <v>53</v>
      </c>
      <c r="E154" s="35" t="s">
        <v>946</v>
      </c>
    </row>
    <row r="155" spans="1:5" ht="12.75">
      <c r="A155" s="36" t="s">
        <v>55</v>
      </c>
      <c r="E155" s="37" t="s">
        <v>947</v>
      </c>
    </row>
    <row r="156" spans="1:5" ht="38.25">
      <c r="A156" t="s">
        <v>57</v>
      </c>
      <c r="E156" s="35" t="s">
        <v>948</v>
      </c>
    </row>
    <row r="157" spans="1:16" ht="12.75">
      <c r="A157" s="25" t="s">
        <v>47</v>
      </c>
      <c s="29" t="s">
        <v>371</v>
      </c>
      <c s="29" t="s">
        <v>338</v>
      </c>
      <c s="25" t="s">
        <v>49</v>
      </c>
      <c s="30" t="s">
        <v>339</v>
      </c>
      <c s="31" t="s">
        <v>148</v>
      </c>
      <c s="32">
        <v>7.99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76.5">
      <c r="A158" s="34" t="s">
        <v>53</v>
      </c>
      <c r="E158" s="35" t="s">
        <v>949</v>
      </c>
    </row>
    <row r="159" spans="1:5" ht="25.5">
      <c r="A159" s="36" t="s">
        <v>55</v>
      </c>
      <c r="E159" s="37" t="s">
        <v>950</v>
      </c>
    </row>
    <row r="160" spans="1:5" ht="102">
      <c r="A160" t="s">
        <v>57</v>
      </c>
      <c r="E160" s="35" t="s">
        <v>342</v>
      </c>
    </row>
    <row r="161" spans="1:18" ht="12.75" customHeight="1">
      <c r="A161" s="6" t="s">
        <v>45</v>
      </c>
      <c s="6"/>
      <c s="40" t="s">
        <v>35</v>
      </c>
      <c s="6"/>
      <c s="27" t="s">
        <v>346</v>
      </c>
      <c s="6"/>
      <c s="6"/>
      <c s="6"/>
      <c s="41">
        <f>0+Q161</f>
      </c>
      <c s="6"/>
      <c r="O161">
        <f>0+R161</f>
      </c>
      <c r="Q161">
        <f>0+I162+I166</f>
      </c>
      <c>
        <f>0+O162+O166</f>
      </c>
    </row>
    <row r="162" spans="1:16" ht="12.75">
      <c r="A162" s="25" t="s">
        <v>47</v>
      </c>
      <c s="29" t="s">
        <v>382</v>
      </c>
      <c s="29" t="s">
        <v>412</v>
      </c>
      <c s="25" t="s">
        <v>49</v>
      </c>
      <c s="30" t="s">
        <v>413</v>
      </c>
      <c s="31" t="s">
        <v>136</v>
      </c>
      <c s="32">
        <v>30</v>
      </c>
      <c s="33">
        <v>0</v>
      </c>
      <c s="33">
        <f>ROUND(ROUND(H162,2)*ROUND(G162,3),2)</f>
      </c>
      <c s="31" t="s">
        <v>52</v>
      </c>
      <c r="O162">
        <f>(I162*21)/100</f>
      </c>
      <c t="s">
        <v>23</v>
      </c>
    </row>
    <row r="163" spans="1:5" ht="51">
      <c r="A163" s="34" t="s">
        <v>53</v>
      </c>
      <c r="E163" s="35" t="s">
        <v>951</v>
      </c>
    </row>
    <row r="164" spans="1:5" ht="12.75">
      <c r="A164" s="36" t="s">
        <v>55</v>
      </c>
      <c r="E164" s="37" t="s">
        <v>952</v>
      </c>
    </row>
    <row r="165" spans="1:5" ht="51">
      <c r="A165" t="s">
        <v>57</v>
      </c>
      <c r="E165" s="35" t="s">
        <v>415</v>
      </c>
    </row>
    <row r="166" spans="1:16" ht="12.75">
      <c r="A166" s="25" t="s">
        <v>47</v>
      </c>
      <c s="29" t="s">
        <v>236</v>
      </c>
      <c s="29" t="s">
        <v>953</v>
      </c>
      <c s="25" t="s">
        <v>49</v>
      </c>
      <c s="30" t="s">
        <v>954</v>
      </c>
      <c s="31" t="s">
        <v>136</v>
      </c>
      <c s="32">
        <v>18.75</v>
      </c>
      <c s="33">
        <v>0</v>
      </c>
      <c s="33">
        <f>ROUND(ROUND(H166,2)*ROUND(G166,3),2)</f>
      </c>
      <c s="31" t="s">
        <v>52</v>
      </c>
      <c r="O166">
        <f>(I166*21)/100</f>
      </c>
      <c t="s">
        <v>23</v>
      </c>
    </row>
    <row r="167" spans="1:5" ht="38.25">
      <c r="A167" s="34" t="s">
        <v>53</v>
      </c>
      <c r="E167" s="35" t="s">
        <v>955</v>
      </c>
    </row>
    <row r="168" spans="1:5" ht="12.75">
      <c r="A168" s="36" t="s">
        <v>55</v>
      </c>
      <c r="E168" s="37" t="s">
        <v>956</v>
      </c>
    </row>
    <row r="169" spans="1:5" ht="140.25">
      <c r="A169" t="s">
        <v>57</v>
      </c>
      <c r="E169" s="35" t="s">
        <v>425</v>
      </c>
    </row>
    <row r="170" spans="1:18" ht="12.75" customHeight="1">
      <c r="A170" s="6" t="s">
        <v>45</v>
      </c>
      <c s="6"/>
      <c s="40" t="s">
        <v>37</v>
      </c>
      <c s="6"/>
      <c s="27" t="s">
        <v>957</v>
      </c>
      <c s="6"/>
      <c s="6"/>
      <c s="6"/>
      <c s="41">
        <f>0+Q170</f>
      </c>
      <c s="6"/>
      <c r="O170">
        <f>0+R170</f>
      </c>
      <c r="Q170">
        <f>0+I171</f>
      </c>
      <c>
        <f>0+O171</f>
      </c>
    </row>
    <row r="171" spans="1:16" ht="25.5">
      <c r="A171" s="25" t="s">
        <v>47</v>
      </c>
      <c s="29" t="s">
        <v>391</v>
      </c>
      <c s="29" t="s">
        <v>958</v>
      </c>
      <c s="25" t="s">
        <v>49</v>
      </c>
      <c s="30" t="s">
        <v>959</v>
      </c>
      <c s="31" t="s">
        <v>136</v>
      </c>
      <c s="32">
        <v>0.15</v>
      </c>
      <c s="33">
        <v>0</v>
      </c>
      <c s="33">
        <f>ROUND(ROUND(H171,2)*ROUND(G171,3),2)</f>
      </c>
      <c s="31" t="s">
        <v>52</v>
      </c>
      <c r="O171">
        <f>(I171*21)/100</f>
      </c>
      <c t="s">
        <v>23</v>
      </c>
    </row>
    <row r="172" spans="1:5" ht="51">
      <c r="A172" s="34" t="s">
        <v>53</v>
      </c>
      <c r="E172" s="35" t="s">
        <v>960</v>
      </c>
    </row>
    <row r="173" spans="1:5" ht="12.75">
      <c r="A173" s="36" t="s">
        <v>55</v>
      </c>
      <c r="E173" s="37" t="s">
        <v>961</v>
      </c>
    </row>
    <row r="174" spans="1:5" ht="76.5">
      <c r="A174" t="s">
        <v>57</v>
      </c>
      <c r="E174" s="35" t="s">
        <v>962</v>
      </c>
    </row>
    <row r="175" spans="1:18" ht="12.75" customHeight="1">
      <c r="A175" s="6" t="s">
        <v>45</v>
      </c>
      <c s="6"/>
      <c s="40" t="s">
        <v>69</v>
      </c>
      <c s="6"/>
      <c s="27" t="s">
        <v>466</v>
      </c>
      <c s="6"/>
      <c s="6"/>
      <c s="6"/>
      <c s="41">
        <f>0+Q175</f>
      </c>
      <c s="6"/>
      <c r="O175">
        <f>0+R175</f>
      </c>
      <c r="Q175">
        <f>0+I176+I180+I184+I188+I192+I196+I200+I204+I208+I212+I216+I220+I224</f>
      </c>
      <c>
        <f>0+O176+O180+O184+O188+O192+O196+O200+O204+O208+O212+O216+O220+O224</f>
      </c>
    </row>
    <row r="176" spans="1:16" ht="12.75">
      <c r="A176" s="25" t="s">
        <v>47</v>
      </c>
      <c s="29" t="s">
        <v>459</v>
      </c>
      <c s="29" t="s">
        <v>963</v>
      </c>
      <c s="25" t="s">
        <v>49</v>
      </c>
      <c s="30" t="s">
        <v>964</v>
      </c>
      <c s="31" t="s">
        <v>185</v>
      </c>
      <c s="32">
        <v>12</v>
      </c>
      <c s="33">
        <v>0</v>
      </c>
      <c s="33">
        <f>ROUND(ROUND(H176,2)*ROUND(G176,3),2)</f>
      </c>
      <c s="31" t="s">
        <v>52</v>
      </c>
      <c r="O176">
        <f>(I176*21)/100</f>
      </c>
      <c t="s">
        <v>23</v>
      </c>
    </row>
    <row r="177" spans="1:5" ht="38.25">
      <c r="A177" s="34" t="s">
        <v>53</v>
      </c>
      <c r="E177" s="35" t="s">
        <v>965</v>
      </c>
    </row>
    <row r="178" spans="1:5" ht="12.75">
      <c r="A178" s="36" t="s">
        <v>55</v>
      </c>
      <c r="E178" s="37" t="s">
        <v>966</v>
      </c>
    </row>
    <row r="179" spans="1:5" ht="102">
      <c r="A179" t="s">
        <v>57</v>
      </c>
      <c r="E179" s="35" t="s">
        <v>967</v>
      </c>
    </row>
    <row r="180" spans="1:16" ht="25.5">
      <c r="A180" s="25" t="s">
        <v>47</v>
      </c>
      <c s="29" t="s">
        <v>318</v>
      </c>
      <c s="29" t="s">
        <v>468</v>
      </c>
      <c s="25" t="s">
        <v>49</v>
      </c>
      <c s="30" t="s">
        <v>469</v>
      </c>
      <c s="31" t="s">
        <v>136</v>
      </c>
      <c s="32">
        <v>11.8</v>
      </c>
      <c s="33">
        <v>0</v>
      </c>
      <c s="33">
        <f>ROUND(ROUND(H180,2)*ROUND(G180,3),2)</f>
      </c>
      <c s="31" t="s">
        <v>52</v>
      </c>
      <c r="O180">
        <f>(I180*21)/100</f>
      </c>
      <c t="s">
        <v>23</v>
      </c>
    </row>
    <row r="181" spans="1:5" ht="38.25">
      <c r="A181" s="34" t="s">
        <v>53</v>
      </c>
      <c r="E181" s="35" t="s">
        <v>968</v>
      </c>
    </row>
    <row r="182" spans="1:5" ht="12.75">
      <c r="A182" s="36" t="s">
        <v>55</v>
      </c>
      <c r="E182" s="37" t="s">
        <v>969</v>
      </c>
    </row>
    <row r="183" spans="1:5" ht="191.25">
      <c r="A183" t="s">
        <v>57</v>
      </c>
      <c r="E183" s="35" t="s">
        <v>472</v>
      </c>
    </row>
    <row r="184" spans="1:16" ht="25.5">
      <c r="A184" s="25" t="s">
        <v>47</v>
      </c>
      <c s="29" t="s">
        <v>123</v>
      </c>
      <c s="29" t="s">
        <v>970</v>
      </c>
      <c s="25" t="s">
        <v>49</v>
      </c>
      <c s="30" t="s">
        <v>971</v>
      </c>
      <c s="31" t="s">
        <v>136</v>
      </c>
      <c s="32">
        <v>40.1</v>
      </c>
      <c s="33">
        <v>0</v>
      </c>
      <c s="33">
        <f>ROUND(ROUND(H184,2)*ROUND(G184,3),2)</f>
      </c>
      <c s="31" t="s">
        <v>52</v>
      </c>
      <c r="O184">
        <f>(I184*21)/100</f>
      </c>
      <c t="s">
        <v>23</v>
      </c>
    </row>
    <row r="185" spans="1:5" ht="38.25">
      <c r="A185" s="34" t="s">
        <v>53</v>
      </c>
      <c r="E185" s="35" t="s">
        <v>972</v>
      </c>
    </row>
    <row r="186" spans="1:5" ht="12.75">
      <c r="A186" s="36" t="s">
        <v>55</v>
      </c>
      <c r="E186" s="37" t="s">
        <v>973</v>
      </c>
    </row>
    <row r="187" spans="1:5" ht="191.25">
      <c r="A187" t="s">
        <v>57</v>
      </c>
      <c r="E187" s="35" t="s">
        <v>472</v>
      </c>
    </row>
    <row r="188" spans="1:16" ht="12.75">
      <c r="A188" s="25" t="s">
        <v>47</v>
      </c>
      <c s="29" t="s">
        <v>326</v>
      </c>
      <c s="29" t="s">
        <v>974</v>
      </c>
      <c s="25" t="s">
        <v>49</v>
      </c>
      <c s="30" t="s">
        <v>975</v>
      </c>
      <c s="31" t="s">
        <v>136</v>
      </c>
      <c s="32">
        <v>45</v>
      </c>
      <c s="33">
        <v>0</v>
      </c>
      <c s="33">
        <f>ROUND(ROUND(H188,2)*ROUND(G188,3),2)</f>
      </c>
      <c s="31" t="s">
        <v>52</v>
      </c>
      <c r="O188">
        <f>(I188*21)/100</f>
      </c>
      <c t="s">
        <v>23</v>
      </c>
    </row>
    <row r="189" spans="1:5" ht="51">
      <c r="A189" s="34" t="s">
        <v>53</v>
      </c>
      <c r="E189" s="35" t="s">
        <v>976</v>
      </c>
    </row>
    <row r="190" spans="1:5" ht="12.75">
      <c r="A190" s="36" t="s">
        <v>55</v>
      </c>
      <c r="E190" s="37" t="s">
        <v>977</v>
      </c>
    </row>
    <row r="191" spans="1:5" ht="191.25">
      <c r="A191" t="s">
        <v>57</v>
      </c>
      <c r="E191" s="35" t="s">
        <v>978</v>
      </c>
    </row>
    <row r="192" spans="1:16" ht="25.5">
      <c r="A192" s="25" t="s">
        <v>47</v>
      </c>
      <c s="29" t="s">
        <v>120</v>
      </c>
      <c s="29" t="s">
        <v>979</v>
      </c>
      <c s="25" t="s">
        <v>49</v>
      </c>
      <c s="30" t="s">
        <v>980</v>
      </c>
      <c s="31" t="s">
        <v>136</v>
      </c>
      <c s="32">
        <v>22.62</v>
      </c>
      <c s="33">
        <v>0</v>
      </c>
      <c s="33">
        <f>ROUND(ROUND(H192,2)*ROUND(G192,3),2)</f>
      </c>
      <c s="31" t="s">
        <v>52</v>
      </c>
      <c r="O192">
        <f>(I192*21)/100</f>
      </c>
      <c t="s">
        <v>23</v>
      </c>
    </row>
    <row r="193" spans="1:5" ht="38.25">
      <c r="A193" s="34" t="s">
        <v>53</v>
      </c>
      <c r="E193" s="35" t="s">
        <v>981</v>
      </c>
    </row>
    <row r="194" spans="1:5" ht="12.75">
      <c r="A194" s="36" t="s">
        <v>55</v>
      </c>
      <c r="E194" s="37" t="s">
        <v>982</v>
      </c>
    </row>
    <row r="195" spans="1:5" ht="204">
      <c r="A195" t="s">
        <v>57</v>
      </c>
      <c r="E195" s="35" t="s">
        <v>983</v>
      </c>
    </row>
    <row r="196" spans="1:16" ht="12.75">
      <c r="A196" s="25" t="s">
        <v>47</v>
      </c>
      <c s="29" t="s">
        <v>406</v>
      </c>
      <c s="29" t="s">
        <v>984</v>
      </c>
      <c s="25" t="s">
        <v>49</v>
      </c>
      <c s="30" t="s">
        <v>985</v>
      </c>
      <c s="31" t="s">
        <v>136</v>
      </c>
      <c s="32">
        <v>5.8</v>
      </c>
      <c s="33">
        <v>0</v>
      </c>
      <c s="33">
        <f>ROUND(ROUND(H196,2)*ROUND(G196,3),2)</f>
      </c>
      <c s="31" t="s">
        <v>52</v>
      </c>
      <c r="O196">
        <f>(I196*21)/100</f>
      </c>
      <c t="s">
        <v>23</v>
      </c>
    </row>
    <row r="197" spans="1:5" ht="38.25">
      <c r="A197" s="34" t="s">
        <v>53</v>
      </c>
      <c r="E197" s="35" t="s">
        <v>986</v>
      </c>
    </row>
    <row r="198" spans="1:5" ht="12.75">
      <c r="A198" s="36" t="s">
        <v>55</v>
      </c>
      <c r="E198" s="37" t="s">
        <v>987</v>
      </c>
    </row>
    <row r="199" spans="1:5" ht="38.25">
      <c r="A199" t="s">
        <v>57</v>
      </c>
      <c r="E199" s="35" t="s">
        <v>988</v>
      </c>
    </row>
    <row r="200" spans="1:16" ht="12.75">
      <c r="A200" s="25" t="s">
        <v>47</v>
      </c>
      <c s="29" t="s">
        <v>126</v>
      </c>
      <c s="29" t="s">
        <v>989</v>
      </c>
      <c s="25" t="s">
        <v>49</v>
      </c>
      <c s="30" t="s">
        <v>990</v>
      </c>
      <c s="31" t="s">
        <v>136</v>
      </c>
      <c s="32">
        <v>15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38.25">
      <c r="A201" s="34" t="s">
        <v>53</v>
      </c>
      <c r="E201" s="35" t="s">
        <v>991</v>
      </c>
    </row>
    <row r="202" spans="1:5" ht="12.75">
      <c r="A202" s="36" t="s">
        <v>55</v>
      </c>
      <c r="E202" s="37" t="s">
        <v>992</v>
      </c>
    </row>
    <row r="203" spans="1:5" ht="38.25">
      <c r="A203" t="s">
        <v>57</v>
      </c>
      <c r="E203" s="35" t="s">
        <v>988</v>
      </c>
    </row>
    <row r="204" spans="1:16" ht="12.75">
      <c r="A204" s="25" t="s">
        <v>47</v>
      </c>
      <c s="29" t="s">
        <v>212</v>
      </c>
      <c s="29" t="s">
        <v>993</v>
      </c>
      <c s="25" t="s">
        <v>49</v>
      </c>
      <c s="30" t="s">
        <v>994</v>
      </c>
      <c s="31" t="s">
        <v>136</v>
      </c>
      <c s="32">
        <v>39.1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38.25">
      <c r="A205" s="34" t="s">
        <v>53</v>
      </c>
      <c r="E205" s="35" t="s">
        <v>995</v>
      </c>
    </row>
    <row r="206" spans="1:5" ht="12.75">
      <c r="A206" s="36" t="s">
        <v>55</v>
      </c>
      <c r="E206" s="37" t="s">
        <v>996</v>
      </c>
    </row>
    <row r="207" spans="1:5" ht="38.25">
      <c r="A207" t="s">
        <v>57</v>
      </c>
      <c r="E207" s="35" t="s">
        <v>988</v>
      </c>
    </row>
    <row r="208" spans="1:16" ht="12.75">
      <c r="A208" s="25" t="s">
        <v>47</v>
      </c>
      <c s="29" t="s">
        <v>281</v>
      </c>
      <c s="29" t="s">
        <v>997</v>
      </c>
      <c s="25" t="s">
        <v>49</v>
      </c>
      <c s="30" t="s">
        <v>998</v>
      </c>
      <c s="31" t="s">
        <v>136</v>
      </c>
      <c s="32">
        <v>90</v>
      </c>
      <c s="33">
        <v>0</v>
      </c>
      <c s="33">
        <f>ROUND(ROUND(H208,2)*ROUND(G208,3),2)</f>
      </c>
      <c s="31" t="s">
        <v>52</v>
      </c>
      <c r="O208">
        <f>(I208*21)/100</f>
      </c>
      <c t="s">
        <v>23</v>
      </c>
    </row>
    <row r="209" spans="1:5" ht="38.25">
      <c r="A209" s="34" t="s">
        <v>53</v>
      </c>
      <c r="E209" s="35" t="s">
        <v>999</v>
      </c>
    </row>
    <row r="210" spans="1:5" ht="12.75">
      <c r="A210" s="36" t="s">
        <v>55</v>
      </c>
      <c r="E210" s="37" t="s">
        <v>1000</v>
      </c>
    </row>
    <row r="211" spans="1:5" ht="38.25">
      <c r="A211" t="s">
        <v>57</v>
      </c>
      <c r="E211" s="35" t="s">
        <v>988</v>
      </c>
    </row>
    <row r="212" spans="1:16" ht="12.75">
      <c r="A212" s="25" t="s">
        <v>47</v>
      </c>
      <c s="29" t="s">
        <v>182</v>
      </c>
      <c s="29" t="s">
        <v>1001</v>
      </c>
      <c s="25" t="s">
        <v>49</v>
      </c>
      <c s="30" t="s">
        <v>1002</v>
      </c>
      <c s="31" t="s">
        <v>185</v>
      </c>
      <c s="32">
        <v>12</v>
      </c>
      <c s="33">
        <v>0</v>
      </c>
      <c s="33">
        <f>ROUND(ROUND(H212,2)*ROUND(G212,3),2)</f>
      </c>
      <c s="31" t="s">
        <v>52</v>
      </c>
      <c r="O212">
        <f>(I212*21)/100</f>
      </c>
      <c t="s">
        <v>23</v>
      </c>
    </row>
    <row r="213" spans="1:5" ht="51">
      <c r="A213" s="34" t="s">
        <v>53</v>
      </c>
      <c r="E213" s="35" t="s">
        <v>1003</v>
      </c>
    </row>
    <row r="214" spans="1:5" ht="12.75">
      <c r="A214" s="36" t="s">
        <v>55</v>
      </c>
      <c r="E214" s="37" t="s">
        <v>966</v>
      </c>
    </row>
    <row r="215" spans="1:5" ht="89.25">
      <c r="A215" t="s">
        <v>57</v>
      </c>
      <c r="E215" s="35" t="s">
        <v>1004</v>
      </c>
    </row>
    <row r="216" spans="1:16" ht="12.75">
      <c r="A216" s="25" t="s">
        <v>47</v>
      </c>
      <c s="29" t="s">
        <v>312</v>
      </c>
      <c s="29" t="s">
        <v>1005</v>
      </c>
      <c s="25" t="s">
        <v>49</v>
      </c>
      <c s="30" t="s">
        <v>1006</v>
      </c>
      <c s="31" t="s">
        <v>185</v>
      </c>
      <c s="32">
        <v>12</v>
      </c>
      <c s="33">
        <v>0</v>
      </c>
      <c s="33">
        <f>ROUND(ROUND(H216,2)*ROUND(G216,3),2)</f>
      </c>
      <c s="31" t="s">
        <v>52</v>
      </c>
      <c r="O216">
        <f>(I216*21)/100</f>
      </c>
      <c t="s">
        <v>23</v>
      </c>
    </row>
    <row r="217" spans="1:5" ht="38.25">
      <c r="A217" s="34" t="s">
        <v>53</v>
      </c>
      <c r="E217" s="35" t="s">
        <v>1007</v>
      </c>
    </row>
    <row r="218" spans="1:5" ht="12.75">
      <c r="A218" s="36" t="s">
        <v>55</v>
      </c>
      <c r="E218" s="37" t="s">
        <v>966</v>
      </c>
    </row>
    <row r="219" spans="1:5" ht="76.5">
      <c r="A219" t="s">
        <v>57</v>
      </c>
      <c r="E219" s="35" t="s">
        <v>1008</v>
      </c>
    </row>
    <row r="220" spans="1:16" ht="12.75">
      <c r="A220" s="25" t="s">
        <v>47</v>
      </c>
      <c s="29" t="s">
        <v>433</v>
      </c>
      <c s="29" t="s">
        <v>1009</v>
      </c>
      <c s="25" t="s">
        <v>49</v>
      </c>
      <c s="30" t="s">
        <v>1010</v>
      </c>
      <c s="31" t="s">
        <v>185</v>
      </c>
      <c s="32">
        <v>12</v>
      </c>
      <c s="33">
        <v>0</v>
      </c>
      <c s="33">
        <f>ROUND(ROUND(H220,2)*ROUND(G220,3),2)</f>
      </c>
      <c s="31" t="s">
        <v>52</v>
      </c>
      <c r="O220">
        <f>(I220*21)/100</f>
      </c>
      <c t="s">
        <v>23</v>
      </c>
    </row>
    <row r="221" spans="1:5" ht="38.25">
      <c r="A221" s="34" t="s">
        <v>53</v>
      </c>
      <c r="E221" s="35" t="s">
        <v>1011</v>
      </c>
    </row>
    <row r="222" spans="1:5" ht="12.75">
      <c r="A222" s="36" t="s">
        <v>55</v>
      </c>
      <c r="E222" s="37" t="s">
        <v>966</v>
      </c>
    </row>
    <row r="223" spans="1:5" ht="114.75">
      <c r="A223" t="s">
        <v>57</v>
      </c>
      <c r="E223" s="35" t="s">
        <v>1012</v>
      </c>
    </row>
    <row r="224" spans="1:16" ht="12.75">
      <c r="A224" s="25" t="s">
        <v>47</v>
      </c>
      <c s="29" t="s">
        <v>379</v>
      </c>
      <c s="29" t="s">
        <v>1013</v>
      </c>
      <c s="25" t="s">
        <v>49</v>
      </c>
      <c s="30" t="s">
        <v>1014</v>
      </c>
      <c s="31" t="s">
        <v>136</v>
      </c>
      <c s="32">
        <v>13.125</v>
      </c>
      <c s="33">
        <v>0</v>
      </c>
      <c s="33">
        <f>ROUND(ROUND(H224,2)*ROUND(G224,3),2)</f>
      </c>
      <c s="31" t="s">
        <v>52</v>
      </c>
      <c r="O224">
        <f>(I224*21)/100</f>
      </c>
      <c t="s">
        <v>23</v>
      </c>
    </row>
    <row r="225" spans="1:5" ht="38.25">
      <c r="A225" s="34" t="s">
        <v>53</v>
      </c>
      <c r="E225" s="35" t="s">
        <v>1015</v>
      </c>
    </row>
    <row r="226" spans="1:5" ht="12.75">
      <c r="A226" s="36" t="s">
        <v>55</v>
      </c>
      <c r="E226" s="37" t="s">
        <v>1016</v>
      </c>
    </row>
    <row r="227" spans="1:5" ht="51">
      <c r="A227" t="s">
        <v>57</v>
      </c>
      <c r="E227" s="35" t="s">
        <v>762</v>
      </c>
    </row>
    <row r="228" spans="1:18" ht="12.75" customHeight="1">
      <c r="A228" s="6" t="s">
        <v>45</v>
      </c>
      <c s="6"/>
      <c s="40" t="s">
        <v>75</v>
      </c>
      <c s="6"/>
      <c s="27" t="s">
        <v>473</v>
      </c>
      <c s="6"/>
      <c s="6"/>
      <c s="6"/>
      <c s="41">
        <f>0+Q228</f>
      </c>
      <c s="6"/>
      <c r="O228">
        <f>0+R228</f>
      </c>
      <c r="Q228">
        <f>0+I229+I233+I237</f>
      </c>
      <c>
        <f>0+O229+O233+O237</f>
      </c>
    </row>
    <row r="229" spans="1:16" ht="12.75">
      <c r="A229" s="25" t="s">
        <v>47</v>
      </c>
      <c s="29" t="s">
        <v>306</v>
      </c>
      <c s="29" t="s">
        <v>481</v>
      </c>
      <c s="25" t="s">
        <v>49</v>
      </c>
      <c s="30" t="s">
        <v>482</v>
      </c>
      <c s="31" t="s">
        <v>185</v>
      </c>
      <c s="32">
        <v>15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51">
      <c r="A230" s="34" t="s">
        <v>53</v>
      </c>
      <c r="E230" s="35" t="s">
        <v>1017</v>
      </c>
    </row>
    <row r="231" spans="1:5" ht="12.75">
      <c r="A231" s="36" t="s">
        <v>55</v>
      </c>
      <c r="E231" s="37" t="s">
        <v>843</v>
      </c>
    </row>
    <row r="232" spans="1:5" ht="242.25">
      <c r="A232" t="s">
        <v>57</v>
      </c>
      <c r="E232" s="35" t="s">
        <v>485</v>
      </c>
    </row>
    <row r="233" spans="1:16" ht="12.75">
      <c r="A233" s="25" t="s">
        <v>47</v>
      </c>
      <c s="29" t="s">
        <v>428</v>
      </c>
      <c s="29" t="s">
        <v>1018</v>
      </c>
      <c s="25" t="s">
        <v>49</v>
      </c>
      <c s="30" t="s">
        <v>1019</v>
      </c>
      <c s="31" t="s">
        <v>185</v>
      </c>
      <c s="32">
        <v>7.5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38.25">
      <c r="A234" s="34" t="s">
        <v>53</v>
      </c>
      <c r="E234" s="35" t="s">
        <v>1020</v>
      </c>
    </row>
    <row r="235" spans="1:5" ht="12.75">
      <c r="A235" s="36" t="s">
        <v>55</v>
      </c>
      <c r="E235" s="37" t="s">
        <v>845</v>
      </c>
    </row>
    <row r="236" spans="1:5" ht="242.25">
      <c r="A236" t="s">
        <v>57</v>
      </c>
      <c r="E236" s="35" t="s">
        <v>1021</v>
      </c>
    </row>
    <row r="237" spans="1:16" ht="12.75">
      <c r="A237" s="25" t="s">
        <v>47</v>
      </c>
      <c s="29" t="s">
        <v>37</v>
      </c>
      <c s="29" t="s">
        <v>778</v>
      </c>
      <c s="25" t="s">
        <v>49</v>
      </c>
      <c s="30" t="s">
        <v>779</v>
      </c>
      <c s="31" t="s">
        <v>51</v>
      </c>
      <c s="32">
        <v>1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51">
      <c r="A238" s="34" t="s">
        <v>53</v>
      </c>
      <c r="E238" s="35" t="s">
        <v>1022</v>
      </c>
    </row>
    <row r="239" spans="1:5" ht="12.75">
      <c r="A239" s="36" t="s">
        <v>55</v>
      </c>
      <c r="E239" s="37" t="s">
        <v>1023</v>
      </c>
    </row>
    <row r="240" spans="1:5" ht="38.25">
      <c r="A240" t="s">
        <v>57</v>
      </c>
      <c r="E240" s="35" t="s">
        <v>781</v>
      </c>
    </row>
    <row r="241" spans="1:18" ht="12.75" customHeight="1">
      <c r="A241" s="6" t="s">
        <v>45</v>
      </c>
      <c s="6"/>
      <c s="40" t="s">
        <v>40</v>
      </c>
      <c s="6"/>
      <c s="27" t="s">
        <v>46</v>
      </c>
      <c s="6"/>
      <c s="6"/>
      <c s="6"/>
      <c s="41">
        <f>0+Q241</f>
      </c>
      <c s="6"/>
      <c r="O241">
        <f>0+R241</f>
      </c>
      <c r="Q241">
        <f>0+I242+I246+I250+I254+I258+I262+I266+I270+I274+I278+I282</f>
      </c>
      <c>
        <f>0+O242+O246+O250+O254+O258+O262+O266+O270+O274+O278+O282</f>
      </c>
    </row>
    <row r="242" spans="1:16" ht="12.75">
      <c r="A242" s="25" t="s">
        <v>47</v>
      </c>
      <c s="29" t="s">
        <v>416</v>
      </c>
      <c s="29" t="s">
        <v>1024</v>
      </c>
      <c s="25" t="s">
        <v>49</v>
      </c>
      <c s="30" t="s">
        <v>1025</v>
      </c>
      <c s="31" t="s">
        <v>185</v>
      </c>
      <c s="32">
        <v>7.5</v>
      </c>
      <c s="33">
        <v>0</v>
      </c>
      <c s="33">
        <f>ROUND(ROUND(H242,2)*ROUND(G242,3),2)</f>
      </c>
      <c s="31" t="s">
        <v>52</v>
      </c>
      <c r="O242">
        <f>(I242*21)/100</f>
      </c>
      <c t="s">
        <v>23</v>
      </c>
    </row>
    <row r="243" spans="1:5" ht="63.75">
      <c r="A243" s="34" t="s">
        <v>53</v>
      </c>
      <c r="E243" s="35" t="s">
        <v>1026</v>
      </c>
    </row>
    <row r="244" spans="1:5" ht="12.75">
      <c r="A244" s="36" t="s">
        <v>55</v>
      </c>
      <c r="E244" s="37" t="s">
        <v>1027</v>
      </c>
    </row>
    <row r="245" spans="1:5" ht="63.75">
      <c r="A245" t="s">
        <v>57</v>
      </c>
      <c r="E245" s="35" t="s">
        <v>1028</v>
      </c>
    </row>
    <row r="246" spans="1:16" ht="12.75">
      <c r="A246" s="25" t="s">
        <v>47</v>
      </c>
      <c s="29" t="s">
        <v>29</v>
      </c>
      <c s="29" t="s">
        <v>1029</v>
      </c>
      <c s="25" t="s">
        <v>49</v>
      </c>
      <c s="30" t="s">
        <v>1030</v>
      </c>
      <c s="31" t="s">
        <v>185</v>
      </c>
      <c s="32">
        <v>8</v>
      </c>
      <c s="33">
        <v>0</v>
      </c>
      <c s="33">
        <f>ROUND(ROUND(H246,2)*ROUND(G246,3),2)</f>
      </c>
      <c s="31" t="s">
        <v>52</v>
      </c>
      <c r="O246">
        <f>(I246*21)/100</f>
      </c>
      <c t="s">
        <v>23</v>
      </c>
    </row>
    <row r="247" spans="1:5" ht="51">
      <c r="A247" s="34" t="s">
        <v>53</v>
      </c>
      <c r="E247" s="35" t="s">
        <v>1031</v>
      </c>
    </row>
    <row r="248" spans="1:5" ht="12.75">
      <c r="A248" s="36" t="s">
        <v>55</v>
      </c>
      <c r="E248" s="37" t="s">
        <v>1032</v>
      </c>
    </row>
    <row r="249" spans="1:5" ht="38.25">
      <c r="A249" t="s">
        <v>57</v>
      </c>
      <c r="E249" s="35" t="s">
        <v>500</v>
      </c>
    </row>
    <row r="250" spans="1:16" ht="25.5">
      <c r="A250" s="25" t="s">
        <v>47</v>
      </c>
      <c s="29" t="s">
        <v>445</v>
      </c>
      <c s="29" t="s">
        <v>502</v>
      </c>
      <c s="25" t="s">
        <v>49</v>
      </c>
      <c s="30" t="s">
        <v>503</v>
      </c>
      <c s="31" t="s">
        <v>185</v>
      </c>
      <c s="32">
        <v>21.5</v>
      </c>
      <c s="33">
        <v>0</v>
      </c>
      <c s="33">
        <f>ROUND(ROUND(H250,2)*ROUND(G250,3),2)</f>
      </c>
      <c s="31" t="s">
        <v>52</v>
      </c>
      <c r="O250">
        <f>(I250*21)/100</f>
      </c>
      <c t="s">
        <v>23</v>
      </c>
    </row>
    <row r="251" spans="1:5" ht="51">
      <c r="A251" s="34" t="s">
        <v>53</v>
      </c>
      <c r="E251" s="35" t="s">
        <v>1033</v>
      </c>
    </row>
    <row r="252" spans="1:5" ht="12.75">
      <c r="A252" s="36" t="s">
        <v>55</v>
      </c>
      <c r="E252" s="37" t="s">
        <v>1034</v>
      </c>
    </row>
    <row r="253" spans="1:5" ht="127.5">
      <c r="A253" t="s">
        <v>57</v>
      </c>
      <c r="E253" s="35" t="s">
        <v>506</v>
      </c>
    </row>
    <row r="254" spans="1:16" ht="12.75">
      <c r="A254" s="25" t="s">
        <v>47</v>
      </c>
      <c s="29" t="s">
        <v>365</v>
      </c>
      <c s="29" t="s">
        <v>1035</v>
      </c>
      <c s="25" t="s">
        <v>49</v>
      </c>
      <c s="30" t="s">
        <v>1036</v>
      </c>
      <c s="31" t="s">
        <v>185</v>
      </c>
      <c s="32">
        <v>12</v>
      </c>
      <c s="33">
        <v>0</v>
      </c>
      <c s="33">
        <f>ROUND(ROUND(H254,2)*ROUND(G254,3),2)</f>
      </c>
      <c s="31" t="s">
        <v>52</v>
      </c>
      <c r="O254">
        <f>(I254*21)/100</f>
      </c>
      <c t="s">
        <v>23</v>
      </c>
    </row>
    <row r="255" spans="1:5" ht="51">
      <c r="A255" s="34" t="s">
        <v>53</v>
      </c>
      <c r="E255" s="35" t="s">
        <v>1037</v>
      </c>
    </row>
    <row r="256" spans="1:5" ht="12.75">
      <c r="A256" s="36" t="s">
        <v>55</v>
      </c>
      <c r="E256" s="37" t="s">
        <v>191</v>
      </c>
    </row>
    <row r="257" spans="1:5" ht="114.75">
      <c r="A257" t="s">
        <v>57</v>
      </c>
      <c r="E257" s="35" t="s">
        <v>1038</v>
      </c>
    </row>
    <row r="258" spans="1:16" ht="12.75">
      <c r="A258" s="25" t="s">
        <v>47</v>
      </c>
      <c s="29" t="s">
        <v>443</v>
      </c>
      <c s="29" t="s">
        <v>1039</v>
      </c>
      <c s="25" t="s">
        <v>49</v>
      </c>
      <c s="30" t="s">
        <v>1040</v>
      </c>
      <c s="31" t="s">
        <v>185</v>
      </c>
      <c s="32">
        <v>1.8</v>
      </c>
      <c s="33">
        <v>0</v>
      </c>
      <c s="33">
        <f>ROUND(ROUND(H258,2)*ROUND(G258,3),2)</f>
      </c>
      <c s="31" t="s">
        <v>52</v>
      </c>
      <c r="O258">
        <f>(I258*21)/100</f>
      </c>
      <c t="s">
        <v>23</v>
      </c>
    </row>
    <row r="259" spans="1:5" ht="38.25">
      <c r="A259" s="34" t="s">
        <v>53</v>
      </c>
      <c r="E259" s="35" t="s">
        <v>1041</v>
      </c>
    </row>
    <row r="260" spans="1:5" ht="12.75">
      <c r="A260" s="36" t="s">
        <v>55</v>
      </c>
      <c r="E260" s="37" t="s">
        <v>1042</v>
      </c>
    </row>
    <row r="261" spans="1:5" ht="25.5">
      <c r="A261" t="s">
        <v>57</v>
      </c>
      <c r="E261" s="35" t="s">
        <v>1043</v>
      </c>
    </row>
    <row r="262" spans="1:16" ht="12.75">
      <c r="A262" s="25" t="s">
        <v>47</v>
      </c>
      <c s="29" t="s">
        <v>385</v>
      </c>
      <c s="29" t="s">
        <v>1044</v>
      </c>
      <c s="25" t="s">
        <v>49</v>
      </c>
      <c s="30" t="s">
        <v>1045</v>
      </c>
      <c s="31" t="s">
        <v>185</v>
      </c>
      <c s="32">
        <v>15</v>
      </c>
      <c s="33">
        <v>0</v>
      </c>
      <c s="33">
        <f>ROUND(ROUND(H262,2)*ROUND(G262,3),2)</f>
      </c>
      <c s="31" t="s">
        <v>52</v>
      </c>
      <c r="O262">
        <f>(I262*21)/100</f>
      </c>
      <c t="s">
        <v>23</v>
      </c>
    </row>
    <row r="263" spans="1:5" ht="63.75">
      <c r="A263" s="34" t="s">
        <v>53</v>
      </c>
      <c r="E263" s="35" t="s">
        <v>1046</v>
      </c>
    </row>
    <row r="264" spans="1:5" ht="12.75">
      <c r="A264" s="36" t="s">
        <v>55</v>
      </c>
      <c r="E264" s="37" t="s">
        <v>843</v>
      </c>
    </row>
    <row r="265" spans="1:5" ht="38.25">
      <c r="A265" t="s">
        <v>57</v>
      </c>
      <c r="E265" s="35" t="s">
        <v>1047</v>
      </c>
    </row>
    <row r="266" spans="1:16" ht="12.75">
      <c r="A266" s="25" t="s">
        <v>47</v>
      </c>
      <c s="29" t="s">
        <v>388</v>
      </c>
      <c s="29" t="s">
        <v>1048</v>
      </c>
      <c s="25" t="s">
        <v>49</v>
      </c>
      <c s="30" t="s">
        <v>1049</v>
      </c>
      <c s="31" t="s">
        <v>185</v>
      </c>
      <c s="32">
        <v>7.5</v>
      </c>
      <c s="33">
        <v>0</v>
      </c>
      <c s="33">
        <f>ROUND(ROUND(H266,2)*ROUND(G266,3),2)</f>
      </c>
      <c s="31" t="s">
        <v>52</v>
      </c>
      <c r="O266">
        <f>(I266*21)/100</f>
      </c>
      <c t="s">
        <v>23</v>
      </c>
    </row>
    <row r="267" spans="1:5" ht="63.75">
      <c r="A267" s="34" t="s">
        <v>53</v>
      </c>
      <c r="E267" s="35" t="s">
        <v>1050</v>
      </c>
    </row>
    <row r="268" spans="1:5" ht="12.75">
      <c r="A268" s="36" t="s">
        <v>55</v>
      </c>
      <c r="E268" s="37" t="s">
        <v>845</v>
      </c>
    </row>
    <row r="269" spans="1:5" ht="38.25">
      <c r="A269" t="s">
        <v>57</v>
      </c>
      <c r="E269" s="35" t="s">
        <v>1047</v>
      </c>
    </row>
    <row r="270" spans="1:16" ht="12.75">
      <c r="A270" s="25" t="s">
        <v>47</v>
      </c>
      <c s="29" t="s">
        <v>175</v>
      </c>
      <c s="29" t="s">
        <v>1051</v>
      </c>
      <c s="25" t="s">
        <v>49</v>
      </c>
      <c s="30" t="s">
        <v>1052</v>
      </c>
      <c s="31" t="s">
        <v>891</v>
      </c>
      <c s="32">
        <v>13.44</v>
      </c>
      <c s="33">
        <v>0</v>
      </c>
      <c s="33">
        <f>ROUND(ROUND(H270,2)*ROUND(G270,3),2)</f>
      </c>
      <c s="31" t="s">
        <v>52</v>
      </c>
      <c r="O270">
        <f>(I270*21)/100</f>
      </c>
      <c t="s">
        <v>23</v>
      </c>
    </row>
    <row r="271" spans="1:5" ht="51">
      <c r="A271" s="34" t="s">
        <v>53</v>
      </c>
      <c r="E271" s="35" t="s">
        <v>1053</v>
      </c>
    </row>
    <row r="272" spans="1:5" ht="12.75">
      <c r="A272" s="36" t="s">
        <v>55</v>
      </c>
      <c r="E272" s="37" t="s">
        <v>1054</v>
      </c>
    </row>
    <row r="273" spans="1:5" ht="357">
      <c r="A273" t="s">
        <v>57</v>
      </c>
      <c r="E273" s="35" t="s">
        <v>1055</v>
      </c>
    </row>
    <row r="274" spans="1:16" ht="12.75">
      <c r="A274" s="25" t="s">
        <v>47</v>
      </c>
      <c s="29" t="s">
        <v>33</v>
      </c>
      <c s="29" t="s">
        <v>814</v>
      </c>
      <c s="25" t="s">
        <v>49</v>
      </c>
      <c s="30" t="s">
        <v>815</v>
      </c>
      <c s="31" t="s">
        <v>148</v>
      </c>
      <c s="32">
        <v>26.038</v>
      </c>
      <c s="33">
        <v>0</v>
      </c>
      <c s="33">
        <f>ROUND(ROUND(H274,2)*ROUND(G274,3),2)</f>
      </c>
      <c s="31" t="s">
        <v>52</v>
      </c>
      <c r="O274">
        <f>(I274*21)/100</f>
      </c>
      <c t="s">
        <v>23</v>
      </c>
    </row>
    <row r="275" spans="1:5" ht="76.5">
      <c r="A275" s="34" t="s">
        <v>53</v>
      </c>
      <c r="E275" s="35" t="s">
        <v>1056</v>
      </c>
    </row>
    <row r="276" spans="1:5" ht="12.75">
      <c r="A276" s="36" t="s">
        <v>55</v>
      </c>
      <c r="E276" s="37" t="s">
        <v>1057</v>
      </c>
    </row>
    <row r="277" spans="1:5" ht="102">
      <c r="A277" t="s">
        <v>57</v>
      </c>
      <c r="E277" s="35" t="s">
        <v>597</v>
      </c>
    </row>
    <row r="278" spans="1:16" ht="12.75">
      <c r="A278" s="25" t="s">
        <v>47</v>
      </c>
      <c s="29" t="s">
        <v>23</v>
      </c>
      <c s="29" t="s">
        <v>1058</v>
      </c>
      <c s="25" t="s">
        <v>49</v>
      </c>
      <c s="30" t="s">
        <v>1059</v>
      </c>
      <c s="31" t="s">
        <v>148</v>
      </c>
      <c s="32">
        <v>7.612</v>
      </c>
      <c s="33">
        <v>0</v>
      </c>
      <c s="33">
        <f>ROUND(ROUND(H278,2)*ROUND(G278,3),2)</f>
      </c>
      <c s="31" t="s">
        <v>52</v>
      </c>
      <c r="O278">
        <f>(I278*21)/100</f>
      </c>
      <c t="s">
        <v>23</v>
      </c>
    </row>
    <row r="279" spans="1:5" ht="76.5">
      <c r="A279" s="34" t="s">
        <v>53</v>
      </c>
      <c r="E279" s="35" t="s">
        <v>1060</v>
      </c>
    </row>
    <row r="280" spans="1:5" ht="12.75">
      <c r="A280" s="36" t="s">
        <v>55</v>
      </c>
      <c r="E280" s="37" t="s">
        <v>1061</v>
      </c>
    </row>
    <row r="281" spans="1:5" ht="102">
      <c r="A281" t="s">
        <v>57</v>
      </c>
      <c r="E281" s="35" t="s">
        <v>597</v>
      </c>
    </row>
    <row r="282" spans="1:16" ht="12.75">
      <c r="A282" s="25" t="s">
        <v>47</v>
      </c>
      <c s="29" t="s">
        <v>22</v>
      </c>
      <c s="29" t="s">
        <v>1062</v>
      </c>
      <c s="25" t="s">
        <v>49</v>
      </c>
      <c s="30" t="s">
        <v>1063</v>
      </c>
      <c s="31" t="s">
        <v>136</v>
      </c>
      <c s="32">
        <v>18.6</v>
      </c>
      <c s="33">
        <v>0</v>
      </c>
      <c s="33">
        <f>ROUND(ROUND(H282,2)*ROUND(G282,3),2)</f>
      </c>
      <c s="31" t="s">
        <v>52</v>
      </c>
      <c r="O282">
        <f>(I282*21)/100</f>
      </c>
      <c t="s">
        <v>23</v>
      </c>
    </row>
    <row r="283" spans="1:5" ht="63.75">
      <c r="A283" s="34" t="s">
        <v>53</v>
      </c>
      <c r="E283" s="35" t="s">
        <v>1064</v>
      </c>
    </row>
    <row r="284" spans="1:5" ht="12.75">
      <c r="A284" s="36" t="s">
        <v>55</v>
      </c>
      <c r="E284" s="37" t="s">
        <v>1065</v>
      </c>
    </row>
    <row r="285" spans="1:5" ht="114.75">
      <c r="A285" t="s">
        <v>57</v>
      </c>
      <c r="E285" s="35" t="s">
        <v>1066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0+O8+O25+O66+O75+O84+O113+O142+O147+O156+O177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1067</v>
      </c>
      <c s="38">
        <f>0+I8+I25+I66+I75+I84+I113+I142+I147+I156+I177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1067</v>
      </c>
      <c s="6"/>
      <c s="18" t="s">
        <v>1068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22</v>
      </c>
      <c s="29" t="s">
        <v>112</v>
      </c>
      <c s="25" t="s">
        <v>609</v>
      </c>
      <c s="30" t="s">
        <v>113</v>
      </c>
      <c s="31" t="s">
        <v>114</v>
      </c>
      <c s="32">
        <v>5.38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1069</v>
      </c>
    </row>
    <row r="11" spans="1:5" ht="12.75">
      <c r="A11" s="36" t="s">
        <v>55</v>
      </c>
      <c r="E11" s="37" t="s">
        <v>1070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40</v>
      </c>
      <c s="29" t="s">
        <v>112</v>
      </c>
      <c s="25" t="s">
        <v>836</v>
      </c>
      <c s="30" t="s">
        <v>113</v>
      </c>
      <c s="31" t="s">
        <v>114</v>
      </c>
      <c s="32">
        <v>173.09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1071</v>
      </c>
    </row>
    <row r="15" spans="1:5" ht="12.75">
      <c r="A15" s="36" t="s">
        <v>55</v>
      </c>
      <c r="E15" s="37" t="s">
        <v>1072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395</v>
      </c>
      <c s="29" t="s">
        <v>621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623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416</v>
      </c>
      <c s="29" t="s">
        <v>625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627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0+I26+I30+I34+I38+I42+I46+I50+I54+I58+I62</f>
      </c>
      <c>
        <f>0+O26+O30+O34+O38+O42+O46+O50+O54+O58+O62</f>
      </c>
    </row>
    <row r="26" spans="1:16" ht="25.5">
      <c r="A26" s="25" t="s">
        <v>47</v>
      </c>
      <c s="29" t="s">
        <v>33</v>
      </c>
      <c s="29" t="s">
        <v>1073</v>
      </c>
      <c s="25" t="s">
        <v>49</v>
      </c>
      <c s="30" t="s">
        <v>1074</v>
      </c>
      <c s="31" t="s">
        <v>148</v>
      </c>
      <c s="32">
        <v>12.75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63.75">
      <c r="A27" s="34" t="s">
        <v>53</v>
      </c>
      <c r="E27" s="35" t="s">
        <v>1075</v>
      </c>
    </row>
    <row r="28" spans="1:5" ht="12.75">
      <c r="A28" s="36" t="s">
        <v>55</v>
      </c>
      <c r="E28" s="37" t="s">
        <v>1076</v>
      </c>
    </row>
    <row r="29" spans="1:5" ht="63.75">
      <c r="A29" t="s">
        <v>57</v>
      </c>
      <c r="E29" s="35" t="s">
        <v>151</v>
      </c>
    </row>
    <row r="30" spans="1:16" ht="12.75">
      <c r="A30" s="25" t="s">
        <v>47</v>
      </c>
      <c s="29" t="s">
        <v>23</v>
      </c>
      <c s="29" t="s">
        <v>153</v>
      </c>
      <c s="25" t="s">
        <v>49</v>
      </c>
      <c s="30" t="s">
        <v>154</v>
      </c>
      <c s="31" t="s">
        <v>148</v>
      </c>
      <c s="32">
        <v>2.243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63.75">
      <c r="A31" s="34" t="s">
        <v>53</v>
      </c>
      <c r="E31" s="35" t="s">
        <v>1077</v>
      </c>
    </row>
    <row r="32" spans="1:5" ht="12.75">
      <c r="A32" s="36" t="s">
        <v>55</v>
      </c>
      <c r="E32" s="37" t="s">
        <v>1078</v>
      </c>
    </row>
    <row r="33" spans="1:5" ht="63.75">
      <c r="A33" t="s">
        <v>57</v>
      </c>
      <c r="E33" s="35" t="s">
        <v>151</v>
      </c>
    </row>
    <row r="34" spans="1:16" ht="12.75">
      <c r="A34" s="25" t="s">
        <v>47</v>
      </c>
      <c s="29" t="s">
        <v>75</v>
      </c>
      <c s="29" t="s">
        <v>639</v>
      </c>
      <c s="25" t="s">
        <v>49</v>
      </c>
      <c s="30" t="s">
        <v>640</v>
      </c>
      <c s="31" t="s">
        <v>641</v>
      </c>
      <c s="32">
        <v>336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1079</v>
      </c>
    </row>
    <row r="36" spans="1:5" ht="12.75">
      <c r="A36" s="36" t="s">
        <v>55</v>
      </c>
      <c r="E36" s="37" t="s">
        <v>1080</v>
      </c>
    </row>
    <row r="37" spans="1:5" ht="38.25">
      <c r="A37" t="s">
        <v>57</v>
      </c>
      <c r="E37" s="35" t="s">
        <v>644</v>
      </c>
    </row>
    <row r="38" spans="1:16" ht="12.75">
      <c r="A38" s="25" t="s">
        <v>47</v>
      </c>
      <c s="29" t="s">
        <v>35</v>
      </c>
      <c s="29" t="s">
        <v>213</v>
      </c>
      <c s="25" t="s">
        <v>49</v>
      </c>
      <c s="30" t="s">
        <v>214</v>
      </c>
      <c s="31" t="s">
        <v>148</v>
      </c>
      <c s="32">
        <v>74.432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102">
      <c r="A39" s="34" t="s">
        <v>53</v>
      </c>
      <c r="E39" s="35" t="s">
        <v>1081</v>
      </c>
    </row>
    <row r="40" spans="1:5" ht="38.25">
      <c r="A40" s="36" t="s">
        <v>55</v>
      </c>
      <c r="E40" s="37" t="s">
        <v>1082</v>
      </c>
    </row>
    <row r="41" spans="1:5" ht="318.75">
      <c r="A41" t="s">
        <v>57</v>
      </c>
      <c r="E41" s="35" t="s">
        <v>217</v>
      </c>
    </row>
    <row r="42" spans="1:16" ht="12.75">
      <c r="A42" s="25" t="s">
        <v>47</v>
      </c>
      <c s="29" t="s">
        <v>44</v>
      </c>
      <c s="29" t="s">
        <v>850</v>
      </c>
      <c s="25" t="s">
        <v>49</v>
      </c>
      <c s="30" t="s">
        <v>851</v>
      </c>
      <c s="31" t="s">
        <v>148</v>
      </c>
      <c s="32">
        <v>7.913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1083</v>
      </c>
    </row>
    <row r="44" spans="1:5" ht="12.75">
      <c r="A44" s="36" t="s">
        <v>55</v>
      </c>
      <c r="E44" s="37" t="s">
        <v>1084</v>
      </c>
    </row>
    <row r="45" spans="1:5" ht="280.5">
      <c r="A45" t="s">
        <v>57</v>
      </c>
      <c r="E45" s="35" t="s">
        <v>854</v>
      </c>
    </row>
    <row r="46" spans="1:16" ht="12.75">
      <c r="A46" s="25" t="s">
        <v>47</v>
      </c>
      <c s="29" t="s">
        <v>69</v>
      </c>
      <c s="29" t="s">
        <v>228</v>
      </c>
      <c s="25" t="s">
        <v>609</v>
      </c>
      <c s="30" t="s">
        <v>229</v>
      </c>
      <c s="31" t="s">
        <v>148</v>
      </c>
      <c s="32">
        <v>1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38.25">
      <c r="A47" s="34" t="s">
        <v>53</v>
      </c>
      <c r="E47" s="35" t="s">
        <v>1085</v>
      </c>
    </row>
    <row r="48" spans="1:5" ht="12.75">
      <c r="A48" s="36" t="s">
        <v>55</v>
      </c>
      <c r="E48" s="37" t="s">
        <v>856</v>
      </c>
    </row>
    <row r="49" spans="1:5" ht="229.5">
      <c r="A49" t="s">
        <v>57</v>
      </c>
      <c r="E49" s="35" t="s">
        <v>232</v>
      </c>
    </row>
    <row r="50" spans="1:16" ht="12.75">
      <c r="A50" s="25" t="s">
        <v>47</v>
      </c>
      <c s="29" t="s">
        <v>236</v>
      </c>
      <c s="29" t="s">
        <v>228</v>
      </c>
      <c s="25" t="s">
        <v>836</v>
      </c>
      <c s="30" t="s">
        <v>229</v>
      </c>
      <c s="31" t="s">
        <v>148</v>
      </c>
      <c s="32">
        <v>20.505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76.5">
      <c r="A51" s="34" t="s">
        <v>53</v>
      </c>
      <c r="E51" s="35" t="s">
        <v>1086</v>
      </c>
    </row>
    <row r="52" spans="1:5" ht="25.5">
      <c r="A52" s="36" t="s">
        <v>55</v>
      </c>
      <c r="E52" s="37" t="s">
        <v>1087</v>
      </c>
    </row>
    <row r="53" spans="1:5" ht="229.5">
      <c r="A53" t="s">
        <v>57</v>
      </c>
      <c r="E53" s="35" t="s">
        <v>232</v>
      </c>
    </row>
    <row r="54" spans="1:16" ht="12.75">
      <c r="A54" s="25" t="s">
        <v>47</v>
      </c>
      <c s="29" t="s">
        <v>406</v>
      </c>
      <c s="29" t="s">
        <v>228</v>
      </c>
      <c s="25" t="s">
        <v>612</v>
      </c>
      <c s="30" t="s">
        <v>229</v>
      </c>
      <c s="31" t="s">
        <v>148</v>
      </c>
      <c s="32">
        <v>9.273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63.75">
      <c r="A55" s="34" t="s">
        <v>53</v>
      </c>
      <c r="E55" s="35" t="s">
        <v>1088</v>
      </c>
    </row>
    <row r="56" spans="1:5" ht="12.75">
      <c r="A56" s="36" t="s">
        <v>55</v>
      </c>
      <c r="E56" s="37" t="s">
        <v>1089</v>
      </c>
    </row>
    <row r="57" spans="1:5" ht="229.5">
      <c r="A57" t="s">
        <v>57</v>
      </c>
      <c r="E57" s="35" t="s">
        <v>232</v>
      </c>
    </row>
    <row r="58" spans="1:16" ht="12.75">
      <c r="A58" s="25" t="s">
        <v>47</v>
      </c>
      <c s="29" t="s">
        <v>42</v>
      </c>
      <c s="29" t="s">
        <v>237</v>
      </c>
      <c s="25" t="s">
        <v>609</v>
      </c>
      <c s="30" t="s">
        <v>238</v>
      </c>
      <c s="31" t="s">
        <v>136</v>
      </c>
      <c s="32">
        <v>26.375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38.25">
      <c r="A59" s="34" t="s">
        <v>53</v>
      </c>
      <c r="E59" s="35" t="s">
        <v>1090</v>
      </c>
    </row>
    <row r="60" spans="1:5" ht="12.75">
      <c r="A60" s="36" t="s">
        <v>55</v>
      </c>
      <c r="E60" s="37" t="s">
        <v>1091</v>
      </c>
    </row>
    <row r="61" spans="1:5" ht="25.5">
      <c r="A61" t="s">
        <v>57</v>
      </c>
      <c r="E61" s="35" t="s">
        <v>241</v>
      </c>
    </row>
    <row r="62" spans="1:16" ht="12.75">
      <c r="A62" s="25" t="s">
        <v>47</v>
      </c>
      <c s="29" t="s">
        <v>480</v>
      </c>
      <c s="29" t="s">
        <v>237</v>
      </c>
      <c s="25" t="s">
        <v>836</v>
      </c>
      <c s="30" t="s">
        <v>238</v>
      </c>
      <c s="31" t="s">
        <v>136</v>
      </c>
      <c s="32">
        <v>52.6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1092</v>
      </c>
    </row>
    <row r="64" spans="1:5" ht="12.75">
      <c r="A64" s="36" t="s">
        <v>55</v>
      </c>
      <c r="E64" s="37" t="s">
        <v>1093</v>
      </c>
    </row>
    <row r="65" spans="1:5" ht="25.5">
      <c r="A65" t="s">
        <v>57</v>
      </c>
      <c r="E65" s="35" t="s">
        <v>241</v>
      </c>
    </row>
    <row r="66" spans="1:18" ht="12.75" customHeight="1">
      <c r="A66" s="6" t="s">
        <v>45</v>
      </c>
      <c s="6"/>
      <c s="40" t="s">
        <v>23</v>
      </c>
      <c s="6"/>
      <c s="27" t="s">
        <v>280</v>
      </c>
      <c s="6"/>
      <c s="6"/>
      <c s="6"/>
      <c s="41">
        <f>0+Q66</f>
      </c>
      <c s="6"/>
      <c r="O66">
        <f>0+R66</f>
      </c>
      <c r="Q66">
        <f>0+I67+I71</f>
      </c>
      <c>
        <f>0+O67+O71</f>
      </c>
    </row>
    <row r="67" spans="1:16" ht="12.75">
      <c r="A67" s="25" t="s">
        <v>47</v>
      </c>
      <c s="29" t="s">
        <v>152</v>
      </c>
      <c s="29" t="s">
        <v>876</v>
      </c>
      <c s="25" t="s">
        <v>49</v>
      </c>
      <c s="30" t="s">
        <v>877</v>
      </c>
      <c s="31" t="s">
        <v>148</v>
      </c>
      <c s="32">
        <v>3.581</v>
      </c>
      <c s="33">
        <v>0</v>
      </c>
      <c s="33">
        <f>ROUND(ROUND(H67,2)*ROUND(G67,3),2)</f>
      </c>
      <c s="31" t="s">
        <v>52</v>
      </c>
      <c r="O67">
        <f>(I67*21)/100</f>
      </c>
      <c t="s">
        <v>23</v>
      </c>
    </row>
    <row r="68" spans="1:5" ht="89.25">
      <c r="A68" s="34" t="s">
        <v>53</v>
      </c>
      <c r="E68" s="35" t="s">
        <v>1094</v>
      </c>
    </row>
    <row r="69" spans="1:5" ht="12.75">
      <c r="A69" s="36" t="s">
        <v>55</v>
      </c>
      <c r="E69" s="37" t="s">
        <v>1095</v>
      </c>
    </row>
    <row r="70" spans="1:5" ht="369.75">
      <c r="A70" t="s">
        <v>57</v>
      </c>
      <c r="E70" s="35" t="s">
        <v>298</v>
      </c>
    </row>
    <row r="71" spans="1:16" ht="12.75">
      <c r="A71" s="25" t="s">
        <v>47</v>
      </c>
      <c s="29" t="s">
        <v>157</v>
      </c>
      <c s="29" t="s">
        <v>300</v>
      </c>
      <c s="25" t="s">
        <v>49</v>
      </c>
      <c s="30" t="s">
        <v>301</v>
      </c>
      <c s="31" t="s">
        <v>114</v>
      </c>
      <c s="32">
        <v>0.562</v>
      </c>
      <c s="33">
        <v>0</v>
      </c>
      <c s="33">
        <f>ROUND(ROUND(H71,2)*ROUND(G71,3),2)</f>
      </c>
      <c s="31" t="s">
        <v>52</v>
      </c>
      <c r="O71">
        <f>(I71*21)/100</f>
      </c>
      <c t="s">
        <v>23</v>
      </c>
    </row>
    <row r="72" spans="1:5" ht="51">
      <c r="A72" s="34" t="s">
        <v>53</v>
      </c>
      <c r="E72" s="35" t="s">
        <v>1096</v>
      </c>
    </row>
    <row r="73" spans="1:5" ht="12.75">
      <c r="A73" s="36" t="s">
        <v>55</v>
      </c>
      <c r="E73" s="37" t="s">
        <v>1097</v>
      </c>
    </row>
    <row r="74" spans="1:5" ht="267.75">
      <c r="A74" t="s">
        <v>57</v>
      </c>
      <c r="E74" s="35" t="s">
        <v>304</v>
      </c>
    </row>
    <row r="75" spans="1:18" ht="12.75" customHeight="1">
      <c r="A75" s="6" t="s">
        <v>45</v>
      </c>
      <c s="6"/>
      <c s="40" t="s">
        <v>22</v>
      </c>
      <c s="6"/>
      <c s="27" t="s">
        <v>688</v>
      </c>
      <c s="6"/>
      <c s="6"/>
      <c s="6"/>
      <c s="41">
        <f>0+Q75</f>
      </c>
      <c s="6"/>
      <c r="O75">
        <f>0+R75</f>
      </c>
      <c r="Q75">
        <f>0+I76+I80</f>
      </c>
      <c>
        <f>0+O76+O80</f>
      </c>
    </row>
    <row r="76" spans="1:16" ht="12.75">
      <c r="A76" s="25" t="s">
        <v>47</v>
      </c>
      <c s="29" t="s">
        <v>120</v>
      </c>
      <c s="29" t="s">
        <v>1098</v>
      </c>
      <c s="25" t="s">
        <v>49</v>
      </c>
      <c s="30" t="s">
        <v>1099</v>
      </c>
      <c s="31" t="s">
        <v>114</v>
      </c>
      <c s="32">
        <v>0.268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51">
      <c r="A77" s="34" t="s">
        <v>53</v>
      </c>
      <c r="E77" s="35" t="s">
        <v>1100</v>
      </c>
    </row>
    <row r="78" spans="1:5" ht="12.75">
      <c r="A78" s="36" t="s">
        <v>55</v>
      </c>
      <c r="E78" s="37" t="s">
        <v>1101</v>
      </c>
    </row>
    <row r="79" spans="1:5" ht="267.75">
      <c r="A79" t="s">
        <v>57</v>
      </c>
      <c r="E79" s="35" t="s">
        <v>304</v>
      </c>
    </row>
    <row r="80" spans="1:16" ht="12.75">
      <c r="A80" s="25" t="s">
        <v>47</v>
      </c>
      <c s="29" t="s">
        <v>175</v>
      </c>
      <c s="29" t="s">
        <v>694</v>
      </c>
      <c s="25" t="s">
        <v>49</v>
      </c>
      <c s="30" t="s">
        <v>695</v>
      </c>
      <c s="31" t="s">
        <v>148</v>
      </c>
      <c s="32">
        <v>1.71</v>
      </c>
      <c s="33">
        <v>0</v>
      </c>
      <c s="33">
        <f>ROUND(ROUND(H80,2)*ROUND(G80,3),2)</f>
      </c>
      <c s="31" t="s">
        <v>52</v>
      </c>
      <c r="O80">
        <f>(I80*21)/100</f>
      </c>
      <c t="s">
        <v>23</v>
      </c>
    </row>
    <row r="81" spans="1:5" ht="140.25">
      <c r="A81" s="34" t="s">
        <v>53</v>
      </c>
      <c r="E81" s="35" t="s">
        <v>1102</v>
      </c>
    </row>
    <row r="82" spans="1:5" ht="12.75">
      <c r="A82" s="36" t="s">
        <v>55</v>
      </c>
      <c r="E82" s="37" t="s">
        <v>1103</v>
      </c>
    </row>
    <row r="83" spans="1:5" ht="369.75">
      <c r="A83" t="s">
        <v>57</v>
      </c>
      <c r="E83" s="35" t="s">
        <v>311</v>
      </c>
    </row>
    <row r="84" spans="1:18" ht="12.75" customHeight="1">
      <c r="A84" s="6" t="s">
        <v>45</v>
      </c>
      <c s="6"/>
      <c s="40" t="s">
        <v>33</v>
      </c>
      <c s="6"/>
      <c s="27" t="s">
        <v>305</v>
      </c>
      <c s="6"/>
      <c s="6"/>
      <c s="6"/>
      <c s="41">
        <f>0+Q84</f>
      </c>
      <c s="6"/>
      <c r="O84">
        <f>0+R84</f>
      </c>
      <c r="Q84">
        <f>0+I85+I89+I93+I97+I101+I105+I109</f>
      </c>
      <c>
        <f>0+O85+O89+O93+O97+O101+O105+O109</f>
      </c>
    </row>
    <row r="85" spans="1:16" ht="12.75">
      <c r="A85" s="25" t="s">
        <v>47</v>
      </c>
      <c s="29" t="s">
        <v>92</v>
      </c>
      <c s="29" t="s">
        <v>703</v>
      </c>
      <c s="25" t="s">
        <v>49</v>
      </c>
      <c s="30" t="s">
        <v>704</v>
      </c>
      <c s="31" t="s">
        <v>148</v>
      </c>
      <c s="32">
        <v>3.956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38.25">
      <c r="A86" s="34" t="s">
        <v>53</v>
      </c>
      <c r="E86" s="35" t="s">
        <v>1104</v>
      </c>
    </row>
    <row r="87" spans="1:5" ht="12.75">
      <c r="A87" s="36" t="s">
        <v>55</v>
      </c>
      <c r="E87" s="37" t="s">
        <v>1105</v>
      </c>
    </row>
    <row r="88" spans="1:5" ht="369.75">
      <c r="A88" t="s">
        <v>57</v>
      </c>
      <c r="E88" s="35" t="s">
        <v>311</v>
      </c>
    </row>
    <row r="89" spans="1:16" ht="12.75">
      <c r="A89" s="25" t="s">
        <v>47</v>
      </c>
      <c s="29" t="s">
        <v>420</v>
      </c>
      <c s="29" t="s">
        <v>307</v>
      </c>
      <c s="25" t="s">
        <v>49</v>
      </c>
      <c s="30" t="s">
        <v>308</v>
      </c>
      <c s="31" t="s">
        <v>148</v>
      </c>
      <c s="32">
        <v>4.397</v>
      </c>
      <c s="33">
        <v>0</v>
      </c>
      <c s="33">
        <f>ROUND(ROUND(H89,2)*ROUND(G89,3),2)</f>
      </c>
      <c s="31" t="s">
        <v>52</v>
      </c>
      <c r="O89">
        <f>(I89*21)/100</f>
      </c>
      <c t="s">
        <v>23</v>
      </c>
    </row>
    <row r="90" spans="1:5" ht="76.5">
      <c r="A90" s="34" t="s">
        <v>53</v>
      </c>
      <c r="E90" s="35" t="s">
        <v>1106</v>
      </c>
    </row>
    <row r="91" spans="1:5" ht="25.5">
      <c r="A91" s="36" t="s">
        <v>55</v>
      </c>
      <c r="E91" s="37" t="s">
        <v>1107</v>
      </c>
    </row>
    <row r="92" spans="1:5" ht="369.75">
      <c r="A92" t="s">
        <v>57</v>
      </c>
      <c r="E92" s="35" t="s">
        <v>311</v>
      </c>
    </row>
    <row r="93" spans="1:16" ht="12.75">
      <c r="A93" s="25" t="s">
        <v>47</v>
      </c>
      <c s="29" t="s">
        <v>160</v>
      </c>
      <c s="29" t="s">
        <v>1108</v>
      </c>
      <c s="25" t="s">
        <v>49</v>
      </c>
      <c s="30" t="s">
        <v>1109</v>
      </c>
      <c s="31" t="s">
        <v>148</v>
      </c>
      <c s="32">
        <v>0.134</v>
      </c>
      <c s="33">
        <v>0</v>
      </c>
      <c s="33">
        <f>ROUND(ROUND(H93,2)*ROUND(G93,3),2)</f>
      </c>
      <c s="31" t="s">
        <v>52</v>
      </c>
      <c r="O93">
        <f>(I93*21)/100</f>
      </c>
      <c t="s">
        <v>23</v>
      </c>
    </row>
    <row r="94" spans="1:5" ht="51">
      <c r="A94" s="34" t="s">
        <v>53</v>
      </c>
      <c r="E94" s="35" t="s">
        <v>1110</v>
      </c>
    </row>
    <row r="95" spans="1:5" ht="12.75">
      <c r="A95" s="36" t="s">
        <v>55</v>
      </c>
      <c r="E95" s="37" t="s">
        <v>1111</v>
      </c>
    </row>
    <row r="96" spans="1:5" ht="229.5">
      <c r="A96" t="s">
        <v>57</v>
      </c>
      <c r="E96" s="35" t="s">
        <v>1112</v>
      </c>
    </row>
    <row r="97" spans="1:16" ht="12.75">
      <c r="A97" s="25" t="s">
        <v>47</v>
      </c>
      <c s="29" t="s">
        <v>583</v>
      </c>
      <c s="29" t="s">
        <v>720</v>
      </c>
      <c s="25" t="s">
        <v>49</v>
      </c>
      <c s="30" t="s">
        <v>721</v>
      </c>
      <c s="31" t="s">
        <v>148</v>
      </c>
      <c s="32">
        <v>0.63</v>
      </c>
      <c s="33">
        <v>0</v>
      </c>
      <c s="33">
        <f>ROUND(ROUND(H97,2)*ROUND(G97,3),2)</f>
      </c>
      <c s="31" t="s">
        <v>52</v>
      </c>
      <c r="O97">
        <f>(I97*21)/100</f>
      </c>
      <c t="s">
        <v>23</v>
      </c>
    </row>
    <row r="98" spans="1:5" ht="38.25">
      <c r="A98" s="34" t="s">
        <v>53</v>
      </c>
      <c r="E98" s="35" t="s">
        <v>1113</v>
      </c>
    </row>
    <row r="99" spans="1:5" ht="12.75">
      <c r="A99" s="36" t="s">
        <v>55</v>
      </c>
      <c r="E99" s="37" t="s">
        <v>1114</v>
      </c>
    </row>
    <row r="100" spans="1:5" ht="51">
      <c r="A100" t="s">
        <v>57</v>
      </c>
      <c r="E100" s="35" t="s">
        <v>1115</v>
      </c>
    </row>
    <row r="101" spans="1:16" ht="12.75">
      <c r="A101" s="25" t="s">
        <v>47</v>
      </c>
      <c s="29" t="s">
        <v>450</v>
      </c>
      <c s="29" t="s">
        <v>332</v>
      </c>
      <c s="25" t="s">
        <v>49</v>
      </c>
      <c s="30" t="s">
        <v>333</v>
      </c>
      <c s="31" t="s">
        <v>148</v>
      </c>
      <c s="32">
        <v>9.06</v>
      </c>
      <c s="33">
        <v>0</v>
      </c>
      <c s="33">
        <f>ROUND(ROUND(H101,2)*ROUND(G101,3),2)</f>
      </c>
      <c s="31" t="s">
        <v>52</v>
      </c>
      <c r="O101">
        <f>(I101*21)/100</f>
      </c>
      <c t="s">
        <v>23</v>
      </c>
    </row>
    <row r="102" spans="1:5" ht="51">
      <c r="A102" s="34" t="s">
        <v>53</v>
      </c>
      <c r="E102" s="35" t="s">
        <v>1116</v>
      </c>
    </row>
    <row r="103" spans="1:5" ht="12.75">
      <c r="A103" s="36" t="s">
        <v>55</v>
      </c>
      <c r="E103" s="37" t="s">
        <v>1117</v>
      </c>
    </row>
    <row r="104" spans="1:5" ht="51">
      <c r="A104" t="s">
        <v>57</v>
      </c>
      <c r="E104" s="35" t="s">
        <v>336</v>
      </c>
    </row>
    <row r="105" spans="1:16" ht="12.75">
      <c r="A105" s="25" t="s">
        <v>47</v>
      </c>
      <c s="29" t="s">
        <v>400</v>
      </c>
      <c s="29" t="s">
        <v>338</v>
      </c>
      <c s="25" t="s">
        <v>49</v>
      </c>
      <c s="30" t="s">
        <v>339</v>
      </c>
      <c s="31" t="s">
        <v>148</v>
      </c>
      <c s="32">
        <v>6.28</v>
      </c>
      <c s="33">
        <v>0</v>
      </c>
      <c s="33">
        <f>ROUND(ROUND(H105,2)*ROUND(G105,3),2)</f>
      </c>
      <c s="31" t="s">
        <v>52</v>
      </c>
      <c r="O105">
        <f>(I105*21)/100</f>
      </c>
      <c t="s">
        <v>23</v>
      </c>
    </row>
    <row r="106" spans="1:5" ht="76.5">
      <c r="A106" s="34" t="s">
        <v>53</v>
      </c>
      <c r="E106" s="35" t="s">
        <v>1118</v>
      </c>
    </row>
    <row r="107" spans="1:5" ht="12.75">
      <c r="A107" s="36" t="s">
        <v>55</v>
      </c>
      <c r="E107" s="37" t="s">
        <v>1119</v>
      </c>
    </row>
    <row r="108" spans="1:5" ht="102">
      <c r="A108" t="s">
        <v>57</v>
      </c>
      <c r="E108" s="35" t="s">
        <v>342</v>
      </c>
    </row>
    <row r="109" spans="1:16" ht="12.75">
      <c r="A109" s="25" t="s">
        <v>47</v>
      </c>
      <c s="29" t="s">
        <v>371</v>
      </c>
      <c s="29" t="s">
        <v>728</v>
      </c>
      <c s="25" t="s">
        <v>49</v>
      </c>
      <c s="30" t="s">
        <v>729</v>
      </c>
      <c s="31" t="s">
        <v>148</v>
      </c>
      <c s="32">
        <v>2.269</v>
      </c>
      <c s="33">
        <v>0</v>
      </c>
      <c s="33">
        <f>ROUND(ROUND(H109,2)*ROUND(G109,3),2)</f>
      </c>
      <c s="31" t="s">
        <v>52</v>
      </c>
      <c r="O109">
        <f>(I109*21)/100</f>
      </c>
      <c t="s">
        <v>23</v>
      </c>
    </row>
    <row r="110" spans="1:5" ht="51">
      <c r="A110" s="34" t="s">
        <v>53</v>
      </c>
      <c r="E110" s="35" t="s">
        <v>1120</v>
      </c>
    </row>
    <row r="111" spans="1:5" ht="12.75">
      <c r="A111" s="36" t="s">
        <v>55</v>
      </c>
      <c r="E111" s="37" t="s">
        <v>1121</v>
      </c>
    </row>
    <row r="112" spans="1:5" ht="357">
      <c r="A112" t="s">
        <v>57</v>
      </c>
      <c r="E112" s="35" t="s">
        <v>1122</v>
      </c>
    </row>
    <row r="113" spans="1:18" ht="12.75" customHeight="1">
      <c r="A113" s="6" t="s">
        <v>45</v>
      </c>
      <c s="6"/>
      <c s="40" t="s">
        <v>35</v>
      </c>
      <c s="6"/>
      <c s="27" t="s">
        <v>346</v>
      </c>
      <c s="6"/>
      <c s="6"/>
      <c s="6"/>
      <c s="41">
        <f>0+Q113</f>
      </c>
      <c s="6"/>
      <c r="O113">
        <f>0+R113</f>
      </c>
      <c r="Q113">
        <f>0+I114+I118+I122+I126+I130+I134+I138</f>
      </c>
      <c>
        <f>0+O114+O118+O122+O126+O130+O134+O138</f>
      </c>
    </row>
    <row r="114" spans="1:16" ht="12.75">
      <c r="A114" s="25" t="s">
        <v>47</v>
      </c>
      <c s="29" t="s">
        <v>326</v>
      </c>
      <c s="29" t="s">
        <v>348</v>
      </c>
      <c s="25" t="s">
        <v>609</v>
      </c>
      <c s="30" t="s">
        <v>349</v>
      </c>
      <c s="31" t="s">
        <v>136</v>
      </c>
      <c s="32">
        <v>43</v>
      </c>
      <c s="33">
        <v>0</v>
      </c>
      <c s="33">
        <f>ROUND(ROUND(H114,2)*ROUND(G114,3),2)</f>
      </c>
      <c s="31" t="s">
        <v>52</v>
      </c>
      <c r="O114">
        <f>(I114*21)/100</f>
      </c>
      <c t="s">
        <v>23</v>
      </c>
    </row>
    <row r="115" spans="1:5" ht="38.25">
      <c r="A115" s="34" t="s">
        <v>53</v>
      </c>
      <c r="E115" s="35" t="s">
        <v>1123</v>
      </c>
    </row>
    <row r="116" spans="1:5" ht="12.75">
      <c r="A116" s="36" t="s">
        <v>55</v>
      </c>
      <c r="E116" s="37" t="s">
        <v>1124</v>
      </c>
    </row>
    <row r="117" spans="1:5" ht="51">
      <c r="A117" t="s">
        <v>57</v>
      </c>
      <c r="E117" s="35" t="s">
        <v>352</v>
      </c>
    </row>
    <row r="118" spans="1:16" ht="12.75">
      <c r="A118" s="25" t="s">
        <v>47</v>
      </c>
      <c s="29" t="s">
        <v>281</v>
      </c>
      <c s="29" t="s">
        <v>348</v>
      </c>
      <c s="25" t="s">
        <v>836</v>
      </c>
      <c s="30" t="s">
        <v>349</v>
      </c>
      <c s="31" t="s">
        <v>136</v>
      </c>
      <c s="32">
        <v>45.3</v>
      </c>
      <c s="33">
        <v>0</v>
      </c>
      <c s="33">
        <f>ROUND(ROUND(H118,2)*ROUND(G118,3),2)</f>
      </c>
      <c s="31" t="s">
        <v>52</v>
      </c>
      <c r="O118">
        <f>(I118*21)/100</f>
      </c>
      <c t="s">
        <v>23</v>
      </c>
    </row>
    <row r="119" spans="1:5" ht="38.25">
      <c r="A119" s="34" t="s">
        <v>53</v>
      </c>
      <c r="E119" s="35" t="s">
        <v>1125</v>
      </c>
    </row>
    <row r="120" spans="1:5" ht="12.75">
      <c r="A120" s="36" t="s">
        <v>55</v>
      </c>
      <c r="E120" s="37" t="s">
        <v>1126</v>
      </c>
    </row>
    <row r="121" spans="1:5" ht="51">
      <c r="A121" t="s">
        <v>57</v>
      </c>
      <c r="E121" s="35" t="s">
        <v>352</v>
      </c>
    </row>
    <row r="122" spans="1:16" ht="12.75">
      <c r="A122" s="25" t="s">
        <v>47</v>
      </c>
      <c s="29" t="s">
        <v>306</v>
      </c>
      <c s="29" t="s">
        <v>1127</v>
      </c>
      <c s="25" t="s">
        <v>49</v>
      </c>
      <c s="30" t="s">
        <v>1128</v>
      </c>
      <c s="31" t="s">
        <v>136</v>
      </c>
      <c s="32">
        <v>45.3</v>
      </c>
      <c s="33">
        <v>0</v>
      </c>
      <c s="33">
        <f>ROUND(ROUND(H122,2)*ROUND(G122,3),2)</f>
      </c>
      <c s="31" t="s">
        <v>52</v>
      </c>
      <c r="O122">
        <f>(I122*21)/100</f>
      </c>
      <c t="s">
        <v>23</v>
      </c>
    </row>
    <row r="123" spans="1:5" ht="38.25">
      <c r="A123" s="34" t="s">
        <v>53</v>
      </c>
      <c r="E123" s="35" t="s">
        <v>1129</v>
      </c>
    </row>
    <row r="124" spans="1:5" ht="12.75">
      <c r="A124" s="36" t="s">
        <v>55</v>
      </c>
      <c r="E124" s="37" t="s">
        <v>1126</v>
      </c>
    </row>
    <row r="125" spans="1:5" ht="51">
      <c r="A125" t="s">
        <v>57</v>
      </c>
      <c r="E125" s="35" t="s">
        <v>370</v>
      </c>
    </row>
    <row r="126" spans="1:16" ht="12.75">
      <c r="A126" s="25" t="s">
        <v>47</v>
      </c>
      <c s="29" t="s">
        <v>242</v>
      </c>
      <c s="29" t="s">
        <v>1130</v>
      </c>
      <c s="25" t="s">
        <v>49</v>
      </c>
      <c s="30" t="s">
        <v>1131</v>
      </c>
      <c s="31" t="s">
        <v>136</v>
      </c>
      <c s="32">
        <v>66.5</v>
      </c>
      <c s="33">
        <v>0</v>
      </c>
      <c s="33">
        <f>ROUND(ROUND(H126,2)*ROUND(G126,3),2)</f>
      </c>
      <c s="31" t="s">
        <v>52</v>
      </c>
      <c r="O126">
        <f>(I126*21)/100</f>
      </c>
      <c t="s">
        <v>23</v>
      </c>
    </row>
    <row r="127" spans="1:5" ht="38.25">
      <c r="A127" s="34" t="s">
        <v>53</v>
      </c>
      <c r="E127" s="35" t="s">
        <v>1132</v>
      </c>
    </row>
    <row r="128" spans="1:5" ht="12.75">
      <c r="A128" s="36" t="s">
        <v>55</v>
      </c>
      <c r="E128" s="37" t="s">
        <v>1133</v>
      </c>
    </row>
    <row r="129" spans="1:5" ht="51">
      <c r="A129" t="s">
        <v>57</v>
      </c>
      <c r="E129" s="35" t="s">
        <v>370</v>
      </c>
    </row>
    <row r="130" spans="1:16" ht="12.75">
      <c r="A130" s="25" t="s">
        <v>47</v>
      </c>
      <c s="29" t="s">
        <v>353</v>
      </c>
      <c s="29" t="s">
        <v>412</v>
      </c>
      <c s="25" t="s">
        <v>49</v>
      </c>
      <c s="30" t="s">
        <v>413</v>
      </c>
      <c s="31" t="s">
        <v>136</v>
      </c>
      <c s="32">
        <v>22.7</v>
      </c>
      <c s="33">
        <v>0</v>
      </c>
      <c s="33">
        <f>ROUND(ROUND(H130,2)*ROUND(G130,3),2)</f>
      </c>
      <c s="31" t="s">
        <v>52</v>
      </c>
      <c r="O130">
        <f>(I130*21)/100</f>
      </c>
      <c t="s">
        <v>23</v>
      </c>
    </row>
    <row r="131" spans="1:5" ht="38.25">
      <c r="A131" s="34" t="s">
        <v>53</v>
      </c>
      <c r="E131" s="35" t="s">
        <v>1134</v>
      </c>
    </row>
    <row r="132" spans="1:5" ht="12.75">
      <c r="A132" s="36" t="s">
        <v>55</v>
      </c>
      <c r="E132" s="37" t="s">
        <v>1135</v>
      </c>
    </row>
    <row r="133" spans="1:5" ht="51">
      <c r="A133" t="s">
        <v>57</v>
      </c>
      <c r="E133" s="35" t="s">
        <v>415</v>
      </c>
    </row>
    <row r="134" spans="1:16" ht="12.75">
      <c r="A134" s="25" t="s">
        <v>47</v>
      </c>
      <c s="29" t="s">
        <v>347</v>
      </c>
      <c s="29" t="s">
        <v>439</v>
      </c>
      <c s="25" t="s">
        <v>49</v>
      </c>
      <c s="30" t="s">
        <v>440</v>
      </c>
      <c s="31" t="s">
        <v>136</v>
      </c>
      <c s="32">
        <v>46</v>
      </c>
      <c s="33">
        <v>0</v>
      </c>
      <c s="33">
        <f>ROUND(ROUND(H134,2)*ROUND(G134,3),2)</f>
      </c>
      <c s="31" t="s">
        <v>52</v>
      </c>
      <c r="O134">
        <f>(I134*21)/100</f>
      </c>
      <c t="s">
        <v>23</v>
      </c>
    </row>
    <row r="135" spans="1:5" ht="38.25">
      <c r="A135" s="34" t="s">
        <v>53</v>
      </c>
      <c r="E135" s="35" t="s">
        <v>1136</v>
      </c>
    </row>
    <row r="136" spans="1:5" ht="12.75">
      <c r="A136" s="36" t="s">
        <v>55</v>
      </c>
      <c r="E136" s="37" t="s">
        <v>1137</v>
      </c>
    </row>
    <row r="137" spans="1:5" ht="140.25">
      <c r="A137" t="s">
        <v>57</v>
      </c>
      <c r="E137" s="35" t="s">
        <v>425</v>
      </c>
    </row>
    <row r="138" spans="1:16" ht="12.75">
      <c r="A138" s="25" t="s">
        <v>47</v>
      </c>
      <c s="29" t="s">
        <v>337</v>
      </c>
      <c s="29" t="s">
        <v>749</v>
      </c>
      <c s="25" t="s">
        <v>49</v>
      </c>
      <c s="30" t="s">
        <v>1138</v>
      </c>
      <c s="31" t="s">
        <v>136</v>
      </c>
      <c s="32">
        <v>43.8</v>
      </c>
      <c s="33">
        <v>0</v>
      </c>
      <c s="33">
        <f>ROUND(ROUND(H138,2)*ROUND(G138,3),2)</f>
      </c>
      <c s="31" t="s">
        <v>52</v>
      </c>
      <c r="O138">
        <f>(I138*21)/100</f>
      </c>
      <c t="s">
        <v>23</v>
      </c>
    </row>
    <row r="139" spans="1:5" ht="38.25">
      <c r="A139" s="34" t="s">
        <v>53</v>
      </c>
      <c r="E139" s="35" t="s">
        <v>1139</v>
      </c>
    </row>
    <row r="140" spans="1:5" ht="12.75">
      <c r="A140" s="36" t="s">
        <v>55</v>
      </c>
      <c r="E140" s="37" t="s">
        <v>1140</v>
      </c>
    </row>
    <row r="141" spans="1:5" ht="140.25">
      <c r="A141" t="s">
        <v>57</v>
      </c>
      <c r="E141" s="35" t="s">
        <v>425</v>
      </c>
    </row>
    <row r="142" spans="1:18" ht="12.75" customHeight="1">
      <c r="A142" s="6" t="s">
        <v>45</v>
      </c>
      <c s="6"/>
      <c s="40" t="s">
        <v>37</v>
      </c>
      <c s="6"/>
      <c s="27" t="s">
        <v>957</v>
      </c>
      <c s="6"/>
      <c s="6"/>
      <c s="6"/>
      <c s="41">
        <f>0+Q142</f>
      </c>
      <c s="6"/>
      <c r="O142">
        <f>0+R142</f>
      </c>
      <c r="Q142">
        <f>0+I143</f>
      </c>
      <c>
        <f>0+O143</f>
      </c>
    </row>
    <row r="143" spans="1:16" ht="25.5">
      <c r="A143" s="25" t="s">
        <v>47</v>
      </c>
      <c s="29" t="s">
        <v>169</v>
      </c>
      <c s="29" t="s">
        <v>958</v>
      </c>
      <c s="25" t="s">
        <v>49</v>
      </c>
      <c s="30" t="s">
        <v>959</v>
      </c>
      <c s="31" t="s">
        <v>136</v>
      </c>
      <c s="32">
        <v>0.55</v>
      </c>
      <c s="33">
        <v>0</v>
      </c>
      <c s="33">
        <f>ROUND(ROUND(H143,2)*ROUND(G143,3),2)</f>
      </c>
      <c s="31" t="s">
        <v>52</v>
      </c>
      <c r="O143">
        <f>(I143*21)/100</f>
      </c>
      <c t="s">
        <v>23</v>
      </c>
    </row>
    <row r="144" spans="1:5" ht="51">
      <c r="A144" s="34" t="s">
        <v>53</v>
      </c>
      <c r="E144" s="35" t="s">
        <v>1141</v>
      </c>
    </row>
    <row r="145" spans="1:5" ht="12.75">
      <c r="A145" s="36" t="s">
        <v>55</v>
      </c>
      <c r="E145" s="37" t="s">
        <v>1142</v>
      </c>
    </row>
    <row r="146" spans="1:5" ht="76.5">
      <c r="A146" t="s">
        <v>57</v>
      </c>
      <c r="E146" s="35" t="s">
        <v>962</v>
      </c>
    </row>
    <row r="147" spans="1:18" ht="12.75" customHeight="1">
      <c r="A147" s="6" t="s">
        <v>45</v>
      </c>
      <c s="6"/>
      <c s="40" t="s">
        <v>69</v>
      </c>
      <c s="6"/>
      <c s="27" t="s">
        <v>466</v>
      </c>
      <c s="6"/>
      <c s="6"/>
      <c s="6"/>
      <c s="41">
        <f>0+Q147</f>
      </c>
      <c s="6"/>
      <c r="O147">
        <f>0+R147</f>
      </c>
      <c r="Q147">
        <f>0+I148+I152</f>
      </c>
      <c>
        <f>0+O148+O152</f>
      </c>
    </row>
    <row r="148" spans="1:16" ht="25.5">
      <c r="A148" s="25" t="s">
        <v>47</v>
      </c>
      <c s="29" t="s">
        <v>126</v>
      </c>
      <c s="29" t="s">
        <v>468</v>
      </c>
      <c s="25" t="s">
        <v>49</v>
      </c>
      <c s="30" t="s">
        <v>469</v>
      </c>
      <c s="31" t="s">
        <v>136</v>
      </c>
      <c s="32">
        <v>37.21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38.25">
      <c r="A149" s="34" t="s">
        <v>53</v>
      </c>
      <c r="E149" s="35" t="s">
        <v>1143</v>
      </c>
    </row>
    <row r="150" spans="1:5" ht="12.75">
      <c r="A150" s="36" t="s">
        <v>55</v>
      </c>
      <c r="E150" s="37" t="s">
        <v>1144</v>
      </c>
    </row>
    <row r="151" spans="1:5" ht="191.25">
      <c r="A151" t="s">
        <v>57</v>
      </c>
      <c r="E151" s="35" t="s">
        <v>472</v>
      </c>
    </row>
    <row r="152" spans="1:16" ht="12.75">
      <c r="A152" s="25" t="s">
        <v>47</v>
      </c>
      <c s="29" t="s">
        <v>318</v>
      </c>
      <c s="29" t="s">
        <v>758</v>
      </c>
      <c s="25" t="s">
        <v>49</v>
      </c>
      <c s="30" t="s">
        <v>759</v>
      </c>
      <c s="31" t="s">
        <v>136</v>
      </c>
      <c s="32">
        <v>6.63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38.25">
      <c r="A153" s="34" t="s">
        <v>53</v>
      </c>
      <c r="E153" s="35" t="s">
        <v>1145</v>
      </c>
    </row>
    <row r="154" spans="1:5" ht="12.75">
      <c r="A154" s="36" t="s">
        <v>55</v>
      </c>
      <c r="E154" s="37" t="s">
        <v>1146</v>
      </c>
    </row>
    <row r="155" spans="1:5" ht="51">
      <c r="A155" t="s">
        <v>57</v>
      </c>
      <c r="E155" s="35" t="s">
        <v>762</v>
      </c>
    </row>
    <row r="156" spans="1:18" ht="12.75" customHeight="1">
      <c r="A156" s="6" t="s">
        <v>45</v>
      </c>
      <c s="6"/>
      <c s="40" t="s">
        <v>75</v>
      </c>
      <c s="6"/>
      <c s="27" t="s">
        <v>473</v>
      </c>
      <c s="6"/>
      <c s="6"/>
      <c s="6"/>
      <c s="41">
        <f>0+Q156</f>
      </c>
      <c s="6"/>
      <c r="O156">
        <f>0+R156</f>
      </c>
      <c r="Q156">
        <f>0+I157+I161+I165+I169+I173</f>
      </c>
      <c>
        <f>0+O157+O161+O165+O169+O173</f>
      </c>
    </row>
    <row r="157" spans="1:16" ht="12.75">
      <c r="A157" s="25" t="s">
        <v>47</v>
      </c>
      <c s="29" t="s">
        <v>145</v>
      </c>
      <c s="29" t="s">
        <v>1147</v>
      </c>
      <c s="25" t="s">
        <v>49</v>
      </c>
      <c s="30" t="s">
        <v>1148</v>
      </c>
      <c s="31" t="s">
        <v>185</v>
      </c>
      <c s="32">
        <v>8.5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51">
      <c r="A158" s="34" t="s">
        <v>53</v>
      </c>
      <c r="E158" s="35" t="s">
        <v>1149</v>
      </c>
    </row>
    <row r="159" spans="1:5" ht="12.75">
      <c r="A159" s="36" t="s">
        <v>55</v>
      </c>
      <c r="E159" s="37" t="s">
        <v>1150</v>
      </c>
    </row>
    <row r="160" spans="1:5" ht="255">
      <c r="A160" t="s">
        <v>57</v>
      </c>
      <c r="E160" s="35" t="s">
        <v>479</v>
      </c>
    </row>
    <row r="161" spans="1:16" ht="12.75">
      <c r="A161" s="25" t="s">
        <v>47</v>
      </c>
      <c s="29" t="s">
        <v>212</v>
      </c>
      <c s="29" t="s">
        <v>768</v>
      </c>
      <c s="25" t="s">
        <v>49</v>
      </c>
      <c s="30" t="s">
        <v>769</v>
      </c>
      <c s="31" t="s">
        <v>185</v>
      </c>
      <c s="32">
        <v>0.5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38.25">
      <c r="A162" s="34" t="s">
        <v>53</v>
      </c>
      <c r="E162" s="35" t="s">
        <v>1151</v>
      </c>
    </row>
    <row r="163" spans="1:5" ht="12.75">
      <c r="A163" s="36" t="s">
        <v>55</v>
      </c>
      <c r="E163" s="37" t="s">
        <v>1152</v>
      </c>
    </row>
    <row r="164" spans="1:5" ht="242.25">
      <c r="A164" t="s">
        <v>57</v>
      </c>
      <c r="E164" s="35" t="s">
        <v>485</v>
      </c>
    </row>
    <row r="165" spans="1:16" ht="12.75">
      <c r="A165" s="25" t="s">
        <v>47</v>
      </c>
      <c s="29" t="s">
        <v>123</v>
      </c>
      <c s="29" t="s">
        <v>1153</v>
      </c>
      <c s="25" t="s">
        <v>49</v>
      </c>
      <c s="30" t="s">
        <v>1154</v>
      </c>
      <c s="31" t="s">
        <v>51</v>
      </c>
      <c s="32">
        <v>1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63.75">
      <c r="A166" s="34" t="s">
        <v>53</v>
      </c>
      <c r="E166" s="35" t="s">
        <v>1155</v>
      </c>
    </row>
    <row r="167" spans="1:5" ht="12.75">
      <c r="A167" s="36" t="s">
        <v>55</v>
      </c>
      <c r="E167" s="37" t="s">
        <v>1023</v>
      </c>
    </row>
    <row r="168" spans="1:5" ht="12.75">
      <c r="A168" t="s">
        <v>57</v>
      </c>
      <c r="E168" s="35" t="s">
        <v>777</v>
      </c>
    </row>
    <row r="169" spans="1:16" ht="12.75">
      <c r="A169" s="25" t="s">
        <v>47</v>
      </c>
      <c s="29" t="s">
        <v>37</v>
      </c>
      <c s="29" t="s">
        <v>778</v>
      </c>
      <c s="25" t="s">
        <v>49</v>
      </c>
      <c s="30" t="s">
        <v>779</v>
      </c>
      <c s="31" t="s">
        <v>51</v>
      </c>
      <c s="32">
        <v>1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51">
      <c r="A170" s="34" t="s">
        <v>53</v>
      </c>
      <c r="E170" s="35" t="s">
        <v>1156</v>
      </c>
    </row>
    <row r="171" spans="1:5" ht="12.75">
      <c r="A171" s="36" t="s">
        <v>55</v>
      </c>
      <c r="E171" s="37" t="s">
        <v>1023</v>
      </c>
    </row>
    <row r="172" spans="1:5" ht="38.25">
      <c r="A172" t="s">
        <v>57</v>
      </c>
      <c r="E172" s="35" t="s">
        <v>781</v>
      </c>
    </row>
    <row r="173" spans="1:16" ht="12.75">
      <c r="A173" s="25" t="s">
        <v>47</v>
      </c>
      <c s="29" t="s">
        <v>163</v>
      </c>
      <c s="29" t="s">
        <v>487</v>
      </c>
      <c s="25" t="s">
        <v>49</v>
      </c>
      <c s="30" t="s">
        <v>488</v>
      </c>
      <c s="31" t="s">
        <v>148</v>
      </c>
      <c s="32">
        <v>6.188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165.75">
      <c r="A174" s="34" t="s">
        <v>53</v>
      </c>
      <c r="E174" s="35" t="s">
        <v>1157</v>
      </c>
    </row>
    <row r="175" spans="1:5" ht="12.75">
      <c r="A175" s="36" t="s">
        <v>55</v>
      </c>
      <c r="E175" s="37" t="s">
        <v>1158</v>
      </c>
    </row>
    <row r="176" spans="1:5" ht="369.75">
      <c r="A176" t="s">
        <v>57</v>
      </c>
      <c r="E176" s="35" t="s">
        <v>311</v>
      </c>
    </row>
    <row r="177" spans="1:18" ht="12.75" customHeight="1">
      <c r="A177" s="6" t="s">
        <v>45</v>
      </c>
      <c s="6"/>
      <c s="40" t="s">
        <v>40</v>
      </c>
      <c s="6"/>
      <c s="27" t="s">
        <v>46</v>
      </c>
      <c s="6"/>
      <c s="6"/>
      <c s="6"/>
      <c s="41">
        <f>0+Q177</f>
      </c>
      <c s="6"/>
      <c r="O177">
        <f>0+R177</f>
      </c>
      <c r="Q177">
        <f>0+I178+I182+I186+I190</f>
      </c>
      <c>
        <f>0+O178+O182+O186+O190</f>
      </c>
    </row>
    <row r="178" spans="1:16" ht="12.75">
      <c r="A178" s="25" t="s">
        <v>47</v>
      </c>
      <c s="29" t="s">
        <v>29</v>
      </c>
      <c s="29" t="s">
        <v>570</v>
      </c>
      <c s="25" t="s">
        <v>49</v>
      </c>
      <c s="30" t="s">
        <v>571</v>
      </c>
      <c s="31" t="s">
        <v>185</v>
      </c>
      <c s="32">
        <v>11.35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38.25">
      <c r="A179" s="34" t="s">
        <v>53</v>
      </c>
      <c r="E179" s="35" t="s">
        <v>1159</v>
      </c>
    </row>
    <row r="180" spans="1:5" ht="12.75">
      <c r="A180" s="36" t="s">
        <v>55</v>
      </c>
      <c r="E180" s="37" t="s">
        <v>1160</v>
      </c>
    </row>
    <row r="181" spans="1:5" ht="25.5">
      <c r="A181" t="s">
        <v>57</v>
      </c>
      <c r="E181" s="35" t="s">
        <v>574</v>
      </c>
    </row>
    <row r="182" spans="1:16" ht="12.75">
      <c r="A182" s="25" t="s">
        <v>47</v>
      </c>
      <c s="29" t="s">
        <v>166</v>
      </c>
      <c s="29" t="s">
        <v>1161</v>
      </c>
      <c s="25" t="s">
        <v>49</v>
      </c>
      <c s="30" t="s">
        <v>1162</v>
      </c>
      <c s="31" t="s">
        <v>185</v>
      </c>
      <c s="32">
        <v>5.61</v>
      </c>
      <c s="33">
        <v>0</v>
      </c>
      <c s="33">
        <f>ROUND(ROUND(H182,2)*ROUND(G182,3),2)</f>
      </c>
      <c s="31" t="s">
        <v>52</v>
      </c>
      <c r="O182">
        <f>(I182*21)/100</f>
      </c>
      <c t="s">
        <v>23</v>
      </c>
    </row>
    <row r="183" spans="1:5" ht="38.25">
      <c r="A183" s="34" t="s">
        <v>53</v>
      </c>
      <c r="E183" s="35" t="s">
        <v>1163</v>
      </c>
    </row>
    <row r="184" spans="1:5" ht="12.75">
      <c r="A184" s="36" t="s">
        <v>55</v>
      </c>
      <c r="E184" s="37" t="s">
        <v>1164</v>
      </c>
    </row>
    <row r="185" spans="1:5" ht="25.5">
      <c r="A185" t="s">
        <v>57</v>
      </c>
      <c r="E185" s="35" t="s">
        <v>1043</v>
      </c>
    </row>
    <row r="186" spans="1:16" ht="25.5">
      <c r="A186" s="25" t="s">
        <v>47</v>
      </c>
      <c s="29" t="s">
        <v>287</v>
      </c>
      <c s="29" t="s">
        <v>1165</v>
      </c>
      <c s="25" t="s">
        <v>49</v>
      </c>
      <c s="30" t="s">
        <v>1166</v>
      </c>
      <c s="31" t="s">
        <v>185</v>
      </c>
      <c s="32">
        <v>7.31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38.25">
      <c r="A187" s="34" t="s">
        <v>53</v>
      </c>
      <c r="E187" s="35" t="s">
        <v>1167</v>
      </c>
    </row>
    <row r="188" spans="1:5" ht="12.75">
      <c r="A188" s="36" t="s">
        <v>55</v>
      </c>
      <c r="E188" s="37" t="s">
        <v>1168</v>
      </c>
    </row>
    <row r="189" spans="1:5" ht="38.25">
      <c r="A189" t="s">
        <v>57</v>
      </c>
      <c r="E189" s="35" t="s">
        <v>1047</v>
      </c>
    </row>
    <row r="190" spans="1:16" ht="12.75">
      <c r="A190" s="25" t="s">
        <v>47</v>
      </c>
      <c s="29" t="s">
        <v>411</v>
      </c>
      <c s="29" t="s">
        <v>809</v>
      </c>
      <c s="25" t="s">
        <v>49</v>
      </c>
      <c s="30" t="s">
        <v>810</v>
      </c>
      <c s="31" t="s">
        <v>148</v>
      </c>
      <c s="32">
        <v>0.038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51">
      <c r="A191" s="34" t="s">
        <v>53</v>
      </c>
      <c r="E191" s="35" t="s">
        <v>1169</v>
      </c>
    </row>
    <row r="192" spans="1:5" ht="12.75">
      <c r="A192" s="36" t="s">
        <v>55</v>
      </c>
      <c r="E192" s="37" t="s">
        <v>1170</v>
      </c>
    </row>
    <row r="193" spans="1:5" ht="229.5">
      <c r="A193" t="s">
        <v>57</v>
      </c>
      <c r="E193" s="35" t="s">
        <v>1171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0+O8+O25+O86+O115+O136+O185+O194+O231+O244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1172</v>
      </c>
      <c s="38">
        <f>0+I8+I25+I86+I115+I136+I185+I194+I231+I244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1172</v>
      </c>
      <c s="6"/>
      <c s="18" t="s">
        <v>1173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75</v>
      </c>
      <c s="29" t="s">
        <v>112</v>
      </c>
      <c s="25" t="s">
        <v>609</v>
      </c>
      <c s="30" t="s">
        <v>113</v>
      </c>
      <c s="31" t="s">
        <v>114</v>
      </c>
      <c s="32">
        <v>552.36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1174</v>
      </c>
    </row>
    <row r="11" spans="1:5" ht="12.75">
      <c r="A11" s="36" t="s">
        <v>55</v>
      </c>
      <c r="E11" s="37" t="s">
        <v>1175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92</v>
      </c>
      <c s="29" t="s">
        <v>112</v>
      </c>
      <c s="25" t="s">
        <v>836</v>
      </c>
      <c s="30" t="s">
        <v>113</v>
      </c>
      <c s="31" t="s">
        <v>114</v>
      </c>
      <c s="32">
        <v>1292.28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1176</v>
      </c>
    </row>
    <row r="15" spans="1:5" ht="12.75">
      <c r="A15" s="36" t="s">
        <v>55</v>
      </c>
      <c r="E15" s="37" t="s">
        <v>1177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501</v>
      </c>
      <c s="29" t="s">
        <v>1178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1179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507</v>
      </c>
      <c s="29" t="s">
        <v>839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1180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47</v>
      </c>
      <c s="29" t="s">
        <v>312</v>
      </c>
      <c s="29" t="s">
        <v>1181</v>
      </c>
      <c s="25" t="s">
        <v>49</v>
      </c>
      <c s="30" t="s">
        <v>1182</v>
      </c>
      <c s="31" t="s">
        <v>148</v>
      </c>
      <c s="32">
        <v>4.83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63.75">
      <c r="A27" s="34" t="s">
        <v>53</v>
      </c>
      <c r="E27" s="35" t="s">
        <v>1183</v>
      </c>
    </row>
    <row r="28" spans="1:5" ht="12.75">
      <c r="A28" s="36" t="s">
        <v>55</v>
      </c>
      <c r="E28" s="37" t="s">
        <v>1184</v>
      </c>
    </row>
    <row r="29" spans="1:5" ht="63.75">
      <c r="A29" t="s">
        <v>57</v>
      </c>
      <c r="E29" s="35" t="s">
        <v>1185</v>
      </c>
    </row>
    <row r="30" spans="1:16" ht="12.75">
      <c r="A30" s="25" t="s">
        <v>47</v>
      </c>
      <c s="29" t="s">
        <v>227</v>
      </c>
      <c s="29" t="s">
        <v>840</v>
      </c>
      <c s="25" t="s">
        <v>49</v>
      </c>
      <c s="30" t="s">
        <v>841</v>
      </c>
      <c s="31" t="s">
        <v>185</v>
      </c>
      <c s="32">
        <v>15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1186</v>
      </c>
    </row>
    <row r="32" spans="1:5" ht="12.75">
      <c r="A32" s="36" t="s">
        <v>55</v>
      </c>
      <c r="E32" s="37" t="s">
        <v>843</v>
      </c>
    </row>
    <row r="33" spans="1:5" ht="25.5">
      <c r="A33" t="s">
        <v>57</v>
      </c>
      <c r="E33" s="35" t="s">
        <v>188</v>
      </c>
    </row>
    <row r="34" spans="1:16" ht="12.75">
      <c r="A34" s="25" t="s">
        <v>47</v>
      </c>
      <c s="29" t="s">
        <v>359</v>
      </c>
      <c s="29" t="s">
        <v>183</v>
      </c>
      <c s="25" t="s">
        <v>49</v>
      </c>
      <c s="30" t="s">
        <v>184</v>
      </c>
      <c s="31" t="s">
        <v>185</v>
      </c>
      <c s="32">
        <v>40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1187</v>
      </c>
    </row>
    <row r="36" spans="1:5" ht="12.75">
      <c r="A36" s="36" t="s">
        <v>55</v>
      </c>
      <c r="E36" s="37" t="s">
        <v>1188</v>
      </c>
    </row>
    <row r="37" spans="1:5" ht="25.5">
      <c r="A37" t="s">
        <v>57</v>
      </c>
      <c r="E37" s="35" t="s">
        <v>188</v>
      </c>
    </row>
    <row r="38" spans="1:16" ht="12.75">
      <c r="A38" s="25" t="s">
        <v>47</v>
      </c>
      <c s="29" t="s">
        <v>169</v>
      </c>
      <c s="29" t="s">
        <v>639</v>
      </c>
      <c s="25" t="s">
        <v>49</v>
      </c>
      <c s="30" t="s">
        <v>640</v>
      </c>
      <c s="31" t="s">
        <v>641</v>
      </c>
      <c s="32">
        <v>1008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1189</v>
      </c>
    </row>
    <row r="40" spans="1:5" ht="12.75">
      <c r="A40" s="36" t="s">
        <v>55</v>
      </c>
      <c r="E40" s="37" t="s">
        <v>1190</v>
      </c>
    </row>
    <row r="41" spans="1:5" ht="38.25">
      <c r="A41" t="s">
        <v>57</v>
      </c>
      <c r="E41" s="35" t="s">
        <v>644</v>
      </c>
    </row>
    <row r="42" spans="1:16" ht="12.75">
      <c r="A42" s="25" t="s">
        <v>47</v>
      </c>
      <c s="29" t="s">
        <v>163</v>
      </c>
      <c s="29" t="s">
        <v>1191</v>
      </c>
      <c s="25" t="s">
        <v>49</v>
      </c>
      <c s="30" t="s">
        <v>1192</v>
      </c>
      <c s="31" t="s">
        <v>185</v>
      </c>
      <c s="32">
        <v>132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1193</v>
      </c>
    </row>
    <row r="44" spans="1:5" ht="12.75">
      <c r="A44" s="36" t="s">
        <v>55</v>
      </c>
      <c r="E44" s="37" t="s">
        <v>1194</v>
      </c>
    </row>
    <row r="45" spans="1:5" ht="38.25">
      <c r="A45" t="s">
        <v>57</v>
      </c>
      <c r="E45" s="35" t="s">
        <v>1195</v>
      </c>
    </row>
    <row r="46" spans="1:16" ht="12.75">
      <c r="A46" s="25" t="s">
        <v>47</v>
      </c>
      <c s="29" t="s">
        <v>40</v>
      </c>
      <c s="29" t="s">
        <v>1196</v>
      </c>
      <c s="25" t="s">
        <v>609</v>
      </c>
      <c s="30" t="s">
        <v>1197</v>
      </c>
      <c s="31" t="s">
        <v>148</v>
      </c>
      <c s="32">
        <v>55.888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89.25">
      <c r="A47" s="34" t="s">
        <v>53</v>
      </c>
      <c r="E47" s="35" t="s">
        <v>1198</v>
      </c>
    </row>
    <row r="48" spans="1:5" ht="25.5">
      <c r="A48" s="36" t="s">
        <v>55</v>
      </c>
      <c r="E48" s="37" t="s">
        <v>1199</v>
      </c>
    </row>
    <row r="49" spans="1:5" ht="369.75">
      <c r="A49" t="s">
        <v>57</v>
      </c>
      <c r="E49" s="35" t="s">
        <v>1200</v>
      </c>
    </row>
    <row r="50" spans="1:16" ht="12.75">
      <c r="A50" s="25" t="s">
        <v>47</v>
      </c>
      <c s="29" t="s">
        <v>459</v>
      </c>
      <c s="29" t="s">
        <v>1196</v>
      </c>
      <c s="25" t="s">
        <v>836</v>
      </c>
      <c s="30" t="s">
        <v>1197</v>
      </c>
      <c s="31" t="s">
        <v>148</v>
      </c>
      <c s="32">
        <v>24.5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76.5">
      <c r="A51" s="34" t="s">
        <v>53</v>
      </c>
      <c r="E51" s="35" t="s">
        <v>1201</v>
      </c>
    </row>
    <row r="52" spans="1:5" ht="25.5">
      <c r="A52" s="36" t="s">
        <v>55</v>
      </c>
      <c r="E52" s="37" t="s">
        <v>1202</v>
      </c>
    </row>
    <row r="53" spans="1:5" ht="369.75">
      <c r="A53" t="s">
        <v>57</v>
      </c>
      <c r="E53" s="35" t="s">
        <v>1200</v>
      </c>
    </row>
    <row r="54" spans="1:16" ht="12.75">
      <c r="A54" s="25" t="s">
        <v>47</v>
      </c>
      <c s="29" t="s">
        <v>42</v>
      </c>
      <c s="29" t="s">
        <v>213</v>
      </c>
      <c s="25" t="s">
        <v>49</v>
      </c>
      <c s="30" t="s">
        <v>214</v>
      </c>
      <c s="31" t="s">
        <v>148</v>
      </c>
      <c s="32">
        <v>506.355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102">
      <c r="A55" s="34" t="s">
        <v>53</v>
      </c>
      <c r="E55" s="35" t="s">
        <v>1203</v>
      </c>
    </row>
    <row r="56" spans="1:5" ht="38.25">
      <c r="A56" s="36" t="s">
        <v>55</v>
      </c>
      <c r="E56" s="37" t="s">
        <v>1204</v>
      </c>
    </row>
    <row r="57" spans="1:5" ht="318.75">
      <c r="A57" t="s">
        <v>57</v>
      </c>
      <c r="E57" s="35" t="s">
        <v>217</v>
      </c>
    </row>
    <row r="58" spans="1:16" ht="12.75">
      <c r="A58" s="25" t="s">
        <v>47</v>
      </c>
      <c s="29" t="s">
        <v>44</v>
      </c>
      <c s="29" t="s">
        <v>1205</v>
      </c>
      <c s="25" t="s">
        <v>49</v>
      </c>
      <c s="30" t="s">
        <v>1206</v>
      </c>
      <c s="31" t="s">
        <v>148</v>
      </c>
      <c s="32">
        <v>54.08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1207</v>
      </c>
    </row>
    <row r="60" spans="1:5" ht="12.75">
      <c r="A60" s="36" t="s">
        <v>55</v>
      </c>
      <c r="E60" s="37" t="s">
        <v>1208</v>
      </c>
    </row>
    <row r="61" spans="1:5" ht="318.75">
      <c r="A61" t="s">
        <v>57</v>
      </c>
      <c r="E61" s="35" t="s">
        <v>1209</v>
      </c>
    </row>
    <row r="62" spans="1:16" ht="12.75">
      <c r="A62" s="25" t="s">
        <v>47</v>
      </c>
      <c s="29" t="s">
        <v>120</v>
      </c>
      <c s="29" t="s">
        <v>850</v>
      </c>
      <c s="25" t="s">
        <v>49</v>
      </c>
      <c s="30" t="s">
        <v>851</v>
      </c>
      <c s="31" t="s">
        <v>148</v>
      </c>
      <c s="32">
        <v>41.6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1210</v>
      </c>
    </row>
    <row r="64" spans="1:5" ht="12.75">
      <c r="A64" s="36" t="s">
        <v>55</v>
      </c>
      <c r="E64" s="37" t="s">
        <v>1211</v>
      </c>
    </row>
    <row r="65" spans="1:5" ht="280.5">
      <c r="A65" t="s">
        <v>57</v>
      </c>
      <c r="E65" s="35" t="s">
        <v>854</v>
      </c>
    </row>
    <row r="66" spans="1:16" ht="12.75">
      <c r="A66" s="25" t="s">
        <v>47</v>
      </c>
      <c s="29" t="s">
        <v>166</v>
      </c>
      <c s="29" t="s">
        <v>228</v>
      </c>
      <c s="25" t="s">
        <v>609</v>
      </c>
      <c s="30" t="s">
        <v>229</v>
      </c>
      <c s="31" t="s">
        <v>148</v>
      </c>
      <c s="32">
        <v>4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38.25">
      <c r="A67" s="34" t="s">
        <v>53</v>
      </c>
      <c r="E67" s="35" t="s">
        <v>1212</v>
      </c>
    </row>
    <row r="68" spans="1:5" ht="12.75">
      <c r="A68" s="36" t="s">
        <v>55</v>
      </c>
      <c r="E68" s="37" t="s">
        <v>1213</v>
      </c>
    </row>
    <row r="69" spans="1:5" ht="229.5">
      <c r="A69" t="s">
        <v>57</v>
      </c>
      <c r="E69" s="35" t="s">
        <v>232</v>
      </c>
    </row>
    <row r="70" spans="1:16" ht="12.75">
      <c r="A70" s="25" t="s">
        <v>47</v>
      </c>
      <c s="29" t="s">
        <v>395</v>
      </c>
      <c s="29" t="s">
        <v>228</v>
      </c>
      <c s="25" t="s">
        <v>836</v>
      </c>
      <c s="30" t="s">
        <v>229</v>
      </c>
      <c s="31" t="s">
        <v>148</v>
      </c>
      <c s="32">
        <v>131.315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63.75">
      <c r="A71" s="34" t="s">
        <v>53</v>
      </c>
      <c r="E71" s="35" t="s">
        <v>1214</v>
      </c>
    </row>
    <row r="72" spans="1:5" ht="12.75">
      <c r="A72" s="36" t="s">
        <v>55</v>
      </c>
      <c r="E72" s="37" t="s">
        <v>1215</v>
      </c>
    </row>
    <row r="73" spans="1:5" ht="229.5">
      <c r="A73" t="s">
        <v>57</v>
      </c>
      <c r="E73" s="35" t="s">
        <v>232</v>
      </c>
    </row>
    <row r="74" spans="1:16" ht="12.75">
      <c r="A74" s="25" t="s">
        <v>47</v>
      </c>
      <c s="29" t="s">
        <v>416</v>
      </c>
      <c s="29" t="s">
        <v>228</v>
      </c>
      <c s="25" t="s">
        <v>612</v>
      </c>
      <c s="30" t="s">
        <v>229</v>
      </c>
      <c s="31" t="s">
        <v>148</v>
      </c>
      <c s="32">
        <v>324.318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76.5">
      <c r="A75" s="34" t="s">
        <v>53</v>
      </c>
      <c r="E75" s="35" t="s">
        <v>1216</v>
      </c>
    </row>
    <row r="76" spans="1:5" ht="25.5">
      <c r="A76" s="36" t="s">
        <v>55</v>
      </c>
      <c r="E76" s="37" t="s">
        <v>1217</v>
      </c>
    </row>
    <row r="77" spans="1:5" ht="229.5">
      <c r="A77" t="s">
        <v>57</v>
      </c>
      <c r="E77" s="35" t="s">
        <v>232</v>
      </c>
    </row>
    <row r="78" spans="1:16" ht="12.75">
      <c r="A78" s="25" t="s">
        <v>47</v>
      </c>
      <c s="29" t="s">
        <v>152</v>
      </c>
      <c s="29" t="s">
        <v>1218</v>
      </c>
      <c s="25" t="s">
        <v>49</v>
      </c>
      <c s="30" t="s">
        <v>1219</v>
      </c>
      <c s="31" t="s">
        <v>148</v>
      </c>
      <c s="32">
        <v>24.5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63.75">
      <c r="A79" s="34" t="s">
        <v>53</v>
      </c>
      <c r="E79" s="35" t="s">
        <v>1220</v>
      </c>
    </row>
    <row r="80" spans="1:5" ht="25.5">
      <c r="A80" s="36" t="s">
        <v>55</v>
      </c>
      <c r="E80" s="37" t="s">
        <v>1202</v>
      </c>
    </row>
    <row r="81" spans="1:5" ht="267.75">
      <c r="A81" t="s">
        <v>57</v>
      </c>
      <c r="E81" s="35" t="s">
        <v>1221</v>
      </c>
    </row>
    <row r="82" spans="1:16" ht="12.75">
      <c r="A82" s="25" t="s">
        <v>47</v>
      </c>
      <c s="29" t="s">
        <v>175</v>
      </c>
      <c s="29" t="s">
        <v>1222</v>
      </c>
      <c s="25" t="s">
        <v>49</v>
      </c>
      <c s="30" t="s">
        <v>1223</v>
      </c>
      <c s="31" t="s">
        <v>136</v>
      </c>
      <c s="32">
        <v>96.259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38.25">
      <c r="A83" s="34" t="s">
        <v>53</v>
      </c>
      <c r="E83" s="35" t="s">
        <v>1224</v>
      </c>
    </row>
    <row r="84" spans="1:5" ht="12.75">
      <c r="A84" s="36" t="s">
        <v>55</v>
      </c>
      <c r="E84" s="37" t="s">
        <v>1225</v>
      </c>
    </row>
    <row r="85" spans="1:5" ht="25.5">
      <c r="A85" t="s">
        <v>57</v>
      </c>
      <c r="E85" s="35" t="s">
        <v>241</v>
      </c>
    </row>
    <row r="86" spans="1:18" ht="12.75" customHeight="1">
      <c r="A86" s="6" t="s">
        <v>45</v>
      </c>
      <c s="6"/>
      <c s="40" t="s">
        <v>23</v>
      </c>
      <c s="6"/>
      <c s="27" t="s">
        <v>280</v>
      </c>
      <c s="6"/>
      <c s="6"/>
      <c s="6"/>
      <c s="41">
        <f>0+Q86</f>
      </c>
      <c s="6"/>
      <c r="O86">
        <f>0+R86</f>
      </c>
      <c r="Q86">
        <f>0+I87+I91+I95+I99+I103+I107+I111</f>
      </c>
      <c>
        <f>0+O87+O91+O95+O99+O103+O107+O111</f>
      </c>
    </row>
    <row r="87" spans="1:16" ht="12.75">
      <c r="A87" s="25" t="s">
        <v>47</v>
      </c>
      <c s="29" t="s">
        <v>403</v>
      </c>
      <c s="29" t="s">
        <v>1226</v>
      </c>
      <c s="25" t="s">
        <v>49</v>
      </c>
      <c s="30" t="s">
        <v>1227</v>
      </c>
      <c s="31" t="s">
        <v>148</v>
      </c>
      <c s="32">
        <v>146.25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38.25">
      <c r="A88" s="34" t="s">
        <v>53</v>
      </c>
      <c r="E88" s="35" t="s">
        <v>1228</v>
      </c>
    </row>
    <row r="89" spans="1:5" ht="12.75">
      <c r="A89" s="36" t="s">
        <v>55</v>
      </c>
      <c r="E89" s="37" t="s">
        <v>1229</v>
      </c>
    </row>
    <row r="90" spans="1:5" ht="51">
      <c r="A90" t="s">
        <v>57</v>
      </c>
      <c r="E90" s="35" t="s">
        <v>867</v>
      </c>
    </row>
    <row r="91" spans="1:16" ht="12.75">
      <c r="A91" s="25" t="s">
        <v>47</v>
      </c>
      <c s="29" t="s">
        <v>428</v>
      </c>
      <c s="29" t="s">
        <v>863</v>
      </c>
      <c s="25" t="s">
        <v>49</v>
      </c>
      <c s="30" t="s">
        <v>864</v>
      </c>
      <c s="31" t="s">
        <v>148</v>
      </c>
      <c s="32">
        <v>0.074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38.25">
      <c r="A92" s="34" t="s">
        <v>53</v>
      </c>
      <c r="E92" s="35" t="s">
        <v>1230</v>
      </c>
    </row>
    <row r="93" spans="1:5" ht="12.75">
      <c r="A93" s="36" t="s">
        <v>55</v>
      </c>
      <c r="E93" s="37" t="s">
        <v>1231</v>
      </c>
    </row>
    <row r="94" spans="1:5" ht="51">
      <c r="A94" t="s">
        <v>57</v>
      </c>
      <c r="E94" s="35" t="s">
        <v>867</v>
      </c>
    </row>
    <row r="95" spans="1:16" ht="12.75">
      <c r="A95" s="25" t="s">
        <v>47</v>
      </c>
      <c s="29" t="s">
        <v>418</v>
      </c>
      <c s="29" t="s">
        <v>282</v>
      </c>
      <c s="25" t="s">
        <v>49</v>
      </c>
      <c s="30" t="s">
        <v>283</v>
      </c>
      <c s="31" t="s">
        <v>136</v>
      </c>
      <c s="32">
        <v>123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38.25">
      <c r="A96" s="34" t="s">
        <v>53</v>
      </c>
      <c r="E96" s="35" t="s">
        <v>1232</v>
      </c>
    </row>
    <row r="97" spans="1:5" ht="12.75">
      <c r="A97" s="36" t="s">
        <v>55</v>
      </c>
      <c r="E97" s="37" t="s">
        <v>1233</v>
      </c>
    </row>
    <row r="98" spans="1:5" ht="51">
      <c r="A98" t="s">
        <v>57</v>
      </c>
      <c r="E98" s="35" t="s">
        <v>286</v>
      </c>
    </row>
    <row r="99" spans="1:16" ht="12.75">
      <c r="A99" s="25" t="s">
        <v>47</v>
      </c>
      <c s="29" t="s">
        <v>126</v>
      </c>
      <c s="29" t="s">
        <v>876</v>
      </c>
      <c s="25" t="s">
        <v>49</v>
      </c>
      <c s="30" t="s">
        <v>877</v>
      </c>
      <c s="31" t="s">
        <v>148</v>
      </c>
      <c s="32">
        <v>39.312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38.25">
      <c r="A100" s="34" t="s">
        <v>53</v>
      </c>
      <c r="E100" s="35" t="s">
        <v>1234</v>
      </c>
    </row>
    <row r="101" spans="1:5" ht="12.75">
      <c r="A101" s="36" t="s">
        <v>55</v>
      </c>
      <c r="E101" s="37" t="s">
        <v>1235</v>
      </c>
    </row>
    <row r="102" spans="1:5" ht="369.75">
      <c r="A102" t="s">
        <v>57</v>
      </c>
      <c r="E102" s="35" t="s">
        <v>298</v>
      </c>
    </row>
    <row r="103" spans="1:16" ht="12.75">
      <c r="A103" s="25" t="s">
        <v>47</v>
      </c>
      <c s="29" t="s">
        <v>236</v>
      </c>
      <c s="29" t="s">
        <v>880</v>
      </c>
      <c s="25" t="s">
        <v>49</v>
      </c>
      <c s="30" t="s">
        <v>881</v>
      </c>
      <c s="31" t="s">
        <v>114</v>
      </c>
      <c s="32">
        <v>6.173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38.25">
      <c r="A104" s="34" t="s">
        <v>53</v>
      </c>
      <c r="E104" s="35" t="s">
        <v>1236</v>
      </c>
    </row>
    <row r="105" spans="1:5" ht="12.75">
      <c r="A105" s="36" t="s">
        <v>55</v>
      </c>
      <c r="E105" s="37" t="s">
        <v>1237</v>
      </c>
    </row>
    <row r="106" spans="1:5" ht="267.75">
      <c r="A106" t="s">
        <v>57</v>
      </c>
      <c r="E106" s="35" t="s">
        <v>304</v>
      </c>
    </row>
    <row r="107" spans="1:16" ht="12.75">
      <c r="A107" s="25" t="s">
        <v>47</v>
      </c>
      <c s="29" t="s">
        <v>123</v>
      </c>
      <c s="29" t="s">
        <v>884</v>
      </c>
      <c s="25" t="s">
        <v>49</v>
      </c>
      <c s="30" t="s">
        <v>885</v>
      </c>
      <c s="31" t="s">
        <v>136</v>
      </c>
      <c s="32">
        <v>114</v>
      </c>
      <c s="33">
        <v>0</v>
      </c>
      <c s="33">
        <f>ROUND(ROUND(H107,2)*ROUND(G107,3),2)</f>
      </c>
      <c s="31" t="s">
        <v>52</v>
      </c>
      <c r="O107">
        <f>(I107*21)/100</f>
      </c>
      <c t="s">
        <v>23</v>
      </c>
    </row>
    <row r="108" spans="1:5" ht="38.25">
      <c r="A108" s="34" t="s">
        <v>53</v>
      </c>
      <c r="E108" s="35" t="s">
        <v>1238</v>
      </c>
    </row>
    <row r="109" spans="1:5" ht="12.75">
      <c r="A109" s="36" t="s">
        <v>55</v>
      </c>
      <c r="E109" s="37" t="s">
        <v>1239</v>
      </c>
    </row>
    <row r="110" spans="1:5" ht="102">
      <c r="A110" t="s">
        <v>57</v>
      </c>
      <c r="E110" s="35" t="s">
        <v>888</v>
      </c>
    </row>
    <row r="111" spans="1:16" ht="12.75">
      <c r="A111" s="25" t="s">
        <v>47</v>
      </c>
      <c s="29" t="s">
        <v>157</v>
      </c>
      <c s="29" t="s">
        <v>1240</v>
      </c>
      <c s="25" t="s">
        <v>49</v>
      </c>
      <c s="30" t="s">
        <v>1241</v>
      </c>
      <c s="31" t="s">
        <v>136</v>
      </c>
      <c s="32">
        <v>8.05</v>
      </c>
      <c s="33">
        <v>0</v>
      </c>
      <c s="33">
        <f>ROUND(ROUND(H111,2)*ROUND(G111,3),2)</f>
      </c>
      <c s="31" t="s">
        <v>52</v>
      </c>
      <c r="O111">
        <f>(I111*21)/100</f>
      </c>
      <c t="s">
        <v>23</v>
      </c>
    </row>
    <row r="112" spans="1:5" ht="51">
      <c r="A112" s="34" t="s">
        <v>53</v>
      </c>
      <c r="E112" s="35" t="s">
        <v>1242</v>
      </c>
    </row>
    <row r="113" spans="1:5" ht="12.75">
      <c r="A113" s="36" t="s">
        <v>55</v>
      </c>
      <c r="E113" s="37" t="s">
        <v>1243</v>
      </c>
    </row>
    <row r="114" spans="1:5" ht="102">
      <c r="A114" t="s">
        <v>57</v>
      </c>
      <c r="E114" s="35" t="s">
        <v>888</v>
      </c>
    </row>
    <row r="115" spans="1:18" ht="12.75" customHeight="1">
      <c r="A115" s="6" t="s">
        <v>45</v>
      </c>
      <c s="6"/>
      <c s="40" t="s">
        <v>22</v>
      </c>
      <c s="6"/>
      <c s="27" t="s">
        <v>688</v>
      </c>
      <c s="6"/>
      <c s="6"/>
      <c s="6"/>
      <c s="41">
        <f>0+Q115</f>
      </c>
      <c s="6"/>
      <c r="O115">
        <f>0+R115</f>
      </c>
      <c r="Q115">
        <f>0+I116+I120+I124+I128+I132</f>
      </c>
      <c>
        <f>0+O116+O120+O124+O128+O132</f>
      </c>
    </row>
    <row r="116" spans="1:16" ht="12.75">
      <c r="A116" s="25" t="s">
        <v>47</v>
      </c>
      <c s="29" t="s">
        <v>420</v>
      </c>
      <c s="29" t="s">
        <v>889</v>
      </c>
      <c s="25" t="s">
        <v>49</v>
      </c>
      <c s="30" t="s">
        <v>890</v>
      </c>
      <c s="31" t="s">
        <v>891</v>
      </c>
      <c s="32">
        <v>264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51">
      <c r="A117" s="34" t="s">
        <v>53</v>
      </c>
      <c r="E117" s="35" t="s">
        <v>1244</v>
      </c>
    </row>
    <row r="118" spans="1:5" ht="12.75">
      <c r="A118" s="36" t="s">
        <v>55</v>
      </c>
      <c r="E118" s="37" t="s">
        <v>1245</v>
      </c>
    </row>
    <row r="119" spans="1:5" ht="25.5">
      <c r="A119" t="s">
        <v>57</v>
      </c>
      <c r="E119" s="35" t="s">
        <v>894</v>
      </c>
    </row>
    <row r="120" spans="1:16" ht="12.75">
      <c r="A120" s="25" t="s">
        <v>47</v>
      </c>
      <c s="29" t="s">
        <v>400</v>
      </c>
      <c s="29" t="s">
        <v>895</v>
      </c>
      <c s="25" t="s">
        <v>49</v>
      </c>
      <c s="30" t="s">
        <v>896</v>
      </c>
      <c s="31" t="s">
        <v>148</v>
      </c>
      <c s="32">
        <v>12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51">
      <c r="A121" s="34" t="s">
        <v>53</v>
      </c>
      <c r="E121" s="35" t="s">
        <v>1246</v>
      </c>
    </row>
    <row r="122" spans="1:5" ht="12.75">
      <c r="A122" s="36" t="s">
        <v>55</v>
      </c>
      <c r="E122" s="37" t="s">
        <v>1247</v>
      </c>
    </row>
    <row r="123" spans="1:5" ht="382.5">
      <c r="A123" t="s">
        <v>57</v>
      </c>
      <c r="E123" s="35" t="s">
        <v>899</v>
      </c>
    </row>
    <row r="124" spans="1:16" ht="12.75">
      <c r="A124" s="25" t="s">
        <v>47</v>
      </c>
      <c s="29" t="s">
        <v>411</v>
      </c>
      <c s="29" t="s">
        <v>900</v>
      </c>
      <c s="25" t="s">
        <v>49</v>
      </c>
      <c s="30" t="s">
        <v>901</v>
      </c>
      <c s="31" t="s">
        <v>114</v>
      </c>
      <c s="32">
        <v>2.355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38.25">
      <c r="A125" s="34" t="s">
        <v>53</v>
      </c>
      <c r="E125" s="35" t="s">
        <v>1248</v>
      </c>
    </row>
    <row r="126" spans="1:5" ht="12.75">
      <c r="A126" s="36" t="s">
        <v>55</v>
      </c>
      <c r="E126" s="37" t="s">
        <v>1249</v>
      </c>
    </row>
    <row r="127" spans="1:5" ht="242.25">
      <c r="A127" t="s">
        <v>57</v>
      </c>
      <c r="E127" s="35" t="s">
        <v>904</v>
      </c>
    </row>
    <row r="128" spans="1:16" ht="12.75">
      <c r="A128" s="25" t="s">
        <v>47</v>
      </c>
      <c s="29" t="s">
        <v>406</v>
      </c>
      <c s="29" t="s">
        <v>1250</v>
      </c>
      <c s="25" t="s">
        <v>49</v>
      </c>
      <c s="30" t="s">
        <v>1251</v>
      </c>
      <c s="31" t="s">
        <v>148</v>
      </c>
      <c s="32">
        <v>86.75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63.75">
      <c r="A129" s="34" t="s">
        <v>53</v>
      </c>
      <c r="E129" s="35" t="s">
        <v>1252</v>
      </c>
    </row>
    <row r="130" spans="1:5" ht="12.75">
      <c r="A130" s="36" t="s">
        <v>55</v>
      </c>
      <c r="E130" s="37" t="s">
        <v>1253</v>
      </c>
    </row>
    <row r="131" spans="1:5" ht="369.75">
      <c r="A131" t="s">
        <v>57</v>
      </c>
      <c r="E131" s="35" t="s">
        <v>311</v>
      </c>
    </row>
    <row r="132" spans="1:16" ht="12.75">
      <c r="A132" s="25" t="s">
        <v>47</v>
      </c>
      <c s="29" t="s">
        <v>287</v>
      </c>
      <c s="29" t="s">
        <v>1254</v>
      </c>
      <c s="25" t="s">
        <v>49</v>
      </c>
      <c s="30" t="s">
        <v>1255</v>
      </c>
      <c s="31" t="s">
        <v>114</v>
      </c>
      <c s="32">
        <v>13.62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51">
      <c r="A133" s="34" t="s">
        <v>53</v>
      </c>
      <c r="E133" s="35" t="s">
        <v>1256</v>
      </c>
    </row>
    <row r="134" spans="1:5" ht="12.75">
      <c r="A134" s="36" t="s">
        <v>55</v>
      </c>
      <c r="E134" s="37" t="s">
        <v>1257</v>
      </c>
    </row>
    <row r="135" spans="1:5" ht="267.75">
      <c r="A135" t="s">
        <v>57</v>
      </c>
      <c r="E135" s="35" t="s">
        <v>304</v>
      </c>
    </row>
    <row r="136" spans="1:18" ht="12.75" customHeight="1">
      <c r="A136" s="6" t="s">
        <v>45</v>
      </c>
      <c s="6"/>
      <c s="40" t="s">
        <v>33</v>
      </c>
      <c s="6"/>
      <c s="27" t="s">
        <v>305</v>
      </c>
      <c s="6"/>
      <c s="6"/>
      <c s="6"/>
      <c s="41">
        <f>0+Q136</f>
      </c>
      <c s="6"/>
      <c r="O136">
        <f>0+R136</f>
      </c>
      <c r="Q136">
        <f>0+I137+I141+I145+I149+I153+I157+I161+I165+I169+I173+I177+I181</f>
      </c>
      <c>
        <f>0+O137+O141+O145+O149+O153+O157+O161+O165+O169+O173+O177+O181</f>
      </c>
    </row>
    <row r="137" spans="1:16" ht="12.75">
      <c r="A137" s="25" t="s">
        <v>47</v>
      </c>
      <c s="29" t="s">
        <v>480</v>
      </c>
      <c s="29" t="s">
        <v>1258</v>
      </c>
      <c s="25" t="s">
        <v>49</v>
      </c>
      <c s="30" t="s">
        <v>1259</v>
      </c>
      <c s="31" t="s">
        <v>148</v>
      </c>
      <c s="32">
        <v>54.825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51">
      <c r="A138" s="34" t="s">
        <v>53</v>
      </c>
      <c r="E138" s="35" t="s">
        <v>1260</v>
      </c>
    </row>
    <row r="139" spans="1:5" ht="12.75">
      <c r="A139" s="36" t="s">
        <v>55</v>
      </c>
      <c r="E139" s="37" t="s">
        <v>1261</v>
      </c>
    </row>
    <row r="140" spans="1:5" ht="369.75">
      <c r="A140" t="s">
        <v>57</v>
      </c>
      <c r="E140" s="35" t="s">
        <v>311</v>
      </c>
    </row>
    <row r="141" spans="1:16" ht="12.75">
      <c r="A141" s="25" t="s">
        <v>47</v>
      </c>
      <c s="29" t="s">
        <v>326</v>
      </c>
      <c s="29" t="s">
        <v>1262</v>
      </c>
      <c s="25" t="s">
        <v>49</v>
      </c>
      <c s="30" t="s">
        <v>1263</v>
      </c>
      <c s="31" t="s">
        <v>114</v>
      </c>
      <c s="32">
        <v>8.608</v>
      </c>
      <c s="33">
        <v>0</v>
      </c>
      <c s="33">
        <f>ROUND(ROUND(H141,2)*ROUND(G141,3),2)</f>
      </c>
      <c s="31" t="s">
        <v>52</v>
      </c>
      <c r="O141">
        <f>(I141*21)/100</f>
      </c>
      <c t="s">
        <v>23</v>
      </c>
    </row>
    <row r="142" spans="1:5" ht="51">
      <c r="A142" s="34" t="s">
        <v>53</v>
      </c>
      <c r="E142" s="35" t="s">
        <v>1264</v>
      </c>
    </row>
    <row r="143" spans="1:5" ht="12.75">
      <c r="A143" s="36" t="s">
        <v>55</v>
      </c>
      <c r="E143" s="37" t="s">
        <v>1265</v>
      </c>
    </row>
    <row r="144" spans="1:5" ht="267.75">
      <c r="A144" t="s">
        <v>57</v>
      </c>
      <c r="E144" s="35" t="s">
        <v>1266</v>
      </c>
    </row>
    <row r="145" spans="1:16" ht="12.75">
      <c r="A145" s="25" t="s">
        <v>47</v>
      </c>
      <c s="29" t="s">
        <v>443</v>
      </c>
      <c s="29" t="s">
        <v>1267</v>
      </c>
      <c s="25" t="s">
        <v>49</v>
      </c>
      <c s="30" t="s">
        <v>1268</v>
      </c>
      <c s="31" t="s">
        <v>148</v>
      </c>
      <c s="32">
        <v>1.496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76.5">
      <c r="A146" s="34" t="s">
        <v>53</v>
      </c>
      <c r="E146" s="35" t="s">
        <v>1269</v>
      </c>
    </row>
    <row r="147" spans="1:5" ht="12.75">
      <c r="A147" s="36" t="s">
        <v>55</v>
      </c>
      <c r="E147" s="37" t="s">
        <v>1270</v>
      </c>
    </row>
    <row r="148" spans="1:5" ht="229.5">
      <c r="A148" t="s">
        <v>57</v>
      </c>
      <c r="E148" s="35" t="s">
        <v>1112</v>
      </c>
    </row>
    <row r="149" spans="1:16" ht="12.75">
      <c r="A149" s="25" t="s">
        <v>47</v>
      </c>
      <c s="29" t="s">
        <v>212</v>
      </c>
      <c s="29" t="s">
        <v>703</v>
      </c>
      <c s="25" t="s">
        <v>609</v>
      </c>
      <c s="30" t="s">
        <v>704</v>
      </c>
      <c s="31" t="s">
        <v>148</v>
      </c>
      <c s="32">
        <v>14.439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38.25">
      <c r="A150" s="34" t="s">
        <v>53</v>
      </c>
      <c r="E150" s="35" t="s">
        <v>1271</v>
      </c>
    </row>
    <row r="151" spans="1:5" ht="12.75">
      <c r="A151" s="36" t="s">
        <v>55</v>
      </c>
      <c r="E151" s="37" t="s">
        <v>1272</v>
      </c>
    </row>
    <row r="152" spans="1:5" ht="369.75">
      <c r="A152" t="s">
        <v>57</v>
      </c>
      <c r="E152" s="35" t="s">
        <v>311</v>
      </c>
    </row>
    <row r="153" spans="1:16" ht="12.75">
      <c r="A153" s="25" t="s">
        <v>47</v>
      </c>
      <c s="29" t="s">
        <v>376</v>
      </c>
      <c s="29" t="s">
        <v>703</v>
      </c>
      <c s="25" t="s">
        <v>836</v>
      </c>
      <c s="30" t="s">
        <v>704</v>
      </c>
      <c s="31" t="s">
        <v>148</v>
      </c>
      <c s="32">
        <v>7.65</v>
      </c>
      <c s="33">
        <v>0</v>
      </c>
      <c s="33">
        <f>ROUND(ROUND(H153,2)*ROUND(G153,3),2)</f>
      </c>
      <c s="31" t="s">
        <v>52</v>
      </c>
      <c r="O153">
        <f>(I153*21)/100</f>
      </c>
      <c t="s">
        <v>23</v>
      </c>
    </row>
    <row r="154" spans="1:5" ht="38.25">
      <c r="A154" s="34" t="s">
        <v>53</v>
      </c>
      <c r="E154" s="35" t="s">
        <v>1273</v>
      </c>
    </row>
    <row r="155" spans="1:5" ht="12.75">
      <c r="A155" s="36" t="s">
        <v>55</v>
      </c>
      <c r="E155" s="37" t="s">
        <v>1274</v>
      </c>
    </row>
    <row r="156" spans="1:5" ht="369.75">
      <c r="A156" t="s">
        <v>57</v>
      </c>
      <c r="E156" s="35" t="s">
        <v>311</v>
      </c>
    </row>
    <row r="157" spans="1:16" ht="12.75">
      <c r="A157" s="25" t="s">
        <v>47</v>
      </c>
      <c s="29" t="s">
        <v>391</v>
      </c>
      <c s="29" t="s">
        <v>703</v>
      </c>
      <c s="25" t="s">
        <v>612</v>
      </c>
      <c s="30" t="s">
        <v>704</v>
      </c>
      <c s="31" t="s">
        <v>148</v>
      </c>
      <c s="32">
        <v>1.287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38.25">
      <c r="A158" s="34" t="s">
        <v>53</v>
      </c>
      <c r="E158" s="35" t="s">
        <v>1275</v>
      </c>
    </row>
    <row r="159" spans="1:5" ht="12.75">
      <c r="A159" s="36" t="s">
        <v>55</v>
      </c>
      <c r="E159" s="37" t="s">
        <v>1276</v>
      </c>
    </row>
    <row r="160" spans="1:5" ht="369.75">
      <c r="A160" t="s">
        <v>57</v>
      </c>
      <c r="E160" s="35" t="s">
        <v>311</v>
      </c>
    </row>
    <row r="161" spans="1:16" ht="12.75">
      <c r="A161" s="25" t="s">
        <v>47</v>
      </c>
      <c s="29" t="s">
        <v>445</v>
      </c>
      <c s="29" t="s">
        <v>307</v>
      </c>
      <c s="25" t="s">
        <v>49</v>
      </c>
      <c s="30" t="s">
        <v>308</v>
      </c>
      <c s="31" t="s">
        <v>148</v>
      </c>
      <c s="32">
        <v>19.778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89.25">
      <c r="A162" s="34" t="s">
        <v>53</v>
      </c>
      <c r="E162" s="35" t="s">
        <v>1277</v>
      </c>
    </row>
    <row r="163" spans="1:5" ht="25.5">
      <c r="A163" s="36" t="s">
        <v>55</v>
      </c>
      <c r="E163" s="37" t="s">
        <v>1278</v>
      </c>
    </row>
    <row r="164" spans="1:5" ht="369.75">
      <c r="A164" t="s">
        <v>57</v>
      </c>
      <c r="E164" s="35" t="s">
        <v>311</v>
      </c>
    </row>
    <row r="165" spans="1:16" ht="12.75">
      <c r="A165" s="25" t="s">
        <v>47</v>
      </c>
      <c s="29" t="s">
        <v>160</v>
      </c>
      <c s="29" t="s">
        <v>332</v>
      </c>
      <c s="25" t="s">
        <v>609</v>
      </c>
      <c s="30" t="s">
        <v>333</v>
      </c>
      <c s="31" t="s">
        <v>148</v>
      </c>
      <c s="32">
        <v>4.83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63.75">
      <c r="A166" s="34" t="s">
        <v>53</v>
      </c>
      <c r="E166" s="35" t="s">
        <v>1279</v>
      </c>
    </row>
    <row r="167" spans="1:5" ht="12.75">
      <c r="A167" s="36" t="s">
        <v>55</v>
      </c>
      <c r="E167" s="37" t="s">
        <v>1184</v>
      </c>
    </row>
    <row r="168" spans="1:5" ht="51">
      <c r="A168" t="s">
        <v>57</v>
      </c>
      <c r="E168" s="35" t="s">
        <v>336</v>
      </c>
    </row>
    <row r="169" spans="1:16" ht="12.75">
      <c r="A169" s="25" t="s">
        <v>47</v>
      </c>
      <c s="29" t="s">
        <v>388</v>
      </c>
      <c s="29" t="s">
        <v>332</v>
      </c>
      <c s="25" t="s">
        <v>836</v>
      </c>
      <c s="30" t="s">
        <v>333</v>
      </c>
      <c s="31" t="s">
        <v>148</v>
      </c>
      <c s="32">
        <v>30.516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51">
      <c r="A170" s="34" t="s">
        <v>53</v>
      </c>
      <c r="E170" s="35" t="s">
        <v>1280</v>
      </c>
    </row>
    <row r="171" spans="1:5" ht="12.75">
      <c r="A171" s="36" t="s">
        <v>55</v>
      </c>
      <c r="E171" s="37" t="s">
        <v>1281</v>
      </c>
    </row>
    <row r="172" spans="1:5" ht="51">
      <c r="A172" t="s">
        <v>57</v>
      </c>
      <c r="E172" s="35" t="s">
        <v>336</v>
      </c>
    </row>
    <row r="173" spans="1:16" ht="12.75">
      <c r="A173" s="25" t="s">
        <v>47</v>
      </c>
      <c s="29" t="s">
        <v>382</v>
      </c>
      <c s="29" t="s">
        <v>338</v>
      </c>
      <c s="25" t="s">
        <v>49</v>
      </c>
      <c s="30" t="s">
        <v>339</v>
      </c>
      <c s="31" t="s">
        <v>148</v>
      </c>
      <c s="32">
        <v>32.307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76.5">
      <c r="A174" s="34" t="s">
        <v>53</v>
      </c>
      <c r="E174" s="35" t="s">
        <v>1282</v>
      </c>
    </row>
    <row r="175" spans="1:5" ht="25.5">
      <c r="A175" s="36" t="s">
        <v>55</v>
      </c>
      <c r="E175" s="37" t="s">
        <v>1283</v>
      </c>
    </row>
    <row r="176" spans="1:5" ht="102">
      <c r="A176" t="s">
        <v>57</v>
      </c>
      <c r="E176" s="35" t="s">
        <v>342</v>
      </c>
    </row>
    <row r="177" spans="1:16" ht="12.75">
      <c r="A177" s="25" t="s">
        <v>47</v>
      </c>
      <c s="29" t="s">
        <v>430</v>
      </c>
      <c s="29" t="s">
        <v>728</v>
      </c>
      <c s="25" t="s">
        <v>49</v>
      </c>
      <c s="30" t="s">
        <v>729</v>
      </c>
      <c s="31" t="s">
        <v>148</v>
      </c>
      <c s="32">
        <v>4.728</v>
      </c>
      <c s="33">
        <v>0</v>
      </c>
      <c s="33">
        <f>ROUND(ROUND(H177,2)*ROUND(G177,3),2)</f>
      </c>
      <c s="31" t="s">
        <v>52</v>
      </c>
      <c r="O177">
        <f>(I177*21)/100</f>
      </c>
      <c t="s">
        <v>23</v>
      </c>
    </row>
    <row r="178" spans="1:5" ht="51">
      <c r="A178" s="34" t="s">
        <v>53</v>
      </c>
      <c r="E178" s="35" t="s">
        <v>1284</v>
      </c>
    </row>
    <row r="179" spans="1:5" ht="12.75">
      <c r="A179" s="36" t="s">
        <v>55</v>
      </c>
      <c r="E179" s="37" t="s">
        <v>1285</v>
      </c>
    </row>
    <row r="180" spans="1:5" ht="357">
      <c r="A180" t="s">
        <v>57</v>
      </c>
      <c r="E180" s="35" t="s">
        <v>1122</v>
      </c>
    </row>
    <row r="181" spans="1:16" ht="12.75">
      <c r="A181" s="25" t="s">
        <v>47</v>
      </c>
      <c s="29" t="s">
        <v>433</v>
      </c>
      <c s="29" t="s">
        <v>1286</v>
      </c>
      <c s="25" t="s">
        <v>49</v>
      </c>
      <c s="30" t="s">
        <v>1287</v>
      </c>
      <c s="31" t="s">
        <v>148</v>
      </c>
      <c s="32">
        <v>2.032</v>
      </c>
      <c s="33">
        <v>0</v>
      </c>
      <c s="33">
        <f>ROUND(ROUND(H181,2)*ROUND(G181,3),2)</f>
      </c>
      <c s="31" t="s">
        <v>52</v>
      </c>
      <c r="O181">
        <f>(I181*21)/100</f>
      </c>
      <c t="s">
        <v>23</v>
      </c>
    </row>
    <row r="182" spans="1:5" ht="51">
      <c r="A182" s="34" t="s">
        <v>53</v>
      </c>
      <c r="E182" s="35" t="s">
        <v>1288</v>
      </c>
    </row>
    <row r="183" spans="1:5" ht="12.75">
      <c r="A183" s="36" t="s">
        <v>55</v>
      </c>
      <c r="E183" s="37" t="s">
        <v>1289</v>
      </c>
    </row>
    <row r="184" spans="1:5" ht="409.5">
      <c r="A184" t="s">
        <v>57</v>
      </c>
      <c r="E184" s="35" t="s">
        <v>1290</v>
      </c>
    </row>
    <row r="185" spans="1:18" ht="12.75" customHeight="1">
      <c r="A185" s="6" t="s">
        <v>45</v>
      </c>
      <c s="6"/>
      <c s="40" t="s">
        <v>35</v>
      </c>
      <c s="6"/>
      <c s="27" t="s">
        <v>346</v>
      </c>
      <c s="6"/>
      <c s="6"/>
      <c s="6"/>
      <c s="41">
        <f>0+Q185</f>
      </c>
      <c s="6"/>
      <c r="O185">
        <f>0+R185</f>
      </c>
      <c r="Q185">
        <f>0+I186+I190</f>
      </c>
      <c>
        <f>0+O186+O190</f>
      </c>
    </row>
    <row r="186" spans="1:16" ht="12.75">
      <c r="A186" s="25" t="s">
        <v>47</v>
      </c>
      <c s="29" t="s">
        <v>356</v>
      </c>
      <c s="29" t="s">
        <v>412</v>
      </c>
      <c s="25" t="s">
        <v>49</v>
      </c>
      <c s="30" t="s">
        <v>413</v>
      </c>
      <c s="31" t="s">
        <v>136</v>
      </c>
      <c s="32">
        <v>30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51">
      <c r="A187" s="34" t="s">
        <v>53</v>
      </c>
      <c r="E187" s="35" t="s">
        <v>1291</v>
      </c>
    </row>
    <row r="188" spans="1:5" ht="12.75">
      <c r="A188" s="36" t="s">
        <v>55</v>
      </c>
      <c r="E188" s="37" t="s">
        <v>952</v>
      </c>
    </row>
    <row r="189" spans="1:5" ht="51">
      <c r="A189" t="s">
        <v>57</v>
      </c>
      <c r="E189" s="35" t="s">
        <v>415</v>
      </c>
    </row>
    <row r="190" spans="1:16" ht="12.75">
      <c r="A190" s="25" t="s">
        <v>47</v>
      </c>
      <c s="29" t="s">
        <v>379</v>
      </c>
      <c s="29" t="s">
        <v>953</v>
      </c>
      <c s="25" t="s">
        <v>49</v>
      </c>
      <c s="30" t="s">
        <v>954</v>
      </c>
      <c s="31" t="s">
        <v>136</v>
      </c>
      <c s="32">
        <v>79.5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38.25">
      <c r="A191" s="34" t="s">
        <v>53</v>
      </c>
      <c r="E191" s="35" t="s">
        <v>1292</v>
      </c>
    </row>
    <row r="192" spans="1:5" ht="12.75">
      <c r="A192" s="36" t="s">
        <v>55</v>
      </c>
      <c r="E192" s="37" t="s">
        <v>1293</v>
      </c>
    </row>
    <row r="193" spans="1:5" ht="140.25">
      <c r="A193" t="s">
        <v>57</v>
      </c>
      <c r="E193" s="35" t="s">
        <v>425</v>
      </c>
    </row>
    <row r="194" spans="1:18" ht="12.75" customHeight="1">
      <c r="A194" s="6" t="s">
        <v>45</v>
      </c>
      <c s="6"/>
      <c s="40" t="s">
        <v>69</v>
      </c>
      <c s="6"/>
      <c s="27" t="s">
        <v>466</v>
      </c>
      <c s="6"/>
      <c s="6"/>
      <c s="6"/>
      <c s="41">
        <f>0+Q194</f>
      </c>
      <c s="6"/>
      <c r="O194">
        <f>0+R194</f>
      </c>
      <c r="Q194">
        <f>0+I195+I199+I203+I207+I211+I215+I219+I223+I227</f>
      </c>
      <c>
        <f>0+O195+O199+O203+O207+O211+O215+O219+O223+O227</f>
      </c>
    </row>
    <row r="195" spans="1:16" ht="25.5">
      <c r="A195" s="25" t="s">
        <v>47</v>
      </c>
      <c s="29" t="s">
        <v>371</v>
      </c>
      <c s="29" t="s">
        <v>468</v>
      </c>
      <c s="25" t="s">
        <v>49</v>
      </c>
      <c s="30" t="s">
        <v>469</v>
      </c>
      <c s="31" t="s">
        <v>136</v>
      </c>
      <c s="32">
        <v>198.8</v>
      </c>
      <c s="33">
        <v>0</v>
      </c>
      <c s="33">
        <f>ROUND(ROUND(H195,2)*ROUND(G195,3),2)</f>
      </c>
      <c s="31" t="s">
        <v>52</v>
      </c>
      <c r="O195">
        <f>(I195*21)/100</f>
      </c>
      <c t="s">
        <v>23</v>
      </c>
    </row>
    <row r="196" spans="1:5" ht="102">
      <c r="A196" s="34" t="s">
        <v>53</v>
      </c>
      <c r="E196" s="35" t="s">
        <v>1294</v>
      </c>
    </row>
    <row r="197" spans="1:5" ht="25.5">
      <c r="A197" s="36" t="s">
        <v>55</v>
      </c>
      <c r="E197" s="37" t="s">
        <v>1295</v>
      </c>
    </row>
    <row r="198" spans="1:5" ht="191.25">
      <c r="A198" t="s">
        <v>57</v>
      </c>
      <c r="E198" s="35" t="s">
        <v>472</v>
      </c>
    </row>
    <row r="199" spans="1:16" ht="25.5">
      <c r="A199" s="25" t="s">
        <v>47</v>
      </c>
      <c s="29" t="s">
        <v>242</v>
      </c>
      <c s="29" t="s">
        <v>970</v>
      </c>
      <c s="25" t="s">
        <v>49</v>
      </c>
      <c s="30" t="s">
        <v>971</v>
      </c>
      <c s="31" t="s">
        <v>136</v>
      </c>
      <c s="32">
        <v>73.2</v>
      </c>
      <c s="33">
        <v>0</v>
      </c>
      <c s="33">
        <f>ROUND(ROUND(H199,2)*ROUND(G199,3),2)</f>
      </c>
      <c s="31" t="s">
        <v>52</v>
      </c>
      <c r="O199">
        <f>(I199*21)/100</f>
      </c>
      <c t="s">
        <v>23</v>
      </c>
    </row>
    <row r="200" spans="1:5" ht="38.25">
      <c r="A200" s="34" t="s">
        <v>53</v>
      </c>
      <c r="E200" s="35" t="s">
        <v>1296</v>
      </c>
    </row>
    <row r="201" spans="1:5" ht="12.75">
      <c r="A201" s="36" t="s">
        <v>55</v>
      </c>
      <c r="E201" s="37" t="s">
        <v>1297</v>
      </c>
    </row>
    <row r="202" spans="1:5" ht="191.25">
      <c r="A202" t="s">
        <v>57</v>
      </c>
      <c r="E202" s="35" t="s">
        <v>472</v>
      </c>
    </row>
    <row r="203" spans="1:16" ht="12.75">
      <c r="A203" s="25" t="s">
        <v>47</v>
      </c>
      <c s="29" t="s">
        <v>426</v>
      </c>
      <c s="29" t="s">
        <v>974</v>
      </c>
      <c s="25" t="s">
        <v>49</v>
      </c>
      <c s="30" t="s">
        <v>975</v>
      </c>
      <c s="31" t="s">
        <v>136</v>
      </c>
      <c s="32">
        <v>40.5</v>
      </c>
      <c s="33">
        <v>0</v>
      </c>
      <c s="33">
        <f>ROUND(ROUND(H203,2)*ROUND(G203,3),2)</f>
      </c>
      <c s="31" t="s">
        <v>52</v>
      </c>
      <c r="O203">
        <f>(I203*21)/100</f>
      </c>
      <c t="s">
        <v>23</v>
      </c>
    </row>
    <row r="204" spans="1:5" ht="51">
      <c r="A204" s="34" t="s">
        <v>53</v>
      </c>
      <c r="E204" s="35" t="s">
        <v>1298</v>
      </c>
    </row>
    <row r="205" spans="1:5" ht="12.75">
      <c r="A205" s="36" t="s">
        <v>55</v>
      </c>
      <c r="E205" s="37" t="s">
        <v>1299</v>
      </c>
    </row>
    <row r="206" spans="1:5" ht="191.25">
      <c r="A206" t="s">
        <v>57</v>
      </c>
      <c r="E206" s="35" t="s">
        <v>978</v>
      </c>
    </row>
    <row r="207" spans="1:16" ht="25.5">
      <c r="A207" s="25" t="s">
        <v>47</v>
      </c>
      <c s="29" t="s">
        <v>306</v>
      </c>
      <c s="29" t="s">
        <v>979</v>
      </c>
      <c s="25" t="s">
        <v>49</v>
      </c>
      <c s="30" t="s">
        <v>980</v>
      </c>
      <c s="31" t="s">
        <v>136</v>
      </c>
      <c s="32">
        <v>90.1</v>
      </c>
      <c s="33">
        <v>0</v>
      </c>
      <c s="33">
        <f>ROUND(ROUND(H207,2)*ROUND(G207,3),2)</f>
      </c>
      <c s="31" t="s">
        <v>52</v>
      </c>
      <c r="O207">
        <f>(I207*21)/100</f>
      </c>
      <c t="s">
        <v>23</v>
      </c>
    </row>
    <row r="208" spans="1:5" ht="38.25">
      <c r="A208" s="34" t="s">
        <v>53</v>
      </c>
      <c r="E208" s="35" t="s">
        <v>1300</v>
      </c>
    </row>
    <row r="209" spans="1:5" ht="12.75">
      <c r="A209" s="36" t="s">
        <v>55</v>
      </c>
      <c r="E209" s="37" t="s">
        <v>1301</v>
      </c>
    </row>
    <row r="210" spans="1:5" ht="204">
      <c r="A210" t="s">
        <v>57</v>
      </c>
      <c r="E210" s="35" t="s">
        <v>983</v>
      </c>
    </row>
    <row r="211" spans="1:16" ht="12.75">
      <c r="A211" s="25" t="s">
        <v>47</v>
      </c>
      <c s="29" t="s">
        <v>337</v>
      </c>
      <c s="29" t="s">
        <v>984</v>
      </c>
      <c s="25" t="s">
        <v>49</v>
      </c>
      <c s="30" t="s">
        <v>985</v>
      </c>
      <c s="31" t="s">
        <v>136</v>
      </c>
      <c s="32">
        <v>31.52</v>
      </c>
      <c s="33">
        <v>0</v>
      </c>
      <c s="33">
        <f>ROUND(ROUND(H211,2)*ROUND(G211,3),2)</f>
      </c>
      <c s="31" t="s">
        <v>52</v>
      </c>
      <c r="O211">
        <f>(I211*21)/100</f>
      </c>
      <c t="s">
        <v>23</v>
      </c>
    </row>
    <row r="212" spans="1:5" ht="51">
      <c r="A212" s="34" t="s">
        <v>53</v>
      </c>
      <c r="E212" s="35" t="s">
        <v>1302</v>
      </c>
    </row>
    <row r="213" spans="1:5" ht="12.75">
      <c r="A213" s="36" t="s">
        <v>55</v>
      </c>
      <c r="E213" s="37" t="s">
        <v>1303</v>
      </c>
    </row>
    <row r="214" spans="1:5" ht="38.25">
      <c r="A214" t="s">
        <v>57</v>
      </c>
      <c r="E214" s="35" t="s">
        <v>988</v>
      </c>
    </row>
    <row r="215" spans="1:16" ht="12.75">
      <c r="A215" s="25" t="s">
        <v>47</v>
      </c>
      <c s="29" t="s">
        <v>353</v>
      </c>
      <c s="29" t="s">
        <v>989</v>
      </c>
      <c s="25" t="s">
        <v>49</v>
      </c>
      <c s="30" t="s">
        <v>990</v>
      </c>
      <c s="31" t="s">
        <v>136</v>
      </c>
      <c s="32">
        <v>54.4</v>
      </c>
      <c s="33">
        <v>0</v>
      </c>
      <c s="33">
        <f>ROUND(ROUND(H215,2)*ROUND(G215,3),2)</f>
      </c>
      <c s="31" t="s">
        <v>52</v>
      </c>
      <c r="O215">
        <f>(I215*21)/100</f>
      </c>
      <c t="s">
        <v>23</v>
      </c>
    </row>
    <row r="216" spans="1:5" ht="38.25">
      <c r="A216" s="34" t="s">
        <v>53</v>
      </c>
      <c r="E216" s="35" t="s">
        <v>1304</v>
      </c>
    </row>
    <row r="217" spans="1:5" ht="12.75">
      <c r="A217" s="36" t="s">
        <v>55</v>
      </c>
      <c r="E217" s="37" t="s">
        <v>1305</v>
      </c>
    </row>
    <row r="218" spans="1:5" ht="38.25">
      <c r="A218" t="s">
        <v>57</v>
      </c>
      <c r="E218" s="35" t="s">
        <v>988</v>
      </c>
    </row>
    <row r="219" spans="1:16" ht="12.75">
      <c r="A219" s="25" t="s">
        <v>47</v>
      </c>
      <c s="29" t="s">
        <v>347</v>
      </c>
      <c s="29" t="s">
        <v>993</v>
      </c>
      <c s="25" t="s">
        <v>49</v>
      </c>
      <c s="30" t="s">
        <v>994</v>
      </c>
      <c s="31" t="s">
        <v>136</v>
      </c>
      <c s="32">
        <v>54.4</v>
      </c>
      <c s="33">
        <v>0</v>
      </c>
      <c s="33">
        <f>ROUND(ROUND(H219,2)*ROUND(G219,3),2)</f>
      </c>
      <c s="31" t="s">
        <v>52</v>
      </c>
      <c r="O219">
        <f>(I219*21)/100</f>
      </c>
      <c t="s">
        <v>23</v>
      </c>
    </row>
    <row r="220" spans="1:5" ht="38.25">
      <c r="A220" s="34" t="s">
        <v>53</v>
      </c>
      <c r="E220" s="35" t="s">
        <v>1306</v>
      </c>
    </row>
    <row r="221" spans="1:5" ht="12.75">
      <c r="A221" s="36" t="s">
        <v>55</v>
      </c>
      <c r="E221" s="37" t="s">
        <v>1305</v>
      </c>
    </row>
    <row r="222" spans="1:5" ht="38.25">
      <c r="A222" t="s">
        <v>57</v>
      </c>
      <c r="E222" s="35" t="s">
        <v>988</v>
      </c>
    </row>
    <row r="223" spans="1:16" ht="12.75">
      <c r="A223" s="25" t="s">
        <v>47</v>
      </c>
      <c s="29" t="s">
        <v>588</v>
      </c>
      <c s="29" t="s">
        <v>997</v>
      </c>
      <c s="25" t="s">
        <v>49</v>
      </c>
      <c s="30" t="s">
        <v>998</v>
      </c>
      <c s="31" t="s">
        <v>136</v>
      </c>
      <c s="32">
        <v>81</v>
      </c>
      <c s="33">
        <v>0</v>
      </c>
      <c s="33">
        <f>ROUND(ROUND(H223,2)*ROUND(G223,3),2)</f>
      </c>
      <c s="31" t="s">
        <v>52</v>
      </c>
      <c r="O223">
        <f>(I223*21)/100</f>
      </c>
      <c t="s">
        <v>23</v>
      </c>
    </row>
    <row r="224" spans="1:5" ht="38.25">
      <c r="A224" s="34" t="s">
        <v>53</v>
      </c>
      <c r="E224" s="35" t="s">
        <v>1307</v>
      </c>
    </row>
    <row r="225" spans="1:5" ht="12.75">
      <c r="A225" s="36" t="s">
        <v>55</v>
      </c>
      <c r="E225" s="37" t="s">
        <v>1308</v>
      </c>
    </row>
    <row r="226" spans="1:5" ht="38.25">
      <c r="A226" t="s">
        <v>57</v>
      </c>
      <c r="E226" s="35" t="s">
        <v>988</v>
      </c>
    </row>
    <row r="227" spans="1:16" ht="12.75">
      <c r="A227" s="25" t="s">
        <v>47</v>
      </c>
      <c s="29" t="s">
        <v>583</v>
      </c>
      <c s="29" t="s">
        <v>758</v>
      </c>
      <c s="25" t="s">
        <v>49</v>
      </c>
      <c s="30" t="s">
        <v>759</v>
      </c>
      <c s="31" t="s">
        <v>136</v>
      </c>
      <c s="32">
        <v>70</v>
      </c>
      <c s="33">
        <v>0</v>
      </c>
      <c s="33">
        <f>ROUND(ROUND(H227,2)*ROUND(G227,3),2)</f>
      </c>
      <c s="31" t="s">
        <v>52</v>
      </c>
      <c r="O227">
        <f>(I227*21)/100</f>
      </c>
      <c t="s">
        <v>23</v>
      </c>
    </row>
    <row r="228" spans="1:5" ht="38.25">
      <c r="A228" s="34" t="s">
        <v>53</v>
      </c>
      <c r="E228" s="35" t="s">
        <v>1309</v>
      </c>
    </row>
    <row r="229" spans="1:5" ht="12.75">
      <c r="A229" s="36" t="s">
        <v>55</v>
      </c>
      <c r="E229" s="37" t="s">
        <v>1310</v>
      </c>
    </row>
    <row r="230" spans="1:5" ht="51">
      <c r="A230" t="s">
        <v>57</v>
      </c>
      <c r="E230" s="35" t="s">
        <v>762</v>
      </c>
    </row>
    <row r="231" spans="1:18" ht="12.75" customHeight="1">
      <c r="A231" s="6" t="s">
        <v>45</v>
      </c>
      <c s="6"/>
      <c s="40" t="s">
        <v>75</v>
      </c>
      <c s="6"/>
      <c s="27" t="s">
        <v>473</v>
      </c>
      <c s="6"/>
      <c s="6"/>
      <c s="6"/>
      <c s="41">
        <f>0+Q231</f>
      </c>
      <c s="6"/>
      <c r="O231">
        <f>0+R231</f>
      </c>
      <c r="Q231">
        <f>0+I232+I236+I240</f>
      </c>
      <c>
        <f>0+O232+O236+O240</f>
      </c>
    </row>
    <row r="232" spans="1:16" ht="12.75">
      <c r="A232" s="25" t="s">
        <v>47</v>
      </c>
      <c s="29" t="s">
        <v>456</v>
      </c>
      <c s="29" t="s">
        <v>481</v>
      </c>
      <c s="25" t="s">
        <v>49</v>
      </c>
      <c s="30" t="s">
        <v>482</v>
      </c>
      <c s="31" t="s">
        <v>185</v>
      </c>
      <c s="32">
        <v>15</v>
      </c>
      <c s="33">
        <v>0</v>
      </c>
      <c s="33">
        <f>ROUND(ROUND(H232,2)*ROUND(G232,3),2)</f>
      </c>
      <c s="31" t="s">
        <v>52</v>
      </c>
      <c r="O232">
        <f>(I232*21)/100</f>
      </c>
      <c t="s">
        <v>23</v>
      </c>
    </row>
    <row r="233" spans="1:5" ht="63.75">
      <c r="A233" s="34" t="s">
        <v>53</v>
      </c>
      <c r="E233" s="35" t="s">
        <v>1311</v>
      </c>
    </row>
    <row r="234" spans="1:5" ht="12.75">
      <c r="A234" s="36" t="s">
        <v>55</v>
      </c>
      <c r="E234" s="37" t="s">
        <v>843</v>
      </c>
    </row>
    <row r="235" spans="1:5" ht="242.25">
      <c r="A235" t="s">
        <v>57</v>
      </c>
      <c r="E235" s="35" t="s">
        <v>485</v>
      </c>
    </row>
    <row r="236" spans="1:16" ht="12.75">
      <c r="A236" s="25" t="s">
        <v>47</v>
      </c>
      <c s="29" t="s">
        <v>450</v>
      </c>
      <c s="29" t="s">
        <v>1018</v>
      </c>
      <c s="25" t="s">
        <v>49</v>
      </c>
      <c s="30" t="s">
        <v>1019</v>
      </c>
      <c s="31" t="s">
        <v>185</v>
      </c>
      <c s="32">
        <v>128</v>
      </c>
      <c s="33">
        <v>0</v>
      </c>
      <c s="33">
        <f>ROUND(ROUND(H236,2)*ROUND(G236,3),2)</f>
      </c>
      <c s="31" t="s">
        <v>52</v>
      </c>
      <c r="O236">
        <f>(I236*21)/100</f>
      </c>
      <c t="s">
        <v>23</v>
      </c>
    </row>
    <row r="237" spans="1:5" ht="38.25">
      <c r="A237" s="34" t="s">
        <v>53</v>
      </c>
      <c r="E237" s="35" t="s">
        <v>1312</v>
      </c>
    </row>
    <row r="238" spans="1:5" ht="12.75">
      <c r="A238" s="36" t="s">
        <v>55</v>
      </c>
      <c r="E238" s="37" t="s">
        <v>1313</v>
      </c>
    </row>
    <row r="239" spans="1:5" ht="242.25">
      <c r="A239" t="s">
        <v>57</v>
      </c>
      <c r="E239" s="35" t="s">
        <v>1021</v>
      </c>
    </row>
    <row r="240" spans="1:16" ht="12.75">
      <c r="A240" s="25" t="s">
        <v>47</v>
      </c>
      <c s="29" t="s">
        <v>145</v>
      </c>
      <c s="29" t="s">
        <v>778</v>
      </c>
      <c s="25" t="s">
        <v>49</v>
      </c>
      <c s="30" t="s">
        <v>779</v>
      </c>
      <c s="31" t="s">
        <v>51</v>
      </c>
      <c s="32">
        <v>4</v>
      </c>
      <c s="33">
        <v>0</v>
      </c>
      <c s="33">
        <f>ROUND(ROUND(H240,2)*ROUND(G240,3),2)</f>
      </c>
      <c s="31" t="s">
        <v>52</v>
      </c>
      <c r="O240">
        <f>(I240*21)/100</f>
      </c>
      <c t="s">
        <v>23</v>
      </c>
    </row>
    <row r="241" spans="1:5" ht="51">
      <c r="A241" s="34" t="s">
        <v>53</v>
      </c>
      <c r="E241" s="35" t="s">
        <v>1314</v>
      </c>
    </row>
    <row r="242" spans="1:5" ht="12.75">
      <c r="A242" s="36" t="s">
        <v>55</v>
      </c>
      <c r="E242" s="37" t="s">
        <v>1315</v>
      </c>
    </row>
    <row r="243" spans="1:5" ht="38.25">
      <c r="A243" t="s">
        <v>57</v>
      </c>
      <c r="E243" s="35" t="s">
        <v>781</v>
      </c>
    </row>
    <row r="244" spans="1:18" ht="12.75" customHeight="1">
      <c r="A244" s="6" t="s">
        <v>45</v>
      </c>
      <c s="6"/>
      <c s="40" t="s">
        <v>40</v>
      </c>
      <c s="6"/>
      <c s="27" t="s">
        <v>46</v>
      </c>
      <c s="6"/>
      <c s="6"/>
      <c s="6"/>
      <c s="41">
        <f>0+Q244</f>
      </c>
      <c s="6"/>
      <c r="O244">
        <f>0+R244</f>
      </c>
      <c r="Q244">
        <f>0+I245+I249+I253+I257+I261+I265+I269+I273+I277+I281+I285+I289+I293+I297+I301+I305+I309+I313+I317+I321+I325</f>
      </c>
      <c>
        <f>0+O245+O249+O253+O257+O261+O265+O269+O273+O277+O281+O285+O289+O293+O297+O301+O305+O309+O313+O317+O321+O325</f>
      </c>
    </row>
    <row r="245" spans="1:16" ht="12.75">
      <c r="A245" s="25" t="s">
        <v>47</v>
      </c>
      <c s="29" t="s">
        <v>29</v>
      </c>
      <c s="29" t="s">
        <v>1029</v>
      </c>
      <c s="25" t="s">
        <v>49</v>
      </c>
      <c s="30" t="s">
        <v>1030</v>
      </c>
      <c s="31" t="s">
        <v>185</v>
      </c>
      <c s="32">
        <v>48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51">
      <c r="A246" s="34" t="s">
        <v>53</v>
      </c>
      <c r="E246" s="35" t="s">
        <v>1316</v>
      </c>
    </row>
    <row r="247" spans="1:5" ht="12.75">
      <c r="A247" s="36" t="s">
        <v>55</v>
      </c>
      <c r="E247" s="37" t="s">
        <v>1317</v>
      </c>
    </row>
    <row r="248" spans="1:5" ht="38.25">
      <c r="A248" t="s">
        <v>57</v>
      </c>
      <c r="E248" s="35" t="s">
        <v>500</v>
      </c>
    </row>
    <row r="249" spans="1:16" ht="25.5">
      <c r="A249" s="25" t="s">
        <v>47</v>
      </c>
      <c s="29" t="s">
        <v>22</v>
      </c>
      <c s="29" t="s">
        <v>497</v>
      </c>
      <c s="25" t="s">
        <v>49</v>
      </c>
      <c s="30" t="s">
        <v>498</v>
      </c>
      <c s="31" t="s">
        <v>185</v>
      </c>
      <c s="32">
        <v>58.4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51">
      <c r="A250" s="34" t="s">
        <v>53</v>
      </c>
      <c r="E250" s="35" t="s">
        <v>1318</v>
      </c>
    </row>
    <row r="251" spans="1:5" ht="12.75">
      <c r="A251" s="36" t="s">
        <v>55</v>
      </c>
      <c r="E251" s="37" t="s">
        <v>1319</v>
      </c>
    </row>
    <row r="252" spans="1:5" ht="38.25">
      <c r="A252" t="s">
        <v>57</v>
      </c>
      <c r="E252" s="35" t="s">
        <v>500</v>
      </c>
    </row>
    <row r="253" spans="1:16" ht="12.75">
      <c r="A253" s="25" t="s">
        <v>47</v>
      </c>
      <c s="29" t="s">
        <v>365</v>
      </c>
      <c s="29" t="s">
        <v>1035</v>
      </c>
      <c s="25" t="s">
        <v>49</v>
      </c>
      <c s="30" t="s">
        <v>1036</v>
      </c>
      <c s="31" t="s">
        <v>185</v>
      </c>
      <c s="32">
        <v>44</v>
      </c>
      <c s="33">
        <v>0</v>
      </c>
      <c s="33">
        <f>ROUND(ROUND(H253,2)*ROUND(G253,3),2)</f>
      </c>
      <c s="31" t="s">
        <v>52</v>
      </c>
      <c r="O253">
        <f>(I253*21)/100</f>
      </c>
      <c t="s">
        <v>23</v>
      </c>
    </row>
    <row r="254" spans="1:5" ht="51">
      <c r="A254" s="34" t="s">
        <v>53</v>
      </c>
      <c r="E254" s="35" t="s">
        <v>1320</v>
      </c>
    </row>
    <row r="255" spans="1:5" ht="12.75">
      <c r="A255" s="36" t="s">
        <v>55</v>
      </c>
      <c r="E255" s="37" t="s">
        <v>1321</v>
      </c>
    </row>
    <row r="256" spans="1:5" ht="114.75">
      <c r="A256" t="s">
        <v>57</v>
      </c>
      <c r="E256" s="35" t="s">
        <v>1038</v>
      </c>
    </row>
    <row r="257" spans="1:16" ht="12.75">
      <c r="A257" s="25" t="s">
        <v>47</v>
      </c>
      <c s="29" t="s">
        <v>23</v>
      </c>
      <c s="29" t="s">
        <v>1322</v>
      </c>
      <c s="25" t="s">
        <v>49</v>
      </c>
      <c s="30" t="s">
        <v>1323</v>
      </c>
      <c s="31" t="s">
        <v>51</v>
      </c>
      <c s="32">
        <v>12</v>
      </c>
      <c s="33">
        <v>0</v>
      </c>
      <c s="33">
        <f>ROUND(ROUND(H257,2)*ROUND(G257,3),2)</f>
      </c>
      <c s="31" t="s">
        <v>52</v>
      </c>
      <c r="O257">
        <f>(I257*21)/100</f>
      </c>
      <c t="s">
        <v>23</v>
      </c>
    </row>
    <row r="258" spans="1:5" ht="51">
      <c r="A258" s="34" t="s">
        <v>53</v>
      </c>
      <c r="E258" s="35" t="s">
        <v>1324</v>
      </c>
    </row>
    <row r="259" spans="1:5" ht="12.75">
      <c r="A259" s="36" t="s">
        <v>55</v>
      </c>
      <c r="E259" s="37" t="s">
        <v>966</v>
      </c>
    </row>
    <row r="260" spans="1:5" ht="12.75">
      <c r="A260" t="s">
        <v>57</v>
      </c>
      <c r="E260" s="35" t="s">
        <v>1325</v>
      </c>
    </row>
    <row r="261" spans="1:16" ht="12.75">
      <c r="A261" s="25" t="s">
        <v>47</v>
      </c>
      <c s="29" t="s">
        <v>207</v>
      </c>
      <c s="29" t="s">
        <v>1326</v>
      </c>
      <c s="25" t="s">
        <v>49</v>
      </c>
      <c s="30" t="s">
        <v>1327</v>
      </c>
      <c s="31" t="s">
        <v>51</v>
      </c>
      <c s="32">
        <v>8</v>
      </c>
      <c s="33">
        <v>0</v>
      </c>
      <c s="33">
        <f>ROUND(ROUND(H261,2)*ROUND(G261,3),2)</f>
      </c>
      <c s="31" t="s">
        <v>52</v>
      </c>
      <c r="O261">
        <f>(I261*21)/100</f>
      </c>
      <c t="s">
        <v>23</v>
      </c>
    </row>
    <row r="262" spans="1:5" ht="51">
      <c r="A262" s="34" t="s">
        <v>53</v>
      </c>
      <c r="E262" s="35" t="s">
        <v>1328</v>
      </c>
    </row>
    <row r="263" spans="1:5" ht="12.75">
      <c r="A263" s="36" t="s">
        <v>55</v>
      </c>
      <c r="E263" s="37" t="s">
        <v>1329</v>
      </c>
    </row>
    <row r="264" spans="1:5" ht="38.25">
      <c r="A264" t="s">
        <v>57</v>
      </c>
      <c r="E264" s="35" t="s">
        <v>1330</v>
      </c>
    </row>
    <row r="265" spans="1:16" ht="12.75">
      <c r="A265" s="25" t="s">
        <v>47</v>
      </c>
      <c s="29" t="s">
        <v>315</v>
      </c>
      <c s="29" t="s">
        <v>1331</v>
      </c>
      <c s="25" t="s">
        <v>49</v>
      </c>
      <c s="30" t="s">
        <v>1332</v>
      </c>
      <c s="31" t="s">
        <v>51</v>
      </c>
      <c s="32">
        <v>2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51">
      <c r="A266" s="34" t="s">
        <v>53</v>
      </c>
      <c r="E266" s="35" t="s">
        <v>1333</v>
      </c>
    </row>
    <row r="267" spans="1:5" ht="12.75">
      <c r="A267" s="36" t="s">
        <v>55</v>
      </c>
      <c r="E267" s="37" t="s">
        <v>73</v>
      </c>
    </row>
    <row r="268" spans="1:5" ht="25.5">
      <c r="A268" t="s">
        <v>57</v>
      </c>
      <c r="E268" s="35" t="s">
        <v>1334</v>
      </c>
    </row>
    <row r="269" spans="1:16" ht="25.5">
      <c r="A269" s="25" t="s">
        <v>47</v>
      </c>
      <c s="29" t="s">
        <v>343</v>
      </c>
      <c s="29" t="s">
        <v>533</v>
      </c>
      <c s="25" t="s">
        <v>49</v>
      </c>
      <c s="30" t="s">
        <v>534</v>
      </c>
      <c s="31" t="s">
        <v>51</v>
      </c>
      <c s="32">
        <v>2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51">
      <c r="A270" s="34" t="s">
        <v>53</v>
      </c>
      <c r="E270" s="35" t="s">
        <v>1335</v>
      </c>
    </row>
    <row r="271" spans="1:5" ht="12.75">
      <c r="A271" s="36" t="s">
        <v>55</v>
      </c>
      <c r="E271" s="37" t="s">
        <v>73</v>
      </c>
    </row>
    <row r="272" spans="1:5" ht="25.5">
      <c r="A272" t="s">
        <v>57</v>
      </c>
      <c r="E272" s="35" t="s">
        <v>537</v>
      </c>
    </row>
    <row r="273" spans="1:16" ht="25.5">
      <c r="A273" s="25" t="s">
        <v>47</v>
      </c>
      <c s="29" t="s">
        <v>129</v>
      </c>
      <c s="29" t="s">
        <v>1336</v>
      </c>
      <c s="25" t="s">
        <v>49</v>
      </c>
      <c s="30" t="s">
        <v>1337</v>
      </c>
      <c s="31" t="s">
        <v>51</v>
      </c>
      <c s="32">
        <v>2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51">
      <c r="A274" s="34" t="s">
        <v>53</v>
      </c>
      <c r="E274" s="35" t="s">
        <v>1338</v>
      </c>
    </row>
    <row r="275" spans="1:5" ht="12.75">
      <c r="A275" s="36" t="s">
        <v>55</v>
      </c>
      <c r="E275" s="37" t="s">
        <v>73</v>
      </c>
    </row>
    <row r="276" spans="1:5" ht="25.5">
      <c r="A276" t="s">
        <v>57</v>
      </c>
      <c r="E276" s="35" t="s">
        <v>1339</v>
      </c>
    </row>
    <row r="277" spans="1:16" ht="12.75">
      <c r="A277" s="25" t="s">
        <v>47</v>
      </c>
      <c s="29" t="s">
        <v>438</v>
      </c>
      <c s="29" t="s">
        <v>1340</v>
      </c>
      <c s="25" t="s">
        <v>49</v>
      </c>
      <c s="30" t="s">
        <v>1341</v>
      </c>
      <c s="31" t="s">
        <v>185</v>
      </c>
      <c s="32">
        <v>68.7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89.25">
      <c r="A278" s="34" t="s">
        <v>53</v>
      </c>
      <c r="E278" s="35" t="s">
        <v>1342</v>
      </c>
    </row>
    <row r="279" spans="1:5" ht="12.75">
      <c r="A279" s="36" t="s">
        <v>55</v>
      </c>
      <c r="E279" s="37" t="s">
        <v>1343</v>
      </c>
    </row>
    <row r="280" spans="1:5" ht="51">
      <c r="A280" t="s">
        <v>57</v>
      </c>
      <c r="E280" s="35" t="s">
        <v>1344</v>
      </c>
    </row>
    <row r="281" spans="1:16" ht="12.75">
      <c r="A281" s="25" t="s">
        <v>47</v>
      </c>
      <c s="29" t="s">
        <v>385</v>
      </c>
      <c s="29" t="s">
        <v>1345</v>
      </c>
      <c s="25" t="s">
        <v>49</v>
      </c>
      <c s="30" t="s">
        <v>1346</v>
      </c>
      <c s="31" t="s">
        <v>185</v>
      </c>
      <c s="32">
        <v>20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63.75">
      <c r="A282" s="34" t="s">
        <v>53</v>
      </c>
      <c r="E282" s="35" t="s">
        <v>1347</v>
      </c>
    </row>
    <row r="283" spans="1:5" ht="12.75">
      <c r="A283" s="36" t="s">
        <v>55</v>
      </c>
      <c r="E283" s="37" t="s">
        <v>1348</v>
      </c>
    </row>
    <row r="284" spans="1:5" ht="51">
      <c r="A284" t="s">
        <v>57</v>
      </c>
      <c r="E284" s="35" t="s">
        <v>1344</v>
      </c>
    </row>
    <row r="285" spans="1:16" ht="12.75">
      <c r="A285" s="25" t="s">
        <v>47</v>
      </c>
      <c s="29" t="s">
        <v>221</v>
      </c>
      <c s="29" t="s">
        <v>1044</v>
      </c>
      <c s="25" t="s">
        <v>49</v>
      </c>
      <c s="30" t="s">
        <v>1045</v>
      </c>
      <c s="31" t="s">
        <v>185</v>
      </c>
      <c s="32">
        <v>15</v>
      </c>
      <c s="33">
        <v>0</v>
      </c>
      <c s="33">
        <f>ROUND(ROUND(H285,2)*ROUND(G285,3),2)</f>
      </c>
      <c s="31" t="s">
        <v>52</v>
      </c>
      <c r="O285">
        <f>(I285*21)/100</f>
      </c>
      <c t="s">
        <v>23</v>
      </c>
    </row>
    <row r="286" spans="1:5" ht="63.75">
      <c r="A286" s="34" t="s">
        <v>53</v>
      </c>
      <c r="E286" s="35" t="s">
        <v>1349</v>
      </c>
    </row>
    <row r="287" spans="1:5" ht="12.75">
      <c r="A287" s="36" t="s">
        <v>55</v>
      </c>
      <c r="E287" s="37" t="s">
        <v>843</v>
      </c>
    </row>
    <row r="288" spans="1:5" ht="38.25">
      <c r="A288" t="s">
        <v>57</v>
      </c>
      <c r="E288" s="35" t="s">
        <v>1047</v>
      </c>
    </row>
    <row r="289" spans="1:16" ht="12.75">
      <c r="A289" s="25" t="s">
        <v>47</v>
      </c>
      <c s="29" t="s">
        <v>491</v>
      </c>
      <c s="29" t="s">
        <v>1048</v>
      </c>
      <c s="25" t="s">
        <v>49</v>
      </c>
      <c s="30" t="s">
        <v>1049</v>
      </c>
      <c s="31" t="s">
        <v>185</v>
      </c>
      <c s="32">
        <v>40</v>
      </c>
      <c s="33">
        <v>0</v>
      </c>
      <c s="33">
        <f>ROUND(ROUND(H289,2)*ROUND(G289,3),2)</f>
      </c>
      <c s="31" t="s">
        <v>52</v>
      </c>
      <c r="O289">
        <f>(I289*21)/100</f>
      </c>
      <c t="s">
        <v>23</v>
      </c>
    </row>
    <row r="290" spans="1:5" ht="63.75">
      <c r="A290" s="34" t="s">
        <v>53</v>
      </c>
      <c r="E290" s="35" t="s">
        <v>1350</v>
      </c>
    </row>
    <row r="291" spans="1:5" ht="12.75">
      <c r="A291" s="36" t="s">
        <v>55</v>
      </c>
      <c r="E291" s="37" t="s">
        <v>1188</v>
      </c>
    </row>
    <row r="292" spans="1:5" ht="38.25">
      <c r="A292" t="s">
        <v>57</v>
      </c>
      <c r="E292" s="35" t="s">
        <v>1047</v>
      </c>
    </row>
    <row r="293" spans="1:16" ht="12.75">
      <c r="A293" s="25" t="s">
        <v>47</v>
      </c>
      <c s="29" t="s">
        <v>182</v>
      </c>
      <c s="29" t="s">
        <v>1351</v>
      </c>
      <c s="25" t="s">
        <v>49</v>
      </c>
      <c s="30" t="s">
        <v>1352</v>
      </c>
      <c s="31" t="s">
        <v>185</v>
      </c>
      <c s="32">
        <v>15</v>
      </c>
      <c s="33">
        <v>0</v>
      </c>
      <c s="33">
        <f>ROUND(ROUND(H293,2)*ROUND(G293,3),2)</f>
      </c>
      <c s="31" t="s">
        <v>52</v>
      </c>
      <c r="O293">
        <f>(I293*21)/100</f>
      </c>
      <c t="s">
        <v>23</v>
      </c>
    </row>
    <row r="294" spans="1:5" ht="63.75">
      <c r="A294" s="34" t="s">
        <v>53</v>
      </c>
      <c r="E294" s="35" t="s">
        <v>1353</v>
      </c>
    </row>
    <row r="295" spans="1:5" ht="12.75">
      <c r="A295" s="36" t="s">
        <v>55</v>
      </c>
      <c r="E295" s="37" t="s">
        <v>1354</v>
      </c>
    </row>
    <row r="296" spans="1:5" ht="89.25">
      <c r="A296" t="s">
        <v>57</v>
      </c>
      <c r="E296" s="35" t="s">
        <v>582</v>
      </c>
    </row>
    <row r="297" spans="1:16" ht="12.75">
      <c r="A297" s="25" t="s">
        <v>47</v>
      </c>
      <c s="29" t="s">
        <v>318</v>
      </c>
      <c s="29" t="s">
        <v>1051</v>
      </c>
      <c s="25" t="s">
        <v>49</v>
      </c>
      <c s="30" t="s">
        <v>1052</v>
      </c>
      <c s="31" t="s">
        <v>891</v>
      </c>
      <c s="32">
        <v>28.44</v>
      </c>
      <c s="33">
        <v>0</v>
      </c>
      <c s="33">
        <f>ROUND(ROUND(H297,2)*ROUND(G297,3),2)</f>
      </c>
      <c s="31" t="s">
        <v>52</v>
      </c>
      <c r="O297">
        <f>(I297*21)/100</f>
      </c>
      <c t="s">
        <v>23</v>
      </c>
    </row>
    <row r="298" spans="1:5" ht="51">
      <c r="A298" s="34" t="s">
        <v>53</v>
      </c>
      <c r="E298" s="35" t="s">
        <v>1355</v>
      </c>
    </row>
    <row r="299" spans="1:5" ht="12.75">
      <c r="A299" s="36" t="s">
        <v>55</v>
      </c>
      <c r="E299" s="37" t="s">
        <v>1356</v>
      </c>
    </row>
    <row r="300" spans="1:5" ht="357">
      <c r="A300" t="s">
        <v>57</v>
      </c>
      <c r="E300" s="35" t="s">
        <v>1055</v>
      </c>
    </row>
    <row r="301" spans="1:16" ht="12.75">
      <c r="A301" s="25" t="s">
        <v>47</v>
      </c>
      <c s="29" t="s">
        <v>281</v>
      </c>
      <c s="29" t="s">
        <v>1357</v>
      </c>
      <c s="25" t="s">
        <v>49</v>
      </c>
      <c s="30" t="s">
        <v>1358</v>
      </c>
      <c s="31" t="s">
        <v>51</v>
      </c>
      <c s="32">
        <v>1</v>
      </c>
      <c s="33">
        <v>0</v>
      </c>
      <c s="33">
        <f>ROUND(ROUND(H301,2)*ROUND(G301,3),2)</f>
      </c>
      <c s="31" t="s">
        <v>52</v>
      </c>
      <c r="O301">
        <f>(I301*21)/100</f>
      </c>
      <c t="s">
        <v>23</v>
      </c>
    </row>
    <row r="302" spans="1:5" ht="51">
      <c r="A302" s="34" t="s">
        <v>53</v>
      </c>
      <c r="E302" s="35" t="s">
        <v>1359</v>
      </c>
    </row>
    <row r="303" spans="1:5" ht="12.75">
      <c r="A303" s="36" t="s">
        <v>55</v>
      </c>
      <c r="E303" s="37" t="s">
        <v>1023</v>
      </c>
    </row>
    <row r="304" spans="1:5" ht="267.75">
      <c r="A304" t="s">
        <v>57</v>
      </c>
      <c r="E304" s="35" t="s">
        <v>1360</v>
      </c>
    </row>
    <row r="305" spans="1:16" ht="12.75">
      <c r="A305" s="25" t="s">
        <v>47</v>
      </c>
      <c s="29" t="s">
        <v>33</v>
      </c>
      <c s="29" t="s">
        <v>1058</v>
      </c>
      <c s="25" t="s">
        <v>49</v>
      </c>
      <c s="30" t="s">
        <v>1059</v>
      </c>
      <c s="31" t="s">
        <v>148</v>
      </c>
      <c s="32">
        <v>66.63</v>
      </c>
      <c s="33">
        <v>0</v>
      </c>
      <c s="33">
        <f>ROUND(ROUND(H305,2)*ROUND(G305,3),2)</f>
      </c>
      <c s="31" t="s">
        <v>52</v>
      </c>
      <c r="O305">
        <f>(I305*21)/100</f>
      </c>
      <c t="s">
        <v>23</v>
      </c>
    </row>
    <row r="306" spans="1:5" ht="102">
      <c r="A306" s="34" t="s">
        <v>53</v>
      </c>
      <c r="E306" s="35" t="s">
        <v>1361</v>
      </c>
    </row>
    <row r="307" spans="1:5" ht="25.5">
      <c r="A307" s="36" t="s">
        <v>55</v>
      </c>
      <c r="E307" s="37" t="s">
        <v>1362</v>
      </c>
    </row>
    <row r="308" spans="1:5" ht="102">
      <c r="A308" t="s">
        <v>57</v>
      </c>
      <c r="E308" s="35" t="s">
        <v>597</v>
      </c>
    </row>
    <row r="309" spans="1:16" ht="12.75">
      <c r="A309" s="25" t="s">
        <v>47</v>
      </c>
      <c s="29" t="s">
        <v>201</v>
      </c>
      <c s="29" t="s">
        <v>1363</v>
      </c>
      <c s="25" t="s">
        <v>49</v>
      </c>
      <c s="30" t="s">
        <v>1364</v>
      </c>
      <c s="31" t="s">
        <v>148</v>
      </c>
      <c s="32">
        <v>0.754</v>
      </c>
      <c s="33">
        <v>0</v>
      </c>
      <c s="33">
        <f>ROUND(ROUND(H309,2)*ROUND(G309,3),2)</f>
      </c>
      <c s="31" t="s">
        <v>52</v>
      </c>
      <c r="O309">
        <f>(I309*21)/100</f>
      </c>
      <c t="s">
        <v>23</v>
      </c>
    </row>
    <row r="310" spans="1:5" ht="51">
      <c r="A310" s="34" t="s">
        <v>53</v>
      </c>
      <c r="E310" s="35" t="s">
        <v>1365</v>
      </c>
    </row>
    <row r="311" spans="1:5" ht="12.75">
      <c r="A311" s="36" t="s">
        <v>55</v>
      </c>
      <c r="E311" s="37" t="s">
        <v>1366</v>
      </c>
    </row>
    <row r="312" spans="1:5" ht="76.5">
      <c r="A312" t="s">
        <v>57</v>
      </c>
      <c r="E312" s="35" t="s">
        <v>1367</v>
      </c>
    </row>
    <row r="313" spans="1:16" ht="12.75">
      <c r="A313" s="25" t="s">
        <v>47</v>
      </c>
      <c s="29" t="s">
        <v>69</v>
      </c>
      <c s="29" t="s">
        <v>1368</v>
      </c>
      <c s="25" t="s">
        <v>49</v>
      </c>
      <c s="30" t="s">
        <v>1369</v>
      </c>
      <c s="31" t="s">
        <v>148</v>
      </c>
      <c s="32">
        <v>110.16</v>
      </c>
      <c s="33">
        <v>0</v>
      </c>
      <c s="33">
        <f>ROUND(ROUND(H313,2)*ROUND(G313,3),2)</f>
      </c>
      <c s="31" t="s">
        <v>52</v>
      </c>
      <c r="O313">
        <f>(I313*21)/100</f>
      </c>
      <c t="s">
        <v>23</v>
      </c>
    </row>
    <row r="314" spans="1:5" ht="63.75">
      <c r="A314" s="34" t="s">
        <v>53</v>
      </c>
      <c r="E314" s="35" t="s">
        <v>1370</v>
      </c>
    </row>
    <row r="315" spans="1:5" ht="12.75">
      <c r="A315" s="36" t="s">
        <v>55</v>
      </c>
      <c r="E315" s="37" t="s">
        <v>1371</v>
      </c>
    </row>
    <row r="316" spans="1:5" ht="76.5">
      <c r="A316" t="s">
        <v>57</v>
      </c>
      <c r="E316" s="35" t="s">
        <v>1367</v>
      </c>
    </row>
    <row r="317" spans="1:16" ht="12.75">
      <c r="A317" s="25" t="s">
        <v>47</v>
      </c>
      <c s="29" t="s">
        <v>37</v>
      </c>
      <c s="29" t="s">
        <v>1372</v>
      </c>
      <c s="25" t="s">
        <v>49</v>
      </c>
      <c s="30" t="s">
        <v>1373</v>
      </c>
      <c s="31" t="s">
        <v>148</v>
      </c>
      <c s="32">
        <v>43.2</v>
      </c>
      <c s="33">
        <v>0</v>
      </c>
      <c s="33">
        <f>ROUND(ROUND(H317,2)*ROUND(G317,3),2)</f>
      </c>
      <c s="31" t="s">
        <v>52</v>
      </c>
      <c r="O317">
        <f>(I317*21)/100</f>
      </c>
      <c t="s">
        <v>23</v>
      </c>
    </row>
    <row r="318" spans="1:5" ht="51">
      <c r="A318" s="34" t="s">
        <v>53</v>
      </c>
      <c r="E318" s="35" t="s">
        <v>1374</v>
      </c>
    </row>
    <row r="319" spans="1:5" ht="12.75">
      <c r="A319" s="36" t="s">
        <v>55</v>
      </c>
      <c r="E319" s="37" t="s">
        <v>1375</v>
      </c>
    </row>
    <row r="320" spans="1:5" ht="76.5">
      <c r="A320" t="s">
        <v>57</v>
      </c>
      <c r="E320" s="35" t="s">
        <v>1367</v>
      </c>
    </row>
    <row r="321" spans="1:16" ht="12.75">
      <c r="A321" s="25" t="s">
        <v>47</v>
      </c>
      <c s="29" t="s">
        <v>577</v>
      </c>
      <c s="29" t="s">
        <v>1376</v>
      </c>
      <c s="25" t="s">
        <v>49</v>
      </c>
      <c s="30" t="s">
        <v>1377</v>
      </c>
      <c s="31" t="s">
        <v>185</v>
      </c>
      <c s="32">
        <v>132</v>
      </c>
      <c s="33">
        <v>0</v>
      </c>
      <c s="33">
        <f>ROUND(ROUND(H321,2)*ROUND(G321,3),2)</f>
      </c>
      <c s="31" t="s">
        <v>52</v>
      </c>
      <c r="O321">
        <f>(I321*21)/100</f>
      </c>
      <c t="s">
        <v>23</v>
      </c>
    </row>
    <row r="322" spans="1:5" ht="51">
      <c r="A322" s="34" t="s">
        <v>53</v>
      </c>
      <c r="E322" s="35" t="s">
        <v>1378</v>
      </c>
    </row>
    <row r="323" spans="1:5" ht="12.75">
      <c r="A323" s="36" t="s">
        <v>55</v>
      </c>
      <c r="E323" s="37" t="s">
        <v>1194</v>
      </c>
    </row>
    <row r="324" spans="1:5" ht="76.5">
      <c r="A324" t="s">
        <v>57</v>
      </c>
      <c r="E324" s="35" t="s">
        <v>1379</v>
      </c>
    </row>
    <row r="325" spans="1:16" ht="12.75">
      <c r="A325" s="25" t="s">
        <v>47</v>
      </c>
      <c s="29" t="s">
        <v>35</v>
      </c>
      <c s="29" t="s">
        <v>1062</v>
      </c>
      <c s="25" t="s">
        <v>49</v>
      </c>
      <c s="30" t="s">
        <v>1063</v>
      </c>
      <c s="31" t="s">
        <v>136</v>
      </c>
      <c s="32">
        <v>90</v>
      </c>
      <c s="33">
        <v>0</v>
      </c>
      <c s="33">
        <f>ROUND(ROUND(H325,2)*ROUND(G325,3),2)</f>
      </c>
      <c s="31" t="s">
        <v>52</v>
      </c>
      <c r="O325">
        <f>(I325*21)/100</f>
      </c>
      <c t="s">
        <v>23</v>
      </c>
    </row>
    <row r="326" spans="1:5" ht="63.75">
      <c r="A326" s="34" t="s">
        <v>53</v>
      </c>
      <c r="E326" s="35" t="s">
        <v>1380</v>
      </c>
    </row>
    <row r="327" spans="1:5" ht="12.75">
      <c r="A327" s="36" t="s">
        <v>55</v>
      </c>
      <c r="E327" s="37" t="s">
        <v>1381</v>
      </c>
    </row>
    <row r="328" spans="1:5" ht="114.75">
      <c r="A328" t="s">
        <v>57</v>
      </c>
      <c r="E328" s="35" t="s">
        <v>1066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0+O8+O25+O78+O115+O144+O169+O174+O199+O208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1382</v>
      </c>
      <c s="38">
        <f>0+I8+I25+I78+I115+I144+I169+I174+I199+I208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1382</v>
      </c>
      <c s="6"/>
      <c s="18" t="s">
        <v>1383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35</v>
      </c>
      <c s="29" t="s">
        <v>112</v>
      </c>
      <c s="25" t="s">
        <v>609</v>
      </c>
      <c s="30" t="s">
        <v>113</v>
      </c>
      <c s="31" t="s">
        <v>114</v>
      </c>
      <c s="32">
        <v>504.76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1384</v>
      </c>
    </row>
    <row r="11" spans="1:5" ht="12.75">
      <c r="A11" s="36" t="s">
        <v>55</v>
      </c>
      <c r="E11" s="37" t="s">
        <v>1385</v>
      </c>
    </row>
    <row r="12" spans="1:5" ht="25.5">
      <c r="A12" t="s">
        <v>57</v>
      </c>
      <c r="E12" s="35" t="s">
        <v>117</v>
      </c>
    </row>
    <row r="13" spans="1:16" ht="12.75">
      <c r="A13" s="25" t="s">
        <v>47</v>
      </c>
      <c s="29" t="s">
        <v>75</v>
      </c>
      <c s="29" t="s">
        <v>112</v>
      </c>
      <c s="25" t="s">
        <v>836</v>
      </c>
      <c s="30" t="s">
        <v>113</v>
      </c>
      <c s="31" t="s">
        <v>114</v>
      </c>
      <c s="32">
        <v>500.39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1386</v>
      </c>
    </row>
    <row r="15" spans="1:5" ht="12.75">
      <c r="A15" s="36" t="s">
        <v>55</v>
      </c>
      <c r="E15" s="37" t="s">
        <v>1387</v>
      </c>
    </row>
    <row r="16" spans="1:5" ht="25.5">
      <c r="A16" t="s">
        <v>57</v>
      </c>
      <c r="E16" s="35" t="s">
        <v>117</v>
      </c>
    </row>
    <row r="17" spans="1:16" ht="12.75">
      <c r="A17" s="25" t="s">
        <v>47</v>
      </c>
      <c s="29" t="s">
        <v>430</v>
      </c>
      <c s="29" t="s">
        <v>1178</v>
      </c>
      <c s="25" t="s">
        <v>49</v>
      </c>
      <c s="30" t="s">
        <v>622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1388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388</v>
      </c>
      <c s="29" t="s">
        <v>839</v>
      </c>
      <c s="25" t="s">
        <v>49</v>
      </c>
      <c s="30" t="s">
        <v>626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627</v>
      </c>
    </row>
    <row r="23" spans="1:5" ht="12.75">
      <c r="A23" s="36" t="s">
        <v>55</v>
      </c>
      <c r="E23" s="37" t="s">
        <v>49</v>
      </c>
    </row>
    <row r="24" spans="1:5" ht="51">
      <c r="A24" t="s">
        <v>57</v>
      </c>
      <c r="E24" s="35" t="s">
        <v>628</v>
      </c>
    </row>
    <row r="25" spans="1:18" ht="12.75" customHeight="1">
      <c r="A25" s="6" t="s">
        <v>45</v>
      </c>
      <c s="6"/>
      <c s="40" t="s">
        <v>29</v>
      </c>
      <c s="6"/>
      <c s="27" t="s">
        <v>132</v>
      </c>
      <c s="6"/>
      <c s="6"/>
      <c s="6"/>
      <c s="41">
        <f>0+Q25</f>
      </c>
      <c s="6"/>
      <c r="O25">
        <f>0+R25</f>
      </c>
      <c r="Q25">
        <f>0+I26+I30+I34+I38+I42+I46+I50+I54+I58+I62+I66+I70+I74</f>
      </c>
      <c>
        <f>0+O26+O30+O34+O38+O42+O46+O50+O54+O58+O62+O66+O70+O74</f>
      </c>
    </row>
    <row r="26" spans="1:16" ht="25.5">
      <c r="A26" s="25" t="s">
        <v>47</v>
      </c>
      <c s="29" t="s">
        <v>365</v>
      </c>
      <c s="29" t="s">
        <v>1181</v>
      </c>
      <c s="25" t="s">
        <v>49</v>
      </c>
      <c s="30" t="s">
        <v>1182</v>
      </c>
      <c s="31" t="s">
        <v>148</v>
      </c>
      <c s="32">
        <v>3.36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63.75">
      <c r="A27" s="34" t="s">
        <v>53</v>
      </c>
      <c r="E27" s="35" t="s">
        <v>1389</v>
      </c>
    </row>
    <row r="28" spans="1:5" ht="12.75">
      <c r="A28" s="36" t="s">
        <v>55</v>
      </c>
      <c r="E28" s="37" t="s">
        <v>1390</v>
      </c>
    </row>
    <row r="29" spans="1:5" ht="63.75">
      <c r="A29" t="s">
        <v>57</v>
      </c>
      <c r="E29" s="35" t="s">
        <v>1185</v>
      </c>
    </row>
    <row r="30" spans="1:16" ht="25.5">
      <c r="A30" s="25" t="s">
        <v>47</v>
      </c>
      <c s="29" t="s">
        <v>169</v>
      </c>
      <c s="29" t="s">
        <v>1391</v>
      </c>
      <c s="25" t="s">
        <v>49</v>
      </c>
      <c s="30" t="s">
        <v>1392</v>
      </c>
      <c s="31" t="s">
        <v>148</v>
      </c>
      <c s="32">
        <v>26.46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1393</v>
      </c>
    </row>
    <row r="32" spans="1:5" ht="12.75">
      <c r="A32" s="36" t="s">
        <v>55</v>
      </c>
      <c r="E32" s="37" t="s">
        <v>1394</v>
      </c>
    </row>
    <row r="33" spans="1:5" ht="63.75">
      <c r="A33" t="s">
        <v>57</v>
      </c>
      <c r="E33" s="35" t="s">
        <v>1395</v>
      </c>
    </row>
    <row r="34" spans="1:16" ht="12.75">
      <c r="A34" s="25" t="s">
        <v>47</v>
      </c>
      <c s="29" t="s">
        <v>438</v>
      </c>
      <c s="29" t="s">
        <v>183</v>
      </c>
      <c s="25" t="s">
        <v>49</v>
      </c>
      <c s="30" t="s">
        <v>184</v>
      </c>
      <c s="31" t="s">
        <v>185</v>
      </c>
      <c s="32">
        <v>54.3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1396</v>
      </c>
    </row>
    <row r="36" spans="1:5" ht="12.75">
      <c r="A36" s="36" t="s">
        <v>55</v>
      </c>
      <c r="E36" s="37" t="s">
        <v>1397</v>
      </c>
    </row>
    <row r="37" spans="1:5" ht="25.5">
      <c r="A37" t="s">
        <v>57</v>
      </c>
      <c r="E37" s="35" t="s">
        <v>188</v>
      </c>
    </row>
    <row r="38" spans="1:16" ht="12.75">
      <c r="A38" s="25" t="s">
        <v>47</v>
      </c>
      <c s="29" t="s">
        <v>160</v>
      </c>
      <c s="29" t="s">
        <v>639</v>
      </c>
      <c s="25" t="s">
        <v>49</v>
      </c>
      <c s="30" t="s">
        <v>640</v>
      </c>
      <c s="31" t="s">
        <v>641</v>
      </c>
      <c s="32">
        <v>1260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1398</v>
      </c>
    </row>
    <row r="40" spans="1:5" ht="12.75">
      <c r="A40" s="36" t="s">
        <v>55</v>
      </c>
      <c r="E40" s="37" t="s">
        <v>1399</v>
      </c>
    </row>
    <row r="41" spans="1:5" ht="38.25">
      <c r="A41" t="s">
        <v>57</v>
      </c>
      <c r="E41" s="35" t="s">
        <v>644</v>
      </c>
    </row>
    <row r="42" spans="1:16" ht="12.75">
      <c r="A42" s="25" t="s">
        <v>47</v>
      </c>
      <c s="29" t="s">
        <v>92</v>
      </c>
      <c s="29" t="s">
        <v>1400</v>
      </c>
      <c s="25" t="s">
        <v>49</v>
      </c>
      <c s="30" t="s">
        <v>1401</v>
      </c>
      <c s="31" t="s">
        <v>185</v>
      </c>
      <c s="32">
        <v>110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1402</v>
      </c>
    </row>
    <row r="44" spans="1:5" ht="12.75">
      <c r="A44" s="36" t="s">
        <v>55</v>
      </c>
      <c r="E44" s="37" t="s">
        <v>1403</v>
      </c>
    </row>
    <row r="45" spans="1:5" ht="38.25">
      <c r="A45" t="s">
        <v>57</v>
      </c>
      <c r="E45" s="35" t="s">
        <v>1195</v>
      </c>
    </row>
    <row r="46" spans="1:16" ht="12.75">
      <c r="A46" s="25" t="s">
        <v>47</v>
      </c>
      <c s="29" t="s">
        <v>37</v>
      </c>
      <c s="29" t="s">
        <v>1196</v>
      </c>
      <c s="25" t="s">
        <v>609</v>
      </c>
      <c s="30" t="s">
        <v>1197</v>
      </c>
      <c s="31" t="s">
        <v>148</v>
      </c>
      <c s="32">
        <v>56.5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51">
      <c r="A47" s="34" t="s">
        <v>53</v>
      </c>
      <c r="E47" s="35" t="s">
        <v>1404</v>
      </c>
    </row>
    <row r="48" spans="1:5" ht="12.75">
      <c r="A48" s="36" t="s">
        <v>55</v>
      </c>
      <c r="E48" s="37" t="s">
        <v>1405</v>
      </c>
    </row>
    <row r="49" spans="1:5" ht="369.75">
      <c r="A49" t="s">
        <v>57</v>
      </c>
      <c r="E49" s="35" t="s">
        <v>1200</v>
      </c>
    </row>
    <row r="50" spans="1:16" ht="12.75">
      <c r="A50" s="25" t="s">
        <v>47</v>
      </c>
      <c s="29" t="s">
        <v>428</v>
      </c>
      <c s="29" t="s">
        <v>1196</v>
      </c>
      <c s="25" t="s">
        <v>836</v>
      </c>
      <c s="30" t="s">
        <v>1197</v>
      </c>
      <c s="31" t="s">
        <v>148</v>
      </c>
      <c s="32">
        <v>14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63.75">
      <c r="A51" s="34" t="s">
        <v>53</v>
      </c>
      <c r="E51" s="35" t="s">
        <v>1406</v>
      </c>
    </row>
    <row r="52" spans="1:5" ht="12.75">
      <c r="A52" s="36" t="s">
        <v>55</v>
      </c>
      <c r="E52" s="37" t="s">
        <v>1407</v>
      </c>
    </row>
    <row r="53" spans="1:5" ht="369.75">
      <c r="A53" t="s">
        <v>57</v>
      </c>
      <c r="E53" s="35" t="s">
        <v>1200</v>
      </c>
    </row>
    <row r="54" spans="1:16" ht="12.75">
      <c r="A54" s="25" t="s">
        <v>47</v>
      </c>
      <c s="29" t="s">
        <v>69</v>
      </c>
      <c s="29" t="s">
        <v>213</v>
      </c>
      <c s="25" t="s">
        <v>49</v>
      </c>
      <c s="30" t="s">
        <v>214</v>
      </c>
      <c s="31" t="s">
        <v>148</v>
      </c>
      <c s="32">
        <v>176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1408</v>
      </c>
    </row>
    <row r="56" spans="1:5" ht="12.75">
      <c r="A56" s="36" t="s">
        <v>55</v>
      </c>
      <c r="E56" s="37" t="s">
        <v>1409</v>
      </c>
    </row>
    <row r="57" spans="1:5" ht="318.75">
      <c r="A57" t="s">
        <v>57</v>
      </c>
      <c r="E57" s="35" t="s">
        <v>217</v>
      </c>
    </row>
    <row r="58" spans="1:16" ht="12.75">
      <c r="A58" s="25" t="s">
        <v>47</v>
      </c>
      <c s="29" t="s">
        <v>157</v>
      </c>
      <c s="29" t="s">
        <v>228</v>
      </c>
      <c s="25" t="s">
        <v>609</v>
      </c>
      <c s="30" t="s">
        <v>229</v>
      </c>
      <c s="31" t="s">
        <v>148</v>
      </c>
      <c s="32">
        <v>5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38.25">
      <c r="A59" s="34" t="s">
        <v>53</v>
      </c>
      <c r="E59" s="35" t="s">
        <v>1410</v>
      </c>
    </row>
    <row r="60" spans="1:5" ht="12.75">
      <c r="A60" s="36" t="s">
        <v>55</v>
      </c>
      <c r="E60" s="37" t="s">
        <v>1411</v>
      </c>
    </row>
    <row r="61" spans="1:5" ht="229.5">
      <c r="A61" t="s">
        <v>57</v>
      </c>
      <c r="E61" s="35" t="s">
        <v>232</v>
      </c>
    </row>
    <row r="62" spans="1:16" ht="12.75">
      <c r="A62" s="25" t="s">
        <v>47</v>
      </c>
      <c s="29" t="s">
        <v>400</v>
      </c>
      <c s="29" t="s">
        <v>228</v>
      </c>
      <c s="25" t="s">
        <v>836</v>
      </c>
      <c s="30" t="s">
        <v>229</v>
      </c>
      <c s="31" t="s">
        <v>148</v>
      </c>
      <c s="32">
        <v>242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51">
      <c r="A63" s="34" t="s">
        <v>53</v>
      </c>
      <c r="E63" s="35" t="s">
        <v>1412</v>
      </c>
    </row>
    <row r="64" spans="1:5" ht="12.75">
      <c r="A64" s="36" t="s">
        <v>55</v>
      </c>
      <c r="E64" s="37" t="s">
        <v>1413</v>
      </c>
    </row>
    <row r="65" spans="1:5" ht="229.5">
      <c r="A65" t="s">
        <v>57</v>
      </c>
      <c r="E65" s="35" t="s">
        <v>232</v>
      </c>
    </row>
    <row r="66" spans="1:16" ht="12.75">
      <c r="A66" s="25" t="s">
        <v>47</v>
      </c>
      <c s="29" t="s">
        <v>411</v>
      </c>
      <c s="29" t="s">
        <v>228</v>
      </c>
      <c s="25" t="s">
        <v>612</v>
      </c>
      <c s="30" t="s">
        <v>229</v>
      </c>
      <c s="31" t="s">
        <v>148</v>
      </c>
      <c s="32">
        <v>23.375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51">
      <c r="A67" s="34" t="s">
        <v>53</v>
      </c>
      <c r="E67" s="35" t="s">
        <v>1414</v>
      </c>
    </row>
    <row r="68" spans="1:5" ht="12.75">
      <c r="A68" s="36" t="s">
        <v>55</v>
      </c>
      <c r="E68" s="37" t="s">
        <v>1415</v>
      </c>
    </row>
    <row r="69" spans="1:5" ht="229.5">
      <c r="A69" t="s">
        <v>57</v>
      </c>
      <c r="E69" s="35" t="s">
        <v>232</v>
      </c>
    </row>
    <row r="70" spans="1:16" ht="12.75">
      <c r="A70" s="25" t="s">
        <v>47</v>
      </c>
      <c s="29" t="s">
        <v>40</v>
      </c>
      <c s="29" t="s">
        <v>1218</v>
      </c>
      <c s="25" t="s">
        <v>49</v>
      </c>
      <c s="30" t="s">
        <v>1219</v>
      </c>
      <c s="31" t="s">
        <v>148</v>
      </c>
      <c s="32">
        <v>14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51">
      <c r="A71" s="34" t="s">
        <v>53</v>
      </c>
      <c r="E71" s="35" t="s">
        <v>1416</v>
      </c>
    </row>
    <row r="72" spans="1:5" ht="12.75">
      <c r="A72" s="36" t="s">
        <v>55</v>
      </c>
      <c r="E72" s="37" t="s">
        <v>1407</v>
      </c>
    </row>
    <row r="73" spans="1:5" ht="267.75">
      <c r="A73" t="s">
        <v>57</v>
      </c>
      <c r="E73" s="35" t="s">
        <v>1221</v>
      </c>
    </row>
    <row r="74" spans="1:16" ht="12.75">
      <c r="A74" s="25" t="s">
        <v>47</v>
      </c>
      <c s="29" t="s">
        <v>163</v>
      </c>
      <c s="29" t="s">
        <v>237</v>
      </c>
      <c s="25" t="s">
        <v>49</v>
      </c>
      <c s="30" t="s">
        <v>238</v>
      </c>
      <c s="31" t="s">
        <v>136</v>
      </c>
      <c s="32">
        <v>165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38.25">
      <c r="A75" s="34" t="s">
        <v>53</v>
      </c>
      <c r="E75" s="35" t="s">
        <v>1417</v>
      </c>
    </row>
    <row r="76" spans="1:5" ht="12.75">
      <c r="A76" s="36" t="s">
        <v>55</v>
      </c>
      <c r="E76" s="37" t="s">
        <v>1418</v>
      </c>
    </row>
    <row r="77" spans="1:5" ht="25.5">
      <c r="A77" t="s">
        <v>57</v>
      </c>
      <c r="E77" s="35" t="s">
        <v>241</v>
      </c>
    </row>
    <row r="78" spans="1:18" ht="12.75" customHeight="1">
      <c r="A78" s="6" t="s">
        <v>45</v>
      </c>
      <c s="6"/>
      <c s="40" t="s">
        <v>23</v>
      </c>
      <c s="6"/>
      <c s="27" t="s">
        <v>280</v>
      </c>
      <c s="6"/>
      <c s="6"/>
      <c s="6"/>
      <c s="41">
        <f>0+Q78</f>
      </c>
      <c s="6"/>
      <c r="O78">
        <f>0+R78</f>
      </c>
      <c r="Q78">
        <f>0+I79+I83+I87+I91+I95+I99+I103+I107+I111</f>
      </c>
      <c>
        <f>0+O79+O83+O87+O91+O95+O99+O103+O107+O111</f>
      </c>
    </row>
    <row r="79" spans="1:16" ht="12.75">
      <c r="A79" s="25" t="s">
        <v>47</v>
      </c>
      <c s="29" t="s">
        <v>376</v>
      </c>
      <c s="29" t="s">
        <v>1226</v>
      </c>
      <c s="25" t="s">
        <v>49</v>
      </c>
      <c s="30" t="s">
        <v>1227</v>
      </c>
      <c s="31" t="s">
        <v>148</v>
      </c>
      <c s="32">
        <v>16.29</v>
      </c>
      <c s="33">
        <v>0</v>
      </c>
      <c s="33">
        <f>ROUND(ROUND(H79,2)*ROUND(G79,3),2)</f>
      </c>
      <c s="31" t="s">
        <v>52</v>
      </c>
      <c r="O79">
        <f>(I79*21)/100</f>
      </c>
      <c t="s">
        <v>23</v>
      </c>
    </row>
    <row r="80" spans="1:5" ht="38.25">
      <c r="A80" s="34" t="s">
        <v>53</v>
      </c>
      <c r="E80" s="35" t="s">
        <v>1419</v>
      </c>
    </row>
    <row r="81" spans="1:5" ht="12.75">
      <c r="A81" s="36" t="s">
        <v>55</v>
      </c>
      <c r="E81" s="37" t="s">
        <v>1420</v>
      </c>
    </row>
    <row r="82" spans="1:5" ht="51">
      <c r="A82" t="s">
        <v>57</v>
      </c>
      <c r="E82" s="35" t="s">
        <v>867</v>
      </c>
    </row>
    <row r="83" spans="1:16" ht="12.75">
      <c r="A83" s="25" t="s">
        <v>47</v>
      </c>
      <c s="29" t="s">
        <v>426</v>
      </c>
      <c s="29" t="s">
        <v>282</v>
      </c>
      <c s="25" t="s">
        <v>49</v>
      </c>
      <c s="30" t="s">
        <v>283</v>
      </c>
      <c s="31" t="s">
        <v>136</v>
      </c>
      <c s="32">
        <v>70.59</v>
      </c>
      <c s="33">
        <v>0</v>
      </c>
      <c s="33">
        <f>ROUND(ROUND(H83,2)*ROUND(G83,3),2)</f>
      </c>
      <c s="31" t="s">
        <v>52</v>
      </c>
      <c r="O83">
        <f>(I83*21)/100</f>
      </c>
      <c t="s">
        <v>23</v>
      </c>
    </row>
    <row r="84" spans="1:5" ht="38.25">
      <c r="A84" s="34" t="s">
        <v>53</v>
      </c>
      <c r="E84" s="35" t="s">
        <v>1421</v>
      </c>
    </row>
    <row r="85" spans="1:5" ht="12.75">
      <c r="A85" s="36" t="s">
        <v>55</v>
      </c>
      <c r="E85" s="37" t="s">
        <v>1422</v>
      </c>
    </row>
    <row r="86" spans="1:5" ht="51">
      <c r="A86" t="s">
        <v>57</v>
      </c>
      <c r="E86" s="35" t="s">
        <v>286</v>
      </c>
    </row>
    <row r="87" spans="1:16" ht="12.75">
      <c r="A87" s="25" t="s">
        <v>47</v>
      </c>
      <c s="29" t="s">
        <v>212</v>
      </c>
      <c s="29" t="s">
        <v>1423</v>
      </c>
      <c s="25" t="s">
        <v>49</v>
      </c>
      <c s="30" t="s">
        <v>1424</v>
      </c>
      <c s="31" t="s">
        <v>185</v>
      </c>
      <c s="32">
        <v>276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63.75">
      <c r="A88" s="34" t="s">
        <v>53</v>
      </c>
      <c r="E88" s="35" t="s">
        <v>1425</v>
      </c>
    </row>
    <row r="89" spans="1:5" ht="12.75">
      <c r="A89" s="36" t="s">
        <v>55</v>
      </c>
      <c r="E89" s="37" t="s">
        <v>1426</v>
      </c>
    </row>
    <row r="90" spans="1:5" ht="51">
      <c r="A90" t="s">
        <v>57</v>
      </c>
      <c r="E90" s="35" t="s">
        <v>1427</v>
      </c>
    </row>
    <row r="91" spans="1:16" ht="25.5">
      <c r="A91" s="25" t="s">
        <v>47</v>
      </c>
      <c s="29" t="s">
        <v>120</v>
      </c>
      <c s="29" t="s">
        <v>1428</v>
      </c>
      <c s="25" t="s">
        <v>49</v>
      </c>
      <c s="30" t="s">
        <v>1429</v>
      </c>
      <c s="31" t="s">
        <v>185</v>
      </c>
      <c s="32">
        <v>184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51">
      <c r="A92" s="34" t="s">
        <v>53</v>
      </c>
      <c r="E92" s="35" t="s">
        <v>1430</v>
      </c>
    </row>
    <row r="93" spans="1:5" ht="12.75">
      <c r="A93" s="36" t="s">
        <v>55</v>
      </c>
      <c r="E93" s="37" t="s">
        <v>1431</v>
      </c>
    </row>
    <row r="94" spans="1:5" ht="63.75">
      <c r="A94" t="s">
        <v>57</v>
      </c>
      <c r="E94" s="35" t="s">
        <v>1432</v>
      </c>
    </row>
    <row r="95" spans="1:16" ht="25.5">
      <c r="A95" s="25" t="s">
        <v>47</v>
      </c>
      <c s="29" t="s">
        <v>123</v>
      </c>
      <c s="29" t="s">
        <v>1433</v>
      </c>
      <c s="25" t="s">
        <v>49</v>
      </c>
      <c s="30" t="s">
        <v>1434</v>
      </c>
      <c s="31" t="s">
        <v>185</v>
      </c>
      <c s="32">
        <v>46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51">
      <c r="A96" s="34" t="s">
        <v>53</v>
      </c>
      <c r="E96" s="35" t="s">
        <v>1435</v>
      </c>
    </row>
    <row r="97" spans="1:5" ht="12.75">
      <c r="A97" s="36" t="s">
        <v>55</v>
      </c>
      <c r="E97" s="37" t="s">
        <v>1436</v>
      </c>
    </row>
    <row r="98" spans="1:5" ht="63.75">
      <c r="A98" t="s">
        <v>57</v>
      </c>
      <c r="E98" s="35" t="s">
        <v>1432</v>
      </c>
    </row>
    <row r="99" spans="1:16" ht="12.75">
      <c r="A99" s="25" t="s">
        <v>47</v>
      </c>
      <c s="29" t="s">
        <v>175</v>
      </c>
      <c s="29" t="s">
        <v>1437</v>
      </c>
      <c s="25" t="s">
        <v>49</v>
      </c>
      <c s="30" t="s">
        <v>1438</v>
      </c>
      <c s="31" t="s">
        <v>185</v>
      </c>
      <c s="32">
        <v>46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51">
      <c r="A100" s="34" t="s">
        <v>53</v>
      </c>
      <c r="E100" s="35" t="s">
        <v>1439</v>
      </c>
    </row>
    <row r="101" spans="1:5" ht="12.75">
      <c r="A101" s="36" t="s">
        <v>55</v>
      </c>
      <c r="E101" s="37" t="s">
        <v>1436</v>
      </c>
    </row>
    <row r="102" spans="1:5" ht="63.75">
      <c r="A102" t="s">
        <v>57</v>
      </c>
      <c r="E102" s="35" t="s">
        <v>1432</v>
      </c>
    </row>
    <row r="103" spans="1:16" ht="12.75">
      <c r="A103" s="25" t="s">
        <v>47</v>
      </c>
      <c s="29" t="s">
        <v>236</v>
      </c>
      <c s="29" t="s">
        <v>876</v>
      </c>
      <c s="25" t="s">
        <v>49</v>
      </c>
      <c s="30" t="s">
        <v>877</v>
      </c>
      <c s="31" t="s">
        <v>148</v>
      </c>
      <c s="32">
        <v>58.644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51">
      <c r="A104" s="34" t="s">
        <v>53</v>
      </c>
      <c r="E104" s="35" t="s">
        <v>1440</v>
      </c>
    </row>
    <row r="105" spans="1:5" ht="12.75">
      <c r="A105" s="36" t="s">
        <v>55</v>
      </c>
      <c r="E105" s="37" t="s">
        <v>1441</v>
      </c>
    </row>
    <row r="106" spans="1:5" ht="369.75">
      <c r="A106" t="s">
        <v>57</v>
      </c>
      <c r="E106" s="35" t="s">
        <v>298</v>
      </c>
    </row>
    <row r="107" spans="1:16" ht="12.75">
      <c r="A107" s="25" t="s">
        <v>47</v>
      </c>
      <c s="29" t="s">
        <v>406</v>
      </c>
      <c s="29" t="s">
        <v>880</v>
      </c>
      <c s="25" t="s">
        <v>49</v>
      </c>
      <c s="30" t="s">
        <v>881</v>
      </c>
      <c s="31" t="s">
        <v>114</v>
      </c>
      <c s="32">
        <v>9.206</v>
      </c>
      <c s="33">
        <v>0</v>
      </c>
      <c s="33">
        <f>ROUND(ROUND(H107,2)*ROUND(G107,3),2)</f>
      </c>
      <c s="31" t="s">
        <v>52</v>
      </c>
      <c r="O107">
        <f>(I107*21)/100</f>
      </c>
      <c t="s">
        <v>23</v>
      </c>
    </row>
    <row r="108" spans="1:5" ht="38.25">
      <c r="A108" s="34" t="s">
        <v>53</v>
      </c>
      <c r="E108" s="35" t="s">
        <v>1442</v>
      </c>
    </row>
    <row r="109" spans="1:5" ht="12.75">
      <c r="A109" s="36" t="s">
        <v>55</v>
      </c>
      <c r="E109" s="37" t="s">
        <v>1443</v>
      </c>
    </row>
    <row r="110" spans="1:5" ht="267.75">
      <c r="A110" t="s">
        <v>57</v>
      </c>
      <c r="E110" s="35" t="s">
        <v>304</v>
      </c>
    </row>
    <row r="111" spans="1:16" ht="12.75">
      <c r="A111" s="25" t="s">
        <v>47</v>
      </c>
      <c s="29" t="s">
        <v>42</v>
      </c>
      <c s="29" t="s">
        <v>1240</v>
      </c>
      <c s="25" t="s">
        <v>49</v>
      </c>
      <c s="30" t="s">
        <v>1241</v>
      </c>
      <c s="31" t="s">
        <v>136</v>
      </c>
      <c s="32">
        <v>5.6</v>
      </c>
      <c s="33">
        <v>0</v>
      </c>
      <c s="33">
        <f>ROUND(ROUND(H111,2)*ROUND(G111,3),2)</f>
      </c>
      <c s="31" t="s">
        <v>52</v>
      </c>
      <c r="O111">
        <f>(I111*21)/100</f>
      </c>
      <c t="s">
        <v>23</v>
      </c>
    </row>
    <row r="112" spans="1:5" ht="51">
      <c r="A112" s="34" t="s">
        <v>53</v>
      </c>
      <c r="E112" s="35" t="s">
        <v>1444</v>
      </c>
    </row>
    <row r="113" spans="1:5" ht="12.75">
      <c r="A113" s="36" t="s">
        <v>55</v>
      </c>
      <c r="E113" s="37" t="s">
        <v>1445</v>
      </c>
    </row>
    <row r="114" spans="1:5" ht="102">
      <c r="A114" t="s">
        <v>57</v>
      </c>
      <c r="E114" s="35" t="s">
        <v>888</v>
      </c>
    </row>
    <row r="115" spans="1:18" ht="12.75" customHeight="1">
      <c r="A115" s="6" t="s">
        <v>45</v>
      </c>
      <c s="6"/>
      <c s="40" t="s">
        <v>22</v>
      </c>
      <c s="6"/>
      <c s="27" t="s">
        <v>688</v>
      </c>
      <c s="6"/>
      <c s="6"/>
      <c s="6"/>
      <c s="41">
        <f>0+Q115</f>
      </c>
      <c s="6"/>
      <c r="O115">
        <f>0+R115</f>
      </c>
      <c r="Q115">
        <f>0+I116+I120+I124+I128+I132+I136+I140</f>
      </c>
      <c>
        <f>0+O116+O120+O124+O128+O132+O136+O140</f>
      </c>
    </row>
    <row r="116" spans="1:16" ht="12.75">
      <c r="A116" s="25" t="s">
        <v>47</v>
      </c>
      <c s="29" t="s">
        <v>353</v>
      </c>
      <c s="29" t="s">
        <v>895</v>
      </c>
      <c s="25" t="s">
        <v>49</v>
      </c>
      <c s="30" t="s">
        <v>896</v>
      </c>
      <c s="31" t="s">
        <v>148</v>
      </c>
      <c s="32">
        <v>18.734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51">
      <c r="A117" s="34" t="s">
        <v>53</v>
      </c>
      <c r="E117" s="35" t="s">
        <v>1446</v>
      </c>
    </row>
    <row r="118" spans="1:5" ht="12.75">
      <c r="A118" s="36" t="s">
        <v>55</v>
      </c>
      <c r="E118" s="37" t="s">
        <v>1447</v>
      </c>
    </row>
    <row r="119" spans="1:5" ht="382.5">
      <c r="A119" t="s">
        <v>57</v>
      </c>
      <c r="E119" s="35" t="s">
        <v>899</v>
      </c>
    </row>
    <row r="120" spans="1:16" ht="12.75">
      <c r="A120" s="25" t="s">
        <v>47</v>
      </c>
      <c s="29" t="s">
        <v>371</v>
      </c>
      <c s="29" t="s">
        <v>900</v>
      </c>
      <c s="25" t="s">
        <v>49</v>
      </c>
      <c s="30" t="s">
        <v>901</v>
      </c>
      <c s="31" t="s">
        <v>114</v>
      </c>
      <c s="32">
        <v>3.676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38.25">
      <c r="A121" s="34" t="s">
        <v>53</v>
      </c>
      <c r="E121" s="35" t="s">
        <v>1448</v>
      </c>
    </row>
    <row r="122" spans="1:5" ht="12.75">
      <c r="A122" s="36" t="s">
        <v>55</v>
      </c>
      <c r="E122" s="37" t="s">
        <v>1449</v>
      </c>
    </row>
    <row r="123" spans="1:5" ht="242.25">
      <c r="A123" t="s">
        <v>57</v>
      </c>
      <c r="E123" s="35" t="s">
        <v>904</v>
      </c>
    </row>
    <row r="124" spans="1:16" ht="12.75">
      <c r="A124" s="25" t="s">
        <v>47</v>
      </c>
      <c s="29" t="s">
        <v>326</v>
      </c>
      <c s="29" t="s">
        <v>1450</v>
      </c>
      <c s="25" t="s">
        <v>49</v>
      </c>
      <c s="30" t="s">
        <v>1451</v>
      </c>
      <c s="31" t="s">
        <v>148</v>
      </c>
      <c s="32">
        <v>10.181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63.75">
      <c r="A125" s="34" t="s">
        <v>53</v>
      </c>
      <c r="E125" s="35" t="s">
        <v>1452</v>
      </c>
    </row>
    <row r="126" spans="1:5" ht="12.75">
      <c r="A126" s="36" t="s">
        <v>55</v>
      </c>
      <c r="E126" s="37" t="s">
        <v>1453</v>
      </c>
    </row>
    <row r="127" spans="1:5" ht="38.25">
      <c r="A127" t="s">
        <v>57</v>
      </c>
      <c r="E127" s="35" t="s">
        <v>1454</v>
      </c>
    </row>
    <row r="128" spans="1:16" ht="12.75">
      <c r="A128" s="25" t="s">
        <v>47</v>
      </c>
      <c s="29" t="s">
        <v>287</v>
      </c>
      <c s="29" t="s">
        <v>919</v>
      </c>
      <c s="25" t="s">
        <v>609</v>
      </c>
      <c s="30" t="s">
        <v>920</v>
      </c>
      <c s="31" t="s">
        <v>148</v>
      </c>
      <c s="32">
        <v>33.938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63.75">
      <c r="A129" s="34" t="s">
        <v>53</v>
      </c>
      <c r="E129" s="35" t="s">
        <v>1455</v>
      </c>
    </row>
    <row r="130" spans="1:5" ht="12.75">
      <c r="A130" s="36" t="s">
        <v>55</v>
      </c>
      <c r="E130" s="37" t="s">
        <v>1456</v>
      </c>
    </row>
    <row r="131" spans="1:5" ht="369.75">
      <c r="A131" t="s">
        <v>57</v>
      </c>
      <c r="E131" s="35" t="s">
        <v>311</v>
      </c>
    </row>
    <row r="132" spans="1:16" ht="12.75">
      <c r="A132" s="25" t="s">
        <v>47</v>
      </c>
      <c s="29" t="s">
        <v>281</v>
      </c>
      <c s="29" t="s">
        <v>919</v>
      </c>
      <c s="25" t="s">
        <v>836</v>
      </c>
      <c s="30" t="s">
        <v>920</v>
      </c>
      <c s="31" t="s">
        <v>148</v>
      </c>
      <c s="32">
        <v>16.29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63.75">
      <c r="A133" s="34" t="s">
        <v>53</v>
      </c>
      <c r="E133" s="35" t="s">
        <v>1457</v>
      </c>
    </row>
    <row r="134" spans="1:5" ht="12.75">
      <c r="A134" s="36" t="s">
        <v>55</v>
      </c>
      <c r="E134" s="37" t="s">
        <v>1458</v>
      </c>
    </row>
    <row r="135" spans="1:5" ht="369.75">
      <c r="A135" t="s">
        <v>57</v>
      </c>
      <c r="E135" s="35" t="s">
        <v>311</v>
      </c>
    </row>
    <row r="136" spans="1:16" ht="12.75">
      <c r="A136" s="25" t="s">
        <v>47</v>
      </c>
      <c s="29" t="s">
        <v>318</v>
      </c>
      <c s="29" t="s">
        <v>922</v>
      </c>
      <c s="25" t="s">
        <v>49</v>
      </c>
      <c s="30" t="s">
        <v>923</v>
      </c>
      <c s="31" t="s">
        <v>114</v>
      </c>
      <c s="32">
        <v>5.329</v>
      </c>
      <c s="33">
        <v>0</v>
      </c>
      <c s="33">
        <f>ROUND(ROUND(H136,2)*ROUND(G136,3),2)</f>
      </c>
      <c s="31" t="s">
        <v>52</v>
      </c>
      <c r="O136">
        <f>(I136*21)/100</f>
      </c>
      <c t="s">
        <v>23</v>
      </c>
    </row>
    <row r="137" spans="1:5" ht="38.25">
      <c r="A137" s="34" t="s">
        <v>53</v>
      </c>
      <c r="E137" s="35" t="s">
        <v>1459</v>
      </c>
    </row>
    <row r="138" spans="1:5" ht="12.75">
      <c r="A138" s="36" t="s">
        <v>55</v>
      </c>
      <c r="E138" s="37" t="s">
        <v>1460</v>
      </c>
    </row>
    <row r="139" spans="1:5" ht="267.75">
      <c r="A139" t="s">
        <v>57</v>
      </c>
      <c r="E139" s="35" t="s">
        <v>304</v>
      </c>
    </row>
    <row r="140" spans="1:16" ht="12.75">
      <c r="A140" s="25" t="s">
        <v>47</v>
      </c>
      <c s="29" t="s">
        <v>306</v>
      </c>
      <c s="29" t="s">
        <v>922</v>
      </c>
      <c s="25" t="s">
        <v>836</v>
      </c>
      <c s="30" t="s">
        <v>923</v>
      </c>
      <c s="31" t="s">
        <v>114</v>
      </c>
      <c s="32">
        <v>2.558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38.25">
      <c r="A141" s="34" t="s">
        <v>53</v>
      </c>
      <c r="E141" s="35" t="s">
        <v>1461</v>
      </c>
    </row>
    <row r="142" spans="1:5" ht="12.75">
      <c r="A142" s="36" t="s">
        <v>55</v>
      </c>
      <c r="E142" s="37" t="s">
        <v>1462</v>
      </c>
    </row>
    <row r="143" spans="1:5" ht="267.75">
      <c r="A143" t="s">
        <v>57</v>
      </c>
      <c r="E143" s="35" t="s">
        <v>304</v>
      </c>
    </row>
    <row r="144" spans="1:18" ht="12.75" customHeight="1">
      <c r="A144" s="6" t="s">
        <v>45</v>
      </c>
      <c s="6"/>
      <c s="40" t="s">
        <v>33</v>
      </c>
      <c s="6"/>
      <c s="27" t="s">
        <v>305</v>
      </c>
      <c s="6"/>
      <c s="6"/>
      <c s="6"/>
      <c s="41">
        <f>0+Q144</f>
      </c>
      <c s="6"/>
      <c r="O144">
        <f>0+R144</f>
      </c>
      <c r="Q144">
        <f>0+I145+I149+I153+I157+I161+I165</f>
      </c>
      <c>
        <f>0+O145+O149+O153+O157+O161+O165</f>
      </c>
    </row>
    <row r="145" spans="1:16" ht="12.75">
      <c r="A145" s="25" t="s">
        <v>47</v>
      </c>
      <c s="29" t="s">
        <v>145</v>
      </c>
      <c s="29" t="s">
        <v>703</v>
      </c>
      <c s="25" t="s">
        <v>609</v>
      </c>
      <c s="30" t="s">
        <v>704</v>
      </c>
      <c s="31" t="s">
        <v>148</v>
      </c>
      <c s="32">
        <v>24.75</v>
      </c>
      <c s="33">
        <v>0</v>
      </c>
      <c s="33">
        <f>ROUND(ROUND(H145,2)*ROUND(G145,3),2)</f>
      </c>
      <c s="31" t="s">
        <v>52</v>
      </c>
      <c r="O145">
        <f>(I145*21)/100</f>
      </c>
      <c t="s">
        <v>23</v>
      </c>
    </row>
    <row r="146" spans="1:5" ht="38.25">
      <c r="A146" s="34" t="s">
        <v>53</v>
      </c>
      <c r="E146" s="35" t="s">
        <v>1463</v>
      </c>
    </row>
    <row r="147" spans="1:5" ht="12.75">
      <c r="A147" s="36" t="s">
        <v>55</v>
      </c>
      <c r="E147" s="37" t="s">
        <v>1464</v>
      </c>
    </row>
    <row r="148" spans="1:5" ht="369.75">
      <c r="A148" t="s">
        <v>57</v>
      </c>
      <c r="E148" s="35" t="s">
        <v>311</v>
      </c>
    </row>
    <row r="149" spans="1:16" ht="12.75">
      <c r="A149" s="25" t="s">
        <v>47</v>
      </c>
      <c s="29" t="s">
        <v>583</v>
      </c>
      <c s="29" t="s">
        <v>703</v>
      </c>
      <c s="25" t="s">
        <v>836</v>
      </c>
      <c s="30" t="s">
        <v>704</v>
      </c>
      <c s="31" t="s">
        <v>148</v>
      </c>
      <c s="32">
        <v>8.145</v>
      </c>
      <c s="33">
        <v>0</v>
      </c>
      <c s="33">
        <f>ROUND(ROUND(H149,2)*ROUND(G149,3),2)</f>
      </c>
      <c s="31" t="s">
        <v>52</v>
      </c>
      <c r="O149">
        <f>(I149*21)/100</f>
      </c>
      <c t="s">
        <v>23</v>
      </c>
    </row>
    <row r="150" spans="1:5" ht="38.25">
      <c r="A150" s="34" t="s">
        <v>53</v>
      </c>
      <c r="E150" s="35" t="s">
        <v>1465</v>
      </c>
    </row>
    <row r="151" spans="1:5" ht="12.75">
      <c r="A151" s="36" t="s">
        <v>55</v>
      </c>
      <c r="E151" s="37" t="s">
        <v>1466</v>
      </c>
    </row>
    <row r="152" spans="1:5" ht="369.75">
      <c r="A152" t="s">
        <v>57</v>
      </c>
      <c r="E152" s="35" t="s">
        <v>311</v>
      </c>
    </row>
    <row r="153" spans="1:16" ht="12.75">
      <c r="A153" s="25" t="s">
        <v>47</v>
      </c>
      <c s="29" t="s">
        <v>456</v>
      </c>
      <c s="29" t="s">
        <v>307</v>
      </c>
      <c s="25" t="s">
        <v>49</v>
      </c>
      <c s="30" t="s">
        <v>308</v>
      </c>
      <c s="31" t="s">
        <v>148</v>
      </c>
      <c s="32">
        <v>20.505</v>
      </c>
      <c s="33">
        <v>0</v>
      </c>
      <c s="33">
        <f>ROUND(ROUND(H153,2)*ROUND(G153,3),2)</f>
      </c>
      <c s="31" t="s">
        <v>52</v>
      </c>
      <c r="O153">
        <f>(I153*21)/100</f>
      </c>
      <c t="s">
        <v>23</v>
      </c>
    </row>
    <row r="154" spans="1:5" ht="51">
      <c r="A154" s="34" t="s">
        <v>53</v>
      </c>
      <c r="E154" s="35" t="s">
        <v>1467</v>
      </c>
    </row>
    <row r="155" spans="1:5" ht="12.75">
      <c r="A155" s="36" t="s">
        <v>55</v>
      </c>
      <c r="E155" s="37" t="s">
        <v>1468</v>
      </c>
    </row>
    <row r="156" spans="1:5" ht="369.75">
      <c r="A156" t="s">
        <v>57</v>
      </c>
      <c r="E156" s="35" t="s">
        <v>311</v>
      </c>
    </row>
    <row r="157" spans="1:16" ht="12.75">
      <c r="A157" s="25" t="s">
        <v>47</v>
      </c>
      <c s="29" t="s">
        <v>44</v>
      </c>
      <c s="29" t="s">
        <v>332</v>
      </c>
      <c s="25" t="s">
        <v>49</v>
      </c>
      <c s="30" t="s">
        <v>333</v>
      </c>
      <c s="31" t="s">
        <v>148</v>
      </c>
      <c s="32">
        <v>3.36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63.75">
      <c r="A158" s="34" t="s">
        <v>53</v>
      </c>
      <c r="E158" s="35" t="s">
        <v>1469</v>
      </c>
    </row>
    <row r="159" spans="1:5" ht="12.75">
      <c r="A159" s="36" t="s">
        <v>55</v>
      </c>
      <c r="E159" s="37" t="s">
        <v>1390</v>
      </c>
    </row>
    <row r="160" spans="1:5" ht="51">
      <c r="A160" t="s">
        <v>57</v>
      </c>
      <c r="E160" s="35" t="s">
        <v>336</v>
      </c>
    </row>
    <row r="161" spans="1:16" ht="12.75">
      <c r="A161" s="25" t="s">
        <v>47</v>
      </c>
      <c s="29" t="s">
        <v>403</v>
      </c>
      <c s="29" t="s">
        <v>338</v>
      </c>
      <c s="25" t="s">
        <v>49</v>
      </c>
      <c s="30" t="s">
        <v>339</v>
      </c>
      <c s="31" t="s">
        <v>148</v>
      </c>
      <c s="32">
        <v>34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51">
      <c r="A162" s="34" t="s">
        <v>53</v>
      </c>
      <c r="E162" s="35" t="s">
        <v>1470</v>
      </c>
    </row>
    <row r="163" spans="1:5" ht="12.75">
      <c r="A163" s="36" t="s">
        <v>55</v>
      </c>
      <c r="E163" s="37" t="s">
        <v>1471</v>
      </c>
    </row>
    <row r="164" spans="1:5" ht="102">
      <c r="A164" t="s">
        <v>57</v>
      </c>
      <c r="E164" s="35" t="s">
        <v>342</v>
      </c>
    </row>
    <row r="165" spans="1:16" ht="12.75">
      <c r="A165" s="25" t="s">
        <v>47</v>
      </c>
      <c s="29" t="s">
        <v>418</v>
      </c>
      <c s="29" t="s">
        <v>728</v>
      </c>
      <c s="25" t="s">
        <v>49</v>
      </c>
      <c s="30" t="s">
        <v>729</v>
      </c>
      <c s="31" t="s">
        <v>148</v>
      </c>
      <c s="32">
        <v>1.26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51">
      <c r="A166" s="34" t="s">
        <v>53</v>
      </c>
      <c r="E166" s="35" t="s">
        <v>1472</v>
      </c>
    </row>
    <row r="167" spans="1:5" ht="12.75">
      <c r="A167" s="36" t="s">
        <v>55</v>
      </c>
      <c r="E167" s="37" t="s">
        <v>1473</v>
      </c>
    </row>
    <row r="168" spans="1:5" ht="357">
      <c r="A168" t="s">
        <v>57</v>
      </c>
      <c r="E168" s="35" t="s">
        <v>1122</v>
      </c>
    </row>
    <row r="169" spans="1:18" ht="12.75" customHeight="1">
      <c r="A169" s="6" t="s">
        <v>45</v>
      </c>
      <c s="6"/>
      <c s="40" t="s">
        <v>35</v>
      </c>
      <c s="6"/>
      <c s="27" t="s">
        <v>346</v>
      </c>
      <c s="6"/>
      <c s="6"/>
      <c s="6"/>
      <c s="41">
        <f>0+Q169</f>
      </c>
      <c s="6"/>
      <c r="O169">
        <f>0+R169</f>
      </c>
      <c r="Q169">
        <f>0+I170</f>
      </c>
      <c>
        <f>0+O170</f>
      </c>
    </row>
    <row r="170" spans="1:16" ht="12.75">
      <c r="A170" s="25" t="s">
        <v>47</v>
      </c>
      <c s="29" t="s">
        <v>166</v>
      </c>
      <c s="29" t="s">
        <v>1474</v>
      </c>
      <c s="25" t="s">
        <v>49</v>
      </c>
      <c s="30" t="s">
        <v>1475</v>
      </c>
      <c s="31" t="s">
        <v>136</v>
      </c>
      <c s="32">
        <v>126</v>
      </c>
      <c s="33">
        <v>0</v>
      </c>
      <c s="33">
        <f>ROUND(ROUND(H170,2)*ROUND(G170,3),2)</f>
      </c>
      <c s="31" t="s">
        <v>52</v>
      </c>
      <c r="O170">
        <f>(I170*21)/100</f>
      </c>
      <c t="s">
        <v>23</v>
      </c>
    </row>
    <row r="171" spans="1:5" ht="38.25">
      <c r="A171" s="34" t="s">
        <v>53</v>
      </c>
      <c r="E171" s="35" t="s">
        <v>1476</v>
      </c>
    </row>
    <row r="172" spans="1:5" ht="12.75">
      <c r="A172" s="36" t="s">
        <v>55</v>
      </c>
      <c r="E172" s="37" t="s">
        <v>1477</v>
      </c>
    </row>
    <row r="173" spans="1:5" ht="153">
      <c r="A173" t="s">
        <v>57</v>
      </c>
      <c r="E173" s="35" t="s">
        <v>1478</v>
      </c>
    </row>
    <row r="174" spans="1:18" ht="12.75" customHeight="1">
      <c r="A174" s="6" t="s">
        <v>45</v>
      </c>
      <c s="6"/>
      <c s="40" t="s">
        <v>69</v>
      </c>
      <c s="6"/>
      <c s="27" t="s">
        <v>466</v>
      </c>
      <c s="6"/>
      <c s="6"/>
      <c s="6"/>
      <c s="41">
        <f>0+Q174</f>
      </c>
      <c s="6"/>
      <c r="O174">
        <f>0+R174</f>
      </c>
      <c r="Q174">
        <f>0+I175+I179+I183+I187+I191+I195</f>
      </c>
      <c>
        <f>0+O175+O179+O183+O187+O191+O195</f>
      </c>
    </row>
    <row r="175" spans="1:16" ht="25.5">
      <c r="A175" s="25" t="s">
        <v>47</v>
      </c>
      <c s="29" t="s">
        <v>347</v>
      </c>
      <c s="29" t="s">
        <v>468</v>
      </c>
      <c s="25" t="s">
        <v>49</v>
      </c>
      <c s="30" t="s">
        <v>469</v>
      </c>
      <c s="31" t="s">
        <v>136</v>
      </c>
      <c s="32">
        <v>184.62</v>
      </c>
      <c s="33">
        <v>0</v>
      </c>
      <c s="33">
        <f>ROUND(ROUND(H175,2)*ROUND(G175,3),2)</f>
      </c>
      <c s="31" t="s">
        <v>52</v>
      </c>
      <c r="O175">
        <f>(I175*21)/100</f>
      </c>
      <c t="s">
        <v>23</v>
      </c>
    </row>
    <row r="176" spans="1:5" ht="38.25">
      <c r="A176" s="34" t="s">
        <v>53</v>
      </c>
      <c r="E176" s="35" t="s">
        <v>1479</v>
      </c>
    </row>
    <row r="177" spans="1:5" ht="12.75">
      <c r="A177" s="36" t="s">
        <v>55</v>
      </c>
      <c r="E177" s="37" t="s">
        <v>1480</v>
      </c>
    </row>
    <row r="178" spans="1:5" ht="191.25">
      <c r="A178" t="s">
        <v>57</v>
      </c>
      <c r="E178" s="35" t="s">
        <v>472</v>
      </c>
    </row>
    <row r="179" spans="1:16" ht="12.75">
      <c r="A179" s="25" t="s">
        <v>47</v>
      </c>
      <c s="29" t="s">
        <v>450</v>
      </c>
      <c s="29" t="s">
        <v>974</v>
      </c>
      <c s="25" t="s">
        <v>49</v>
      </c>
      <c s="30" t="s">
        <v>975</v>
      </c>
      <c s="31" t="s">
        <v>136</v>
      </c>
      <c s="32">
        <v>141.18</v>
      </c>
      <c s="33">
        <v>0</v>
      </c>
      <c s="33">
        <f>ROUND(ROUND(H179,2)*ROUND(G179,3),2)</f>
      </c>
      <c s="31" t="s">
        <v>52</v>
      </c>
      <c r="O179">
        <f>(I179*21)/100</f>
      </c>
      <c t="s">
        <v>23</v>
      </c>
    </row>
    <row r="180" spans="1:5" ht="51">
      <c r="A180" s="34" t="s">
        <v>53</v>
      </c>
      <c r="E180" s="35" t="s">
        <v>1481</v>
      </c>
    </row>
    <row r="181" spans="1:5" ht="12.75">
      <c r="A181" s="36" t="s">
        <v>55</v>
      </c>
      <c r="E181" s="37" t="s">
        <v>1482</v>
      </c>
    </row>
    <row r="182" spans="1:5" ht="191.25">
      <c r="A182" t="s">
        <v>57</v>
      </c>
      <c r="E182" s="35" t="s">
        <v>978</v>
      </c>
    </row>
    <row r="183" spans="1:16" ht="12.75">
      <c r="A183" s="25" t="s">
        <v>47</v>
      </c>
      <c s="29" t="s">
        <v>242</v>
      </c>
      <c s="29" t="s">
        <v>989</v>
      </c>
      <c s="25" t="s">
        <v>49</v>
      </c>
      <c s="30" t="s">
        <v>990</v>
      </c>
      <c s="31" t="s">
        <v>136</v>
      </c>
      <c s="32">
        <v>54.3</v>
      </c>
      <c s="33">
        <v>0</v>
      </c>
      <c s="33">
        <f>ROUND(ROUND(H183,2)*ROUND(G183,3),2)</f>
      </c>
      <c s="31" t="s">
        <v>52</v>
      </c>
      <c r="O183">
        <f>(I183*21)/100</f>
      </c>
      <c t="s">
        <v>23</v>
      </c>
    </row>
    <row r="184" spans="1:5" ht="38.25">
      <c r="A184" s="34" t="s">
        <v>53</v>
      </c>
      <c r="E184" s="35" t="s">
        <v>1483</v>
      </c>
    </row>
    <row r="185" spans="1:5" ht="12.75">
      <c r="A185" s="36" t="s">
        <v>55</v>
      </c>
      <c r="E185" s="37" t="s">
        <v>1484</v>
      </c>
    </row>
    <row r="186" spans="1:5" ht="38.25">
      <c r="A186" t="s">
        <v>57</v>
      </c>
      <c r="E186" s="35" t="s">
        <v>988</v>
      </c>
    </row>
    <row r="187" spans="1:16" ht="12.75">
      <c r="A187" s="25" t="s">
        <v>47</v>
      </c>
      <c s="29" t="s">
        <v>337</v>
      </c>
      <c s="29" t="s">
        <v>993</v>
      </c>
      <c s="25" t="s">
        <v>49</v>
      </c>
      <c s="30" t="s">
        <v>994</v>
      </c>
      <c s="31" t="s">
        <v>136</v>
      </c>
      <c s="32">
        <v>184.62</v>
      </c>
      <c s="33">
        <v>0</v>
      </c>
      <c s="33">
        <f>ROUND(ROUND(H187,2)*ROUND(G187,3),2)</f>
      </c>
      <c s="31" t="s">
        <v>52</v>
      </c>
      <c r="O187">
        <f>(I187*21)/100</f>
      </c>
      <c t="s">
        <v>23</v>
      </c>
    </row>
    <row r="188" spans="1:5" ht="38.25">
      <c r="A188" s="34" t="s">
        <v>53</v>
      </c>
      <c r="E188" s="35" t="s">
        <v>1485</v>
      </c>
    </row>
    <row r="189" spans="1:5" ht="12.75">
      <c r="A189" s="36" t="s">
        <v>55</v>
      </c>
      <c r="E189" s="37" t="s">
        <v>1480</v>
      </c>
    </row>
    <row r="190" spans="1:5" ht="38.25">
      <c r="A190" t="s">
        <v>57</v>
      </c>
      <c r="E190" s="35" t="s">
        <v>988</v>
      </c>
    </row>
    <row r="191" spans="1:16" ht="12.75">
      <c r="A191" s="25" t="s">
        <v>47</v>
      </c>
      <c s="29" t="s">
        <v>395</v>
      </c>
      <c s="29" t="s">
        <v>997</v>
      </c>
      <c s="25" t="s">
        <v>49</v>
      </c>
      <c s="30" t="s">
        <v>998</v>
      </c>
      <c s="31" t="s">
        <v>136</v>
      </c>
      <c s="32">
        <v>282.36</v>
      </c>
      <c s="33">
        <v>0</v>
      </c>
      <c s="33">
        <f>ROUND(ROUND(H191,2)*ROUND(G191,3),2)</f>
      </c>
      <c s="31" t="s">
        <v>52</v>
      </c>
      <c r="O191">
        <f>(I191*21)/100</f>
      </c>
      <c t="s">
        <v>23</v>
      </c>
    </row>
    <row r="192" spans="1:5" ht="38.25">
      <c r="A192" s="34" t="s">
        <v>53</v>
      </c>
      <c r="E192" s="35" t="s">
        <v>1486</v>
      </c>
    </row>
    <row r="193" spans="1:5" ht="12.75">
      <c r="A193" s="36" t="s">
        <v>55</v>
      </c>
      <c r="E193" s="37" t="s">
        <v>1487</v>
      </c>
    </row>
    <row r="194" spans="1:5" ht="38.25">
      <c r="A194" t="s">
        <v>57</v>
      </c>
      <c r="E194" s="35" t="s">
        <v>988</v>
      </c>
    </row>
    <row r="195" spans="1:16" ht="12.75">
      <c r="A195" s="25" t="s">
        <v>47</v>
      </c>
      <c s="29" t="s">
        <v>420</v>
      </c>
      <c s="29" t="s">
        <v>758</v>
      </c>
      <c s="25" t="s">
        <v>49</v>
      </c>
      <c s="30" t="s">
        <v>759</v>
      </c>
      <c s="31" t="s">
        <v>136</v>
      </c>
      <c s="32">
        <v>114.03</v>
      </c>
      <c s="33">
        <v>0</v>
      </c>
      <c s="33">
        <f>ROUND(ROUND(H195,2)*ROUND(G195,3),2)</f>
      </c>
      <c s="31" t="s">
        <v>52</v>
      </c>
      <c r="O195">
        <f>(I195*21)/100</f>
      </c>
      <c t="s">
        <v>23</v>
      </c>
    </row>
    <row r="196" spans="1:5" ht="38.25">
      <c r="A196" s="34" t="s">
        <v>53</v>
      </c>
      <c r="E196" s="35" t="s">
        <v>1488</v>
      </c>
    </row>
    <row r="197" spans="1:5" ht="12.75">
      <c r="A197" s="36" t="s">
        <v>55</v>
      </c>
      <c r="E197" s="37" t="s">
        <v>1489</v>
      </c>
    </row>
    <row r="198" spans="1:5" ht="51">
      <c r="A198" t="s">
        <v>57</v>
      </c>
      <c r="E198" s="35" t="s">
        <v>762</v>
      </c>
    </row>
    <row r="199" spans="1:18" ht="12.75" customHeight="1">
      <c r="A199" s="6" t="s">
        <v>45</v>
      </c>
      <c s="6"/>
      <c s="40" t="s">
        <v>75</v>
      </c>
      <c s="6"/>
      <c s="27" t="s">
        <v>473</v>
      </c>
      <c s="6"/>
      <c s="6"/>
      <c s="6"/>
      <c s="41">
        <f>0+Q199</f>
      </c>
      <c s="6"/>
      <c r="O199">
        <f>0+R199</f>
      </c>
      <c r="Q199">
        <f>0+I200+I204</f>
      </c>
      <c>
        <f>0+O200+O204</f>
      </c>
    </row>
    <row r="200" spans="1:16" ht="12.75">
      <c r="A200" s="25" t="s">
        <v>47</v>
      </c>
      <c s="29" t="s">
        <v>416</v>
      </c>
      <c s="29" t="s">
        <v>481</v>
      </c>
      <c s="25" t="s">
        <v>49</v>
      </c>
      <c s="30" t="s">
        <v>482</v>
      </c>
      <c s="31" t="s">
        <v>185</v>
      </c>
      <c s="32">
        <v>54.3</v>
      </c>
      <c s="33">
        <v>0</v>
      </c>
      <c s="33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4" t="s">
        <v>53</v>
      </c>
      <c r="E201" s="35" t="s">
        <v>1490</v>
      </c>
    </row>
    <row r="202" spans="1:5" ht="12.75">
      <c r="A202" s="36" t="s">
        <v>55</v>
      </c>
      <c r="E202" s="37" t="s">
        <v>1397</v>
      </c>
    </row>
    <row r="203" spans="1:5" ht="242.25">
      <c r="A203" t="s">
        <v>57</v>
      </c>
      <c r="E203" s="35" t="s">
        <v>485</v>
      </c>
    </row>
    <row r="204" spans="1:16" ht="12.75">
      <c r="A204" s="25" t="s">
        <v>47</v>
      </c>
      <c s="29" t="s">
        <v>152</v>
      </c>
      <c s="29" t="s">
        <v>778</v>
      </c>
      <c s="25" t="s">
        <v>49</v>
      </c>
      <c s="30" t="s">
        <v>779</v>
      </c>
      <c s="31" t="s">
        <v>51</v>
      </c>
      <c s="32">
        <v>5</v>
      </c>
      <c s="33">
        <v>0</v>
      </c>
      <c s="33">
        <f>ROUND(ROUND(H204,2)*ROUND(G204,3),2)</f>
      </c>
      <c s="31" t="s">
        <v>52</v>
      </c>
      <c r="O204">
        <f>(I204*21)/100</f>
      </c>
      <c t="s">
        <v>23</v>
      </c>
    </row>
    <row r="205" spans="1:5" ht="51">
      <c r="A205" s="34" t="s">
        <v>53</v>
      </c>
      <c r="E205" s="35" t="s">
        <v>1491</v>
      </c>
    </row>
    <row r="206" spans="1:5" ht="12.75">
      <c r="A206" s="36" t="s">
        <v>55</v>
      </c>
      <c r="E206" s="37" t="s">
        <v>1492</v>
      </c>
    </row>
    <row r="207" spans="1:5" ht="38.25">
      <c r="A207" t="s">
        <v>57</v>
      </c>
      <c r="E207" s="35" t="s">
        <v>781</v>
      </c>
    </row>
    <row r="208" spans="1:18" ht="12.75" customHeight="1">
      <c r="A208" s="6" t="s">
        <v>45</v>
      </c>
      <c s="6"/>
      <c s="40" t="s">
        <v>40</v>
      </c>
      <c s="6"/>
      <c s="27" t="s">
        <v>46</v>
      </c>
      <c s="6"/>
      <c s="6"/>
      <c s="6"/>
      <c s="41">
        <f>0+Q208</f>
      </c>
      <c s="6"/>
      <c r="O208">
        <f>0+R208</f>
      </c>
      <c r="Q208">
        <f>0+I209+I213+I217+I221+I225+I229+I233+I237+I241+I245+I249</f>
      </c>
      <c>
        <f>0+O209+O213+O217+O221+O225+O229+O233+O237+O241+O245+O249</f>
      </c>
    </row>
    <row r="209" spans="1:16" ht="12.75">
      <c r="A209" s="25" t="s">
        <v>47</v>
      </c>
      <c s="29" t="s">
        <v>29</v>
      </c>
      <c s="29" t="s">
        <v>1029</v>
      </c>
      <c s="25" t="s">
        <v>49</v>
      </c>
      <c s="30" t="s">
        <v>1030</v>
      </c>
      <c s="31" t="s">
        <v>185</v>
      </c>
      <c s="32">
        <v>54.2</v>
      </c>
      <c s="33">
        <v>0</v>
      </c>
      <c s="33">
        <f>ROUND(ROUND(H209,2)*ROUND(G209,3),2)</f>
      </c>
      <c s="31" t="s">
        <v>52</v>
      </c>
      <c r="O209">
        <f>(I209*21)/100</f>
      </c>
      <c t="s">
        <v>23</v>
      </c>
    </row>
    <row r="210" spans="1:5" ht="51">
      <c r="A210" s="34" t="s">
        <v>53</v>
      </c>
      <c r="E210" s="35" t="s">
        <v>1493</v>
      </c>
    </row>
    <row r="211" spans="1:5" ht="12.75">
      <c r="A211" s="36" t="s">
        <v>55</v>
      </c>
      <c r="E211" s="37" t="s">
        <v>1494</v>
      </c>
    </row>
    <row r="212" spans="1:5" ht="38.25">
      <c r="A212" t="s">
        <v>57</v>
      </c>
      <c r="E212" s="35" t="s">
        <v>500</v>
      </c>
    </row>
    <row r="213" spans="1:16" ht="12.75">
      <c r="A213" s="25" t="s">
        <v>47</v>
      </c>
      <c s="29" t="s">
        <v>588</v>
      </c>
      <c s="29" t="s">
        <v>1495</v>
      </c>
      <c s="25" t="s">
        <v>49</v>
      </c>
      <c s="30" t="s">
        <v>1496</v>
      </c>
      <c s="31" t="s">
        <v>185</v>
      </c>
      <c s="32">
        <v>54.2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51">
      <c r="A214" s="34" t="s">
        <v>53</v>
      </c>
      <c r="E214" s="35" t="s">
        <v>1497</v>
      </c>
    </row>
    <row r="215" spans="1:5" ht="12.75">
      <c r="A215" s="36" t="s">
        <v>55</v>
      </c>
      <c r="E215" s="37" t="s">
        <v>1494</v>
      </c>
    </row>
    <row r="216" spans="1:5" ht="63.75">
      <c r="A216" t="s">
        <v>57</v>
      </c>
      <c r="E216" s="35" t="s">
        <v>1498</v>
      </c>
    </row>
    <row r="217" spans="1:16" ht="12.75">
      <c r="A217" s="25" t="s">
        <v>47</v>
      </c>
      <c s="29" t="s">
        <v>385</v>
      </c>
      <c s="29" t="s">
        <v>1048</v>
      </c>
      <c s="25" t="s">
        <v>49</v>
      </c>
      <c s="30" t="s">
        <v>1049</v>
      </c>
      <c s="31" t="s">
        <v>185</v>
      </c>
      <c s="32">
        <v>54.3</v>
      </c>
      <c s="33">
        <v>0</v>
      </c>
      <c s="33">
        <f>ROUND(ROUND(H217,2)*ROUND(G217,3),2)</f>
      </c>
      <c s="31" t="s">
        <v>52</v>
      </c>
      <c r="O217">
        <f>(I217*21)/100</f>
      </c>
      <c t="s">
        <v>23</v>
      </c>
    </row>
    <row r="218" spans="1:5" ht="63.75">
      <c r="A218" s="34" t="s">
        <v>53</v>
      </c>
      <c r="E218" s="35" t="s">
        <v>1499</v>
      </c>
    </row>
    <row r="219" spans="1:5" ht="12.75">
      <c r="A219" s="36" t="s">
        <v>55</v>
      </c>
      <c r="E219" s="37" t="s">
        <v>1397</v>
      </c>
    </row>
    <row r="220" spans="1:5" ht="38.25">
      <c r="A220" t="s">
        <v>57</v>
      </c>
      <c r="E220" s="35" t="s">
        <v>1047</v>
      </c>
    </row>
    <row r="221" spans="1:16" ht="25.5">
      <c r="A221" s="25" t="s">
        <v>47</v>
      </c>
      <c s="29" t="s">
        <v>379</v>
      </c>
      <c s="29" t="s">
        <v>1165</v>
      </c>
      <c s="25" t="s">
        <v>49</v>
      </c>
      <c s="30" t="s">
        <v>1166</v>
      </c>
      <c s="31" t="s">
        <v>185</v>
      </c>
      <c s="32">
        <v>54.3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38.25">
      <c r="A222" s="34" t="s">
        <v>53</v>
      </c>
      <c r="E222" s="35" t="s">
        <v>1500</v>
      </c>
    </row>
    <row r="223" spans="1:5" ht="12.75">
      <c r="A223" s="36" t="s">
        <v>55</v>
      </c>
      <c r="E223" s="37" t="s">
        <v>1397</v>
      </c>
    </row>
    <row r="224" spans="1:5" ht="38.25">
      <c r="A224" t="s">
        <v>57</v>
      </c>
      <c r="E224" s="35" t="s">
        <v>1047</v>
      </c>
    </row>
    <row r="225" spans="1:16" ht="12.75">
      <c r="A225" s="25" t="s">
        <v>47</v>
      </c>
      <c s="29" t="s">
        <v>480</v>
      </c>
      <c s="29" t="s">
        <v>1051</v>
      </c>
      <c s="25" t="s">
        <v>49</v>
      </c>
      <c s="30" t="s">
        <v>1052</v>
      </c>
      <c s="31" t="s">
        <v>891</v>
      </c>
      <c s="32">
        <v>59.85</v>
      </c>
      <c s="33">
        <v>0</v>
      </c>
      <c s="33">
        <f>ROUND(ROUND(H225,2)*ROUND(G225,3),2)</f>
      </c>
      <c s="31" t="s">
        <v>52</v>
      </c>
      <c r="O225">
        <f>(I225*21)/100</f>
      </c>
      <c t="s">
        <v>23</v>
      </c>
    </row>
    <row r="226" spans="1:5" ht="51">
      <c r="A226" s="34" t="s">
        <v>53</v>
      </c>
      <c r="E226" s="35" t="s">
        <v>1501</v>
      </c>
    </row>
    <row r="227" spans="1:5" ht="12.75">
      <c r="A227" s="36" t="s">
        <v>55</v>
      </c>
      <c r="E227" s="37" t="s">
        <v>1502</v>
      </c>
    </row>
    <row r="228" spans="1:5" ht="357">
      <c r="A228" t="s">
        <v>57</v>
      </c>
      <c r="E228" s="35" t="s">
        <v>1055</v>
      </c>
    </row>
    <row r="229" spans="1:16" ht="12.75">
      <c r="A229" s="25" t="s">
        <v>47</v>
      </c>
      <c s="29" t="s">
        <v>23</v>
      </c>
      <c s="29" t="s">
        <v>1058</v>
      </c>
      <c s="25" t="s">
        <v>49</v>
      </c>
      <c s="30" t="s">
        <v>1059</v>
      </c>
      <c s="31" t="s">
        <v>148</v>
      </c>
      <c s="32">
        <v>6.516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51">
      <c r="A230" s="34" t="s">
        <v>53</v>
      </c>
      <c r="E230" s="35" t="s">
        <v>1503</v>
      </c>
    </row>
    <row r="231" spans="1:5" ht="12.75">
      <c r="A231" s="36" t="s">
        <v>55</v>
      </c>
      <c r="E231" s="37" t="s">
        <v>1504</v>
      </c>
    </row>
    <row r="232" spans="1:5" ht="102">
      <c r="A232" t="s">
        <v>57</v>
      </c>
      <c r="E232" s="35" t="s">
        <v>597</v>
      </c>
    </row>
    <row r="233" spans="1:16" ht="12.75">
      <c r="A233" s="25" t="s">
        <v>47</v>
      </c>
      <c s="29" t="s">
        <v>382</v>
      </c>
      <c s="29" t="s">
        <v>1363</v>
      </c>
      <c s="25" t="s">
        <v>49</v>
      </c>
      <c s="30" t="s">
        <v>1364</v>
      </c>
      <c s="31" t="s">
        <v>148</v>
      </c>
      <c s="32">
        <v>0.942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51">
      <c r="A234" s="34" t="s">
        <v>53</v>
      </c>
      <c r="E234" s="35" t="s">
        <v>1505</v>
      </c>
    </row>
    <row r="235" spans="1:5" ht="12.75">
      <c r="A235" s="36" t="s">
        <v>55</v>
      </c>
      <c r="E235" s="37" t="s">
        <v>1506</v>
      </c>
    </row>
    <row r="236" spans="1:5" ht="76.5">
      <c r="A236" t="s">
        <v>57</v>
      </c>
      <c r="E236" s="35" t="s">
        <v>1367</v>
      </c>
    </row>
    <row r="237" spans="1:16" ht="12.75">
      <c r="A237" s="25" t="s">
        <v>47</v>
      </c>
      <c s="29" t="s">
        <v>22</v>
      </c>
      <c s="29" t="s">
        <v>1368</v>
      </c>
      <c s="25" t="s">
        <v>49</v>
      </c>
      <c s="30" t="s">
        <v>1369</v>
      </c>
      <c s="31" t="s">
        <v>148</v>
      </c>
      <c s="32">
        <v>187.607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76.5">
      <c r="A238" s="34" t="s">
        <v>53</v>
      </c>
      <c r="E238" s="35" t="s">
        <v>1507</v>
      </c>
    </row>
    <row r="239" spans="1:5" ht="12.75">
      <c r="A239" s="36" t="s">
        <v>55</v>
      </c>
      <c r="E239" s="37" t="s">
        <v>1508</v>
      </c>
    </row>
    <row r="240" spans="1:5" ht="76.5">
      <c r="A240" t="s">
        <v>57</v>
      </c>
      <c r="E240" s="35" t="s">
        <v>1367</v>
      </c>
    </row>
    <row r="241" spans="1:16" ht="12.75">
      <c r="A241" s="25" t="s">
        <v>47</v>
      </c>
      <c s="29" t="s">
        <v>33</v>
      </c>
      <c s="29" t="s">
        <v>1372</v>
      </c>
      <c s="25" t="s">
        <v>49</v>
      </c>
      <c s="30" t="s">
        <v>1373</v>
      </c>
      <c s="31" t="s">
        <v>148</v>
      </c>
      <c s="32">
        <v>0.3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51">
      <c r="A242" s="34" t="s">
        <v>53</v>
      </c>
      <c r="E242" s="35" t="s">
        <v>1509</v>
      </c>
    </row>
    <row r="243" spans="1:5" ht="12.75">
      <c r="A243" s="36" t="s">
        <v>55</v>
      </c>
      <c r="E243" s="37" t="s">
        <v>1510</v>
      </c>
    </row>
    <row r="244" spans="1:5" ht="76.5">
      <c r="A244" t="s">
        <v>57</v>
      </c>
      <c r="E244" s="35" t="s">
        <v>1367</v>
      </c>
    </row>
    <row r="245" spans="1:16" ht="12.75">
      <c r="A245" s="25" t="s">
        <v>47</v>
      </c>
      <c s="29" t="s">
        <v>126</v>
      </c>
      <c s="29" t="s">
        <v>828</v>
      </c>
      <c s="25" t="s">
        <v>49</v>
      </c>
      <c s="30" t="s">
        <v>829</v>
      </c>
      <c s="31" t="s">
        <v>114</v>
      </c>
      <c s="32">
        <v>0.644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51">
      <c r="A246" s="34" t="s">
        <v>53</v>
      </c>
      <c r="E246" s="35" t="s">
        <v>1511</v>
      </c>
    </row>
    <row r="247" spans="1:5" ht="12.75">
      <c r="A247" s="36" t="s">
        <v>55</v>
      </c>
      <c r="E247" s="37" t="s">
        <v>1512</v>
      </c>
    </row>
    <row r="248" spans="1:5" ht="76.5">
      <c r="A248" t="s">
        <v>57</v>
      </c>
      <c r="E248" s="35" t="s">
        <v>1367</v>
      </c>
    </row>
    <row r="249" spans="1:16" ht="12.75">
      <c r="A249" s="25" t="s">
        <v>47</v>
      </c>
      <c s="29" t="s">
        <v>445</v>
      </c>
      <c s="29" t="s">
        <v>1513</v>
      </c>
      <c s="25" t="s">
        <v>49</v>
      </c>
      <c s="30" t="s">
        <v>1514</v>
      </c>
      <c s="31" t="s">
        <v>185</v>
      </c>
      <c s="32">
        <v>110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51">
      <c r="A250" s="34" t="s">
        <v>53</v>
      </c>
      <c r="E250" s="35" t="s">
        <v>1515</v>
      </c>
    </row>
    <row r="251" spans="1:5" ht="12.75">
      <c r="A251" s="36" t="s">
        <v>55</v>
      </c>
      <c r="E251" s="37" t="s">
        <v>1403</v>
      </c>
    </row>
    <row r="252" spans="1:5" ht="76.5">
      <c r="A252" t="s">
        <v>57</v>
      </c>
      <c r="E252" s="35" t="s">
        <v>1379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1516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1516</v>
      </c>
      <c s="6"/>
      <c s="18" t="s">
        <v>1517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1518</v>
      </c>
      <c s="25" t="s">
        <v>49</v>
      </c>
      <c s="30" t="s">
        <v>1519</v>
      </c>
      <c s="31" t="s">
        <v>1520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1521</v>
      </c>
    </row>
    <row r="11" spans="1:5" ht="12.75">
      <c r="A11" s="36" t="s">
        <v>55</v>
      </c>
      <c r="E11" s="37" t="s">
        <v>49</v>
      </c>
    </row>
    <row r="12" spans="1:5" ht="12.75">
      <c r="A12" t="s">
        <v>57</v>
      </c>
      <c r="E12" s="35" t="s">
        <v>1522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1523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1523</v>
      </c>
      <c s="6"/>
      <c s="18" t="s">
        <v>1524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111</v>
      </c>
      <c s="19"/>
      <c s="19"/>
      <c s="19"/>
      <c s="28">
        <f>0+Q8</f>
      </c>
      <c s="19"/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25" t="s">
        <v>47</v>
      </c>
      <c s="29" t="s">
        <v>23</v>
      </c>
      <c s="29" t="s">
        <v>1525</v>
      </c>
      <c s="25" t="s">
        <v>609</v>
      </c>
      <c s="30" t="s">
        <v>1526</v>
      </c>
      <c s="31" t="s">
        <v>1520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1527</v>
      </c>
    </row>
    <row r="11" spans="1:5" ht="12.75">
      <c r="A11" s="36" t="s">
        <v>55</v>
      </c>
      <c r="E11" s="37" t="s">
        <v>49</v>
      </c>
    </row>
    <row r="12" spans="1:5" ht="38.25">
      <c r="A12" t="s">
        <v>57</v>
      </c>
      <c r="E12" s="35" t="s">
        <v>1528</v>
      </c>
    </row>
    <row r="13" spans="1:16" ht="12.75">
      <c r="A13" s="25" t="s">
        <v>47</v>
      </c>
      <c s="29" t="s">
        <v>22</v>
      </c>
      <c s="29" t="s">
        <v>1525</v>
      </c>
      <c s="25" t="s">
        <v>836</v>
      </c>
      <c s="30" t="s">
        <v>1526</v>
      </c>
      <c s="31" t="s">
        <v>1520</v>
      </c>
      <c s="32">
        <v>1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1529</v>
      </c>
    </row>
    <row r="15" spans="1:5" ht="12.75">
      <c r="A15" s="36" t="s">
        <v>55</v>
      </c>
      <c r="E15" s="37" t="s">
        <v>49</v>
      </c>
    </row>
    <row r="16" spans="1:5" ht="38.25">
      <c r="A16" t="s">
        <v>57</v>
      </c>
      <c r="E16" s="35" t="s">
        <v>1528</v>
      </c>
    </row>
    <row r="17" spans="1:16" ht="12.75">
      <c r="A17" s="25" t="s">
        <v>47</v>
      </c>
      <c s="29" t="s">
        <v>42</v>
      </c>
      <c s="29" t="s">
        <v>1530</v>
      </c>
      <c s="25" t="s">
        <v>49</v>
      </c>
      <c s="30" t="s">
        <v>1531</v>
      </c>
      <c s="31" t="s">
        <v>1520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1532</v>
      </c>
    </row>
    <row r="19" spans="1:5" ht="12.75">
      <c r="A19" s="36" t="s">
        <v>55</v>
      </c>
      <c r="E19" s="37" t="s">
        <v>49</v>
      </c>
    </row>
    <row r="20" spans="1:5" ht="12.75">
      <c r="A20" t="s">
        <v>57</v>
      </c>
      <c r="E20" s="35" t="s">
        <v>624</v>
      </c>
    </row>
    <row r="21" spans="1:16" ht="12.75">
      <c r="A21" s="25" t="s">
        <v>47</v>
      </c>
      <c s="29" t="s">
        <v>33</v>
      </c>
      <c s="29" t="s">
        <v>1533</v>
      </c>
      <c s="25" t="s">
        <v>609</v>
      </c>
      <c s="30" t="s">
        <v>1534</v>
      </c>
      <c s="31" t="s">
        <v>1520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1535</v>
      </c>
    </row>
    <row r="23" spans="1:5" ht="12.75">
      <c r="A23" s="36" t="s">
        <v>55</v>
      </c>
      <c r="E23" s="37" t="s">
        <v>49</v>
      </c>
    </row>
    <row r="24" spans="1:5" ht="12.75">
      <c r="A24" t="s">
        <v>57</v>
      </c>
      <c r="E24" s="35" t="s">
        <v>624</v>
      </c>
    </row>
    <row r="25" spans="1:16" ht="12.75">
      <c r="A25" s="25" t="s">
        <v>47</v>
      </c>
      <c s="29" t="s">
        <v>35</v>
      </c>
      <c s="29" t="s">
        <v>1533</v>
      </c>
      <c s="25" t="s">
        <v>836</v>
      </c>
      <c s="30" t="s">
        <v>1534</v>
      </c>
      <c s="31" t="s">
        <v>1520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1536</v>
      </c>
    </row>
    <row r="27" spans="1:5" ht="12.75">
      <c r="A27" s="36" t="s">
        <v>55</v>
      </c>
      <c r="E27" s="37" t="s">
        <v>49</v>
      </c>
    </row>
    <row r="28" spans="1:5" ht="12.75">
      <c r="A28" t="s">
        <v>57</v>
      </c>
      <c r="E28" s="35" t="s">
        <v>624</v>
      </c>
    </row>
    <row r="29" spans="1:16" ht="12.75">
      <c r="A29" s="25" t="s">
        <v>47</v>
      </c>
      <c s="29" t="s">
        <v>37</v>
      </c>
      <c s="29" t="s">
        <v>1533</v>
      </c>
      <c s="25" t="s">
        <v>612</v>
      </c>
      <c s="30" t="s">
        <v>1534</v>
      </c>
      <c s="31" t="s">
        <v>1520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12.75">
      <c r="A30" s="34" t="s">
        <v>53</v>
      </c>
      <c r="E30" s="35" t="s">
        <v>1537</v>
      </c>
    </row>
    <row r="31" spans="1:5" ht="12.75">
      <c r="A31" s="36" t="s">
        <v>55</v>
      </c>
      <c r="E31" s="37" t="s">
        <v>49</v>
      </c>
    </row>
    <row r="32" spans="1:5" ht="12.75">
      <c r="A32" t="s">
        <v>57</v>
      </c>
      <c r="E32" s="35" t="s">
        <v>624</v>
      </c>
    </row>
    <row r="33" spans="1:16" ht="12.75">
      <c r="A33" s="25" t="s">
        <v>47</v>
      </c>
      <c s="29" t="s">
        <v>75</v>
      </c>
      <c s="29" t="s">
        <v>1533</v>
      </c>
      <c s="25" t="s">
        <v>615</v>
      </c>
      <c s="30" t="s">
        <v>1534</v>
      </c>
      <c s="31" t="s">
        <v>1520</v>
      </c>
      <c s="32">
        <v>1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12.75">
      <c r="A34" s="34" t="s">
        <v>53</v>
      </c>
      <c r="E34" s="35" t="s">
        <v>1538</v>
      </c>
    </row>
    <row r="35" spans="1:5" ht="12.75">
      <c r="A35" s="36" t="s">
        <v>55</v>
      </c>
      <c r="E35" s="37" t="s">
        <v>49</v>
      </c>
    </row>
    <row r="36" spans="1:5" ht="12.75">
      <c r="A36" t="s">
        <v>57</v>
      </c>
      <c r="E36" s="35" t="s">
        <v>624</v>
      </c>
    </row>
    <row r="37" spans="1:16" ht="12.75">
      <c r="A37" s="25" t="s">
        <v>47</v>
      </c>
      <c s="29" t="s">
        <v>152</v>
      </c>
      <c s="29" t="s">
        <v>1533</v>
      </c>
      <c s="25" t="s">
        <v>618</v>
      </c>
      <c s="30" t="s">
        <v>1534</v>
      </c>
      <c s="31" t="s">
        <v>1520</v>
      </c>
      <c s="32">
        <v>1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38.25">
      <c r="A38" s="34" t="s">
        <v>53</v>
      </c>
      <c r="E38" s="35" t="s">
        <v>1539</v>
      </c>
    </row>
    <row r="39" spans="1:5" ht="12.75">
      <c r="A39" s="36" t="s">
        <v>55</v>
      </c>
      <c r="E39" s="37" t="s">
        <v>49</v>
      </c>
    </row>
    <row r="40" spans="1:5" ht="12.75">
      <c r="A40" t="s">
        <v>57</v>
      </c>
      <c r="E40" s="35" t="s">
        <v>624</v>
      </c>
    </row>
    <row r="41" spans="1:16" ht="12.75">
      <c r="A41" s="25" t="s">
        <v>47</v>
      </c>
      <c s="29" t="s">
        <v>69</v>
      </c>
      <c s="29" t="s">
        <v>1540</v>
      </c>
      <c s="25" t="s">
        <v>49</v>
      </c>
      <c s="30" t="s">
        <v>1541</v>
      </c>
      <c s="31" t="s">
        <v>1520</v>
      </c>
      <c s="32">
        <v>1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102">
      <c r="A42" s="34" t="s">
        <v>53</v>
      </c>
      <c r="E42" s="35" t="s">
        <v>1542</v>
      </c>
    </row>
    <row r="43" spans="1:5" ht="12.75">
      <c r="A43" s="36" t="s">
        <v>55</v>
      </c>
      <c r="E43" s="37" t="s">
        <v>49</v>
      </c>
    </row>
    <row r="44" spans="1:5" ht="12.75">
      <c r="A44" t="s">
        <v>57</v>
      </c>
      <c r="E44" s="35" t="s">
        <v>624</v>
      </c>
    </row>
    <row r="45" spans="1:16" ht="12.75">
      <c r="A45" s="25" t="s">
        <v>47</v>
      </c>
      <c s="29" t="s">
        <v>92</v>
      </c>
      <c s="29" t="s">
        <v>1543</v>
      </c>
      <c s="25" t="s">
        <v>49</v>
      </c>
      <c s="30" t="s">
        <v>1544</v>
      </c>
      <c s="31" t="s">
        <v>1520</v>
      </c>
      <c s="32">
        <v>1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89.25">
      <c r="A46" s="34" t="s">
        <v>53</v>
      </c>
      <c r="E46" s="35" t="s">
        <v>1545</v>
      </c>
    </row>
    <row r="47" spans="1:5" ht="12.75">
      <c r="A47" s="36" t="s">
        <v>55</v>
      </c>
      <c r="E47" s="37" t="s">
        <v>49</v>
      </c>
    </row>
    <row r="48" spans="1:5" ht="12.75">
      <c r="A48" t="s">
        <v>57</v>
      </c>
      <c r="E48" s="35" t="s">
        <v>624</v>
      </c>
    </row>
    <row r="49" spans="1:16" ht="12.75">
      <c r="A49" s="25" t="s">
        <v>47</v>
      </c>
      <c s="29" t="s">
        <v>44</v>
      </c>
      <c s="29" t="s">
        <v>1546</v>
      </c>
      <c s="25" t="s">
        <v>49</v>
      </c>
      <c s="30" t="s">
        <v>1547</v>
      </c>
      <c s="31" t="s">
        <v>1520</v>
      </c>
      <c s="32">
        <v>1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51">
      <c r="A50" s="34" t="s">
        <v>53</v>
      </c>
      <c r="E50" s="35" t="s">
        <v>1548</v>
      </c>
    </row>
    <row r="51" spans="1:5" ht="12.75">
      <c r="A51" s="36" t="s">
        <v>55</v>
      </c>
      <c r="E51" s="37" t="s">
        <v>49</v>
      </c>
    </row>
    <row r="52" spans="1:5" ht="76.5">
      <c r="A52" t="s">
        <v>57</v>
      </c>
      <c r="E52" s="35" t="s">
        <v>1549</v>
      </c>
    </row>
    <row r="53" spans="1:16" ht="12.75">
      <c r="A53" s="25" t="s">
        <v>47</v>
      </c>
      <c s="29" t="s">
        <v>29</v>
      </c>
      <c s="29" t="s">
        <v>1550</v>
      </c>
      <c s="25" t="s">
        <v>49</v>
      </c>
      <c s="30" t="s">
        <v>1551</v>
      </c>
      <c s="31" t="s">
        <v>1520</v>
      </c>
      <c s="32">
        <v>1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25.5">
      <c r="A54" s="34" t="s">
        <v>53</v>
      </c>
      <c r="E54" s="35" t="s">
        <v>1552</v>
      </c>
    </row>
    <row r="55" spans="1:5" ht="12.75">
      <c r="A55" s="36" t="s">
        <v>55</v>
      </c>
      <c r="E55" s="37" t="s">
        <v>49</v>
      </c>
    </row>
    <row r="56" spans="1:5" ht="12.75">
      <c r="A56" t="s">
        <v>57</v>
      </c>
      <c r="E56" s="35" t="s">
        <v>624</v>
      </c>
    </row>
    <row r="57" spans="1:16" ht="12.75">
      <c r="A57" s="25" t="s">
        <v>47</v>
      </c>
      <c s="29" t="s">
        <v>40</v>
      </c>
      <c s="29" t="s">
        <v>1553</v>
      </c>
      <c s="25" t="s">
        <v>609</v>
      </c>
      <c s="30" t="s">
        <v>1554</v>
      </c>
      <c s="31" t="s">
        <v>1520</v>
      </c>
      <c s="32">
        <v>1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25.5">
      <c r="A58" s="34" t="s">
        <v>53</v>
      </c>
      <c r="E58" s="35" t="s">
        <v>1555</v>
      </c>
    </row>
    <row r="59" spans="1:5" ht="12.75">
      <c r="A59" s="36" t="s">
        <v>55</v>
      </c>
      <c r="E59" s="37" t="s">
        <v>49</v>
      </c>
    </row>
    <row r="60" spans="1:5" ht="25.5">
      <c r="A60" t="s">
        <v>57</v>
      </c>
      <c r="E60" s="35" t="s">
        <v>1556</v>
      </c>
    </row>
    <row r="61" spans="1:16" ht="12.75">
      <c r="A61" s="25" t="s">
        <v>47</v>
      </c>
      <c s="29" t="s">
        <v>157</v>
      </c>
      <c s="29" t="s">
        <v>1553</v>
      </c>
      <c s="25" t="s">
        <v>836</v>
      </c>
      <c s="30" t="s">
        <v>1554</v>
      </c>
      <c s="31" t="s">
        <v>1520</v>
      </c>
      <c s="32">
        <v>1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204">
      <c r="A62" s="34" t="s">
        <v>53</v>
      </c>
      <c r="E62" s="35" t="s">
        <v>1557</v>
      </c>
    </row>
    <row r="63" spans="1:5" ht="12.75">
      <c r="A63" s="36" t="s">
        <v>55</v>
      </c>
      <c r="E63" s="37" t="s">
        <v>49</v>
      </c>
    </row>
    <row r="64" spans="1:5" ht="25.5">
      <c r="A64" t="s">
        <v>57</v>
      </c>
      <c r="E64" s="35" t="s">
        <v>1556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