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R:\INOVACE zubní ordinace-učebny\Zadávací dokumentace\VZMR vyšší hodnoty - stavební práce\"/>
    </mc:Choice>
  </mc:AlternateContent>
  <xr:revisionPtr revIDLastSave="0" documentId="13_ncr:1_{10F903C3-4AEC-4CAE-B2A4-052F27E72BC4}" xr6:coauthVersionLast="47" xr6:coauthVersionMax="47" xr10:uidLastSave="{00000000-0000-0000-0000-000000000000}"/>
  <bookViews>
    <workbookView xWindow="-120" yWindow="-120" windowWidth="29040" windowHeight="15720" activeTab="6" xr2:uid="{00000000-000D-0000-FFFF-FFFF00000000}"/>
  </bookViews>
  <sheets>
    <sheet name="Pokyny pro vyplnění" sheetId="11" r:id="rId1"/>
    <sheet name="Stavba" sheetId="1" r:id="rId2"/>
    <sheet name="VzorPolozky" sheetId="10" state="hidden" r:id="rId3"/>
    <sheet name="01 01 Pol" sheetId="12" r:id="rId4"/>
    <sheet name="01 02 Pol" sheetId="13" r:id="rId5"/>
    <sheet name="01 03 Pol" sheetId="14" r:id="rId6"/>
    <sheet name="01 04 Pol" sheetId="15" r:id="rId7"/>
  </sheets>
  <externalReferences>
    <externalReference r:id="rId8"/>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01 Pol'!$1:$7</definedName>
    <definedName name="_xlnm.Print_Titles" localSheetId="4">'01 02 Pol'!$1:$7</definedName>
    <definedName name="_xlnm.Print_Titles" localSheetId="5">'01 03 Pol'!$1:$7</definedName>
    <definedName name="_xlnm.Print_Titles" localSheetId="6">'01 04 Pol'!$1:$7</definedName>
    <definedName name="oadresa">Stavba!$D$6</definedName>
    <definedName name="Objednatel" localSheetId="1">Stavba!$D$5</definedName>
    <definedName name="Objekt" localSheetId="1">Stavba!$B$38</definedName>
    <definedName name="_xlnm.Print_Area" localSheetId="3">'01 01 Pol'!$A$5:$G$334</definedName>
    <definedName name="_xlnm.Print_Area" localSheetId="4">'01 02 Pol'!$A$1:$Y$54</definedName>
    <definedName name="_xlnm.Print_Area" localSheetId="5">'01 03 Pol'!$A$1:$Y$28</definedName>
    <definedName name="_xlnm.Print_Area" localSheetId="6">'01 04 Pol'!$A$1:$Y$102</definedName>
    <definedName name="_xlnm.Print_Area" localSheetId="1">Stavba!$A$1:$J$122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5" i="12" l="1"/>
  <c r="E61" i="12"/>
  <c r="E83" i="12" s="1"/>
  <c r="Q49" i="13"/>
  <c r="O49" i="13"/>
  <c r="K49" i="13"/>
  <c r="I49" i="13"/>
  <c r="G49" i="13"/>
  <c r="M49" i="13" s="1"/>
  <c r="E67" i="12" l="1"/>
  <c r="G9" i="15"/>
  <c r="G8" i="15" s="1"/>
  <c r="I59" i="1" s="1"/>
  <c r="I9" i="15"/>
  <c r="I8" i="15" s="1"/>
  <c r="K9" i="15"/>
  <c r="K8" i="15" s="1"/>
  <c r="O9" i="15"/>
  <c r="O8" i="15" s="1"/>
  <c r="Q9" i="15"/>
  <c r="Q8" i="15" s="1"/>
  <c r="V9" i="15"/>
  <c r="V8" i="15" s="1"/>
  <c r="I10" i="15"/>
  <c r="V10" i="15"/>
  <c r="G11" i="15"/>
  <c r="G10" i="15" s="1"/>
  <c r="I70" i="1" s="1"/>
  <c r="I11" i="15"/>
  <c r="K11" i="15"/>
  <c r="K10" i="15" s="1"/>
  <c r="O11" i="15"/>
  <c r="O10" i="15" s="1"/>
  <c r="Q11" i="15"/>
  <c r="Q10" i="15" s="1"/>
  <c r="V11" i="15"/>
  <c r="G13" i="15"/>
  <c r="M13" i="15" s="1"/>
  <c r="I13" i="15"/>
  <c r="K13" i="15"/>
  <c r="K12" i="15" s="1"/>
  <c r="O13" i="15"/>
  <c r="Q13" i="15"/>
  <c r="V13" i="15"/>
  <c r="G14" i="15"/>
  <c r="M14" i="15" s="1"/>
  <c r="I14" i="15"/>
  <c r="K14" i="15"/>
  <c r="O14" i="15"/>
  <c r="Q14" i="15"/>
  <c r="V14" i="15"/>
  <c r="G15" i="15"/>
  <c r="M15" i="15" s="1"/>
  <c r="I15" i="15"/>
  <c r="K15" i="15"/>
  <c r="O15" i="15"/>
  <c r="Q15" i="15"/>
  <c r="V15" i="15"/>
  <c r="G17" i="15"/>
  <c r="G16" i="15" s="1"/>
  <c r="I87" i="1" s="1"/>
  <c r="I17" i="15"/>
  <c r="K17" i="15"/>
  <c r="K16" i="15" s="1"/>
  <c r="O17" i="15"/>
  <c r="O16" i="15" s="1"/>
  <c r="Q17" i="15"/>
  <c r="V17" i="15"/>
  <c r="G18" i="15"/>
  <c r="I18" i="15"/>
  <c r="K18" i="15"/>
  <c r="M18" i="15"/>
  <c r="O18" i="15"/>
  <c r="Q18" i="15"/>
  <c r="V18" i="15"/>
  <c r="G19" i="15"/>
  <c r="I19" i="15"/>
  <c r="K19" i="15"/>
  <c r="M19" i="15"/>
  <c r="O19" i="15"/>
  <c r="Q19" i="15"/>
  <c r="V19" i="15"/>
  <c r="G21" i="15"/>
  <c r="M21" i="15" s="1"/>
  <c r="M20" i="15" s="1"/>
  <c r="I21" i="15"/>
  <c r="I20" i="15" s="1"/>
  <c r="K21" i="15"/>
  <c r="K20" i="15" s="1"/>
  <c r="O21" i="15"/>
  <c r="O20" i="15" s="1"/>
  <c r="Q21" i="15"/>
  <c r="Q20" i="15" s="1"/>
  <c r="V21" i="15"/>
  <c r="V20" i="15" s="1"/>
  <c r="G23" i="15"/>
  <c r="M23" i="15" s="1"/>
  <c r="M22" i="15" s="1"/>
  <c r="I23" i="15"/>
  <c r="I22" i="15" s="1"/>
  <c r="K23" i="15"/>
  <c r="K22" i="15" s="1"/>
  <c r="O23" i="15"/>
  <c r="O22" i="15" s="1"/>
  <c r="Q23" i="15"/>
  <c r="Q22" i="15" s="1"/>
  <c r="V23" i="15"/>
  <c r="V22" i="15" s="1"/>
  <c r="O24" i="15"/>
  <c r="G25" i="15"/>
  <c r="G24" i="15" s="1"/>
  <c r="I90" i="1" s="1"/>
  <c r="I25" i="15"/>
  <c r="I24" i="15" s="1"/>
  <c r="K25" i="15"/>
  <c r="K24" i="15" s="1"/>
  <c r="O25" i="15"/>
  <c r="Q25" i="15"/>
  <c r="Q24" i="15" s="1"/>
  <c r="V25" i="15"/>
  <c r="V24" i="15" s="1"/>
  <c r="G26" i="15"/>
  <c r="I91" i="1" s="1"/>
  <c r="O26" i="15"/>
  <c r="V26" i="15"/>
  <c r="G27" i="15"/>
  <c r="I27" i="15"/>
  <c r="I26" i="15" s="1"/>
  <c r="K27" i="15"/>
  <c r="K26" i="15" s="1"/>
  <c r="M27" i="15"/>
  <c r="M26" i="15" s="1"/>
  <c r="O27" i="15"/>
  <c r="Q27" i="15"/>
  <c r="Q26" i="15" s="1"/>
  <c r="V27" i="15"/>
  <c r="K28" i="15"/>
  <c r="V28" i="15"/>
  <c r="G29" i="15"/>
  <c r="M29" i="15" s="1"/>
  <c r="M28" i="15" s="1"/>
  <c r="I29" i="15"/>
  <c r="I28" i="15" s="1"/>
  <c r="K29" i="15"/>
  <c r="O29" i="15"/>
  <c r="O28" i="15" s="1"/>
  <c r="Q29" i="15"/>
  <c r="Q28" i="15" s="1"/>
  <c r="V29" i="15"/>
  <c r="G30" i="15"/>
  <c r="I60" i="1" s="1"/>
  <c r="G31" i="15"/>
  <c r="M31" i="15" s="1"/>
  <c r="M30" i="15" s="1"/>
  <c r="I31" i="15"/>
  <c r="I30" i="15" s="1"/>
  <c r="K31" i="15"/>
  <c r="K30" i="15" s="1"/>
  <c r="O31" i="15"/>
  <c r="O30" i="15" s="1"/>
  <c r="Q31" i="15"/>
  <c r="Q30" i="15" s="1"/>
  <c r="V31" i="15"/>
  <c r="V30" i="15" s="1"/>
  <c r="K32" i="15"/>
  <c r="O32" i="15"/>
  <c r="V32" i="15"/>
  <c r="G33" i="15"/>
  <c r="G32" i="15" s="1"/>
  <c r="I61" i="1" s="1"/>
  <c r="I33" i="15"/>
  <c r="I32" i="15" s="1"/>
  <c r="K33" i="15"/>
  <c r="O33" i="15"/>
  <c r="Q33" i="15"/>
  <c r="Q32" i="15" s="1"/>
  <c r="V33" i="15"/>
  <c r="G34" i="15"/>
  <c r="I62" i="1" s="1"/>
  <c r="V34" i="15"/>
  <c r="G35" i="15"/>
  <c r="M35" i="15" s="1"/>
  <c r="M34" i="15" s="1"/>
  <c r="I35" i="15"/>
  <c r="I34" i="15" s="1"/>
  <c r="K35" i="15"/>
  <c r="K34" i="15" s="1"/>
  <c r="O35" i="15"/>
  <c r="O34" i="15" s="1"/>
  <c r="Q35" i="15"/>
  <c r="Q34" i="15" s="1"/>
  <c r="V35" i="15"/>
  <c r="G36" i="15"/>
  <c r="I63" i="1" s="1"/>
  <c r="V36" i="15"/>
  <c r="G37" i="15"/>
  <c r="I37" i="15"/>
  <c r="I36" i="15" s="1"/>
  <c r="K37" i="15"/>
  <c r="K36" i="15" s="1"/>
  <c r="M37" i="15"/>
  <c r="M36" i="15" s="1"/>
  <c r="O37" i="15"/>
  <c r="O36" i="15" s="1"/>
  <c r="Q37" i="15"/>
  <c r="Q36" i="15" s="1"/>
  <c r="V37" i="15"/>
  <c r="O38" i="15"/>
  <c r="Q38" i="15"/>
  <c r="G39" i="15"/>
  <c r="M39" i="15" s="1"/>
  <c r="M38" i="15" s="1"/>
  <c r="I39" i="15"/>
  <c r="I38" i="15" s="1"/>
  <c r="K39" i="15"/>
  <c r="K38" i="15" s="1"/>
  <c r="O39" i="15"/>
  <c r="Q39" i="15"/>
  <c r="V39" i="15"/>
  <c r="V38" i="15" s="1"/>
  <c r="O40" i="15"/>
  <c r="G41" i="15"/>
  <c r="G40" i="15" s="1"/>
  <c r="I65" i="1" s="1"/>
  <c r="I41" i="15"/>
  <c r="I40" i="15" s="1"/>
  <c r="K41" i="15"/>
  <c r="K40" i="15" s="1"/>
  <c r="O41" i="15"/>
  <c r="Q41" i="15"/>
  <c r="Q40" i="15" s="1"/>
  <c r="V41" i="15"/>
  <c r="V40" i="15" s="1"/>
  <c r="O42" i="15"/>
  <c r="G43" i="15"/>
  <c r="M43" i="15" s="1"/>
  <c r="I43" i="15"/>
  <c r="I42" i="15" s="1"/>
  <c r="K43" i="15"/>
  <c r="O43" i="15"/>
  <c r="Q43" i="15"/>
  <c r="Q42" i="15" s="1"/>
  <c r="V43" i="15"/>
  <c r="G44" i="15"/>
  <c r="M44" i="15" s="1"/>
  <c r="I44" i="15"/>
  <c r="K44" i="15"/>
  <c r="O44" i="15"/>
  <c r="Q44" i="15"/>
  <c r="V44" i="15"/>
  <c r="V42" i="15" s="1"/>
  <c r="I45" i="15"/>
  <c r="O45" i="15"/>
  <c r="G46" i="15"/>
  <c r="G45" i="15" s="1"/>
  <c r="I67" i="1" s="1"/>
  <c r="I46" i="15"/>
  <c r="K46" i="15"/>
  <c r="K45" i="15" s="1"/>
  <c r="O46" i="15"/>
  <c r="Q46" i="15"/>
  <c r="Q45" i="15" s="1"/>
  <c r="V46" i="15"/>
  <c r="V45" i="15" s="1"/>
  <c r="G47" i="15"/>
  <c r="I68" i="1" s="1"/>
  <c r="V47" i="15"/>
  <c r="G48" i="15"/>
  <c r="M48" i="15" s="1"/>
  <c r="M47" i="15" s="1"/>
  <c r="I48" i="15"/>
  <c r="I47" i="15" s="1"/>
  <c r="K48" i="15"/>
  <c r="K47" i="15" s="1"/>
  <c r="O48" i="15"/>
  <c r="O47" i="15" s="1"/>
  <c r="Q48" i="15"/>
  <c r="Q47" i="15" s="1"/>
  <c r="V48" i="15"/>
  <c r="G50" i="15"/>
  <c r="M50" i="15" s="1"/>
  <c r="I50" i="15"/>
  <c r="K50" i="15"/>
  <c r="O50" i="15"/>
  <c r="O49" i="15" s="1"/>
  <c r="Q50" i="15"/>
  <c r="V50" i="15"/>
  <c r="V49" i="15" s="1"/>
  <c r="G51" i="15"/>
  <c r="M51" i="15" s="1"/>
  <c r="I51" i="15"/>
  <c r="K51" i="15"/>
  <c r="O51" i="15"/>
  <c r="Q51" i="15"/>
  <c r="Q49" i="15" s="1"/>
  <c r="V51" i="15"/>
  <c r="G52" i="15"/>
  <c r="I71" i="1" s="1"/>
  <c r="Q52" i="15"/>
  <c r="G53" i="15"/>
  <c r="I53" i="15"/>
  <c r="I52" i="15" s="1"/>
  <c r="K53" i="15"/>
  <c r="K52" i="15" s="1"/>
  <c r="M53" i="15"/>
  <c r="M52" i="15" s="1"/>
  <c r="O53" i="15"/>
  <c r="O52" i="15" s="1"/>
  <c r="Q53" i="15"/>
  <c r="V53" i="15"/>
  <c r="V52" i="15" s="1"/>
  <c r="Q54" i="15"/>
  <c r="G55" i="15"/>
  <c r="M55" i="15" s="1"/>
  <c r="I55" i="15"/>
  <c r="K55" i="15"/>
  <c r="O55" i="15"/>
  <c r="Q55" i="15"/>
  <c r="V55" i="15"/>
  <c r="G56" i="15"/>
  <c r="M56" i="15" s="1"/>
  <c r="I56" i="15"/>
  <c r="K56" i="15"/>
  <c r="O56" i="15"/>
  <c r="Q56" i="15"/>
  <c r="V56" i="15"/>
  <c r="G57" i="15"/>
  <c r="I57" i="15"/>
  <c r="K57" i="15"/>
  <c r="O57" i="15"/>
  <c r="Q57" i="15"/>
  <c r="V57" i="15"/>
  <c r="I58" i="15"/>
  <c r="G59" i="15"/>
  <c r="M59" i="15" s="1"/>
  <c r="I59" i="15"/>
  <c r="K59" i="15"/>
  <c r="O59" i="15"/>
  <c r="Q59" i="15"/>
  <c r="V59" i="15"/>
  <c r="G60" i="15"/>
  <c r="I60" i="15"/>
  <c r="K60" i="15"/>
  <c r="O60" i="15"/>
  <c r="Q60" i="15"/>
  <c r="V60" i="15"/>
  <c r="G61" i="15"/>
  <c r="M61" i="15" s="1"/>
  <c r="I61" i="15"/>
  <c r="K61" i="15"/>
  <c r="O61" i="15"/>
  <c r="Q61" i="15"/>
  <c r="V61" i="15"/>
  <c r="G62" i="15"/>
  <c r="M62" i="15" s="1"/>
  <c r="I62" i="15"/>
  <c r="K62" i="15"/>
  <c r="O62" i="15"/>
  <c r="Q62" i="15"/>
  <c r="V62" i="15"/>
  <c r="G63" i="15"/>
  <c r="M63" i="15" s="1"/>
  <c r="I63" i="15"/>
  <c r="K63" i="15"/>
  <c r="O63" i="15"/>
  <c r="Q63" i="15"/>
  <c r="V63" i="15"/>
  <c r="G65" i="15"/>
  <c r="I65" i="15"/>
  <c r="K65" i="15"/>
  <c r="O65" i="15"/>
  <c r="Q65" i="15"/>
  <c r="V65" i="15"/>
  <c r="G66" i="15"/>
  <c r="M66" i="15" s="1"/>
  <c r="I66" i="15"/>
  <c r="K66" i="15"/>
  <c r="O66" i="15"/>
  <c r="Q66" i="15"/>
  <c r="V66" i="15"/>
  <c r="G67" i="15"/>
  <c r="M67" i="15" s="1"/>
  <c r="I67" i="15"/>
  <c r="K67" i="15"/>
  <c r="O67" i="15"/>
  <c r="Q67" i="15"/>
  <c r="V67" i="15"/>
  <c r="G68" i="15"/>
  <c r="M68" i="15" s="1"/>
  <c r="I68" i="15"/>
  <c r="K68" i="15"/>
  <c r="O68" i="15"/>
  <c r="Q68" i="15"/>
  <c r="V68" i="15"/>
  <c r="G69" i="15"/>
  <c r="I69" i="15"/>
  <c r="K69" i="15"/>
  <c r="M69" i="15"/>
  <c r="O69" i="15"/>
  <c r="Q69" i="15"/>
  <c r="V69" i="15"/>
  <c r="O70" i="15"/>
  <c r="Q70" i="15"/>
  <c r="G71" i="15"/>
  <c r="M71" i="15" s="1"/>
  <c r="M70" i="15" s="1"/>
  <c r="I71" i="15"/>
  <c r="I70" i="15" s="1"/>
  <c r="K71" i="15"/>
  <c r="K70" i="15" s="1"/>
  <c r="O71" i="15"/>
  <c r="Q71" i="15"/>
  <c r="V71" i="15"/>
  <c r="V70" i="15" s="1"/>
  <c r="K72" i="15"/>
  <c r="G73" i="15"/>
  <c r="I73" i="15"/>
  <c r="K73" i="15"/>
  <c r="O73" i="15"/>
  <c r="Q73" i="15"/>
  <c r="Q72" i="15" s="1"/>
  <c r="V73" i="15"/>
  <c r="G74" i="15"/>
  <c r="M74" i="15" s="1"/>
  <c r="I74" i="15"/>
  <c r="I72" i="15" s="1"/>
  <c r="K74" i="15"/>
  <c r="O74" i="15"/>
  <c r="O72" i="15" s="1"/>
  <c r="Q74" i="15"/>
  <c r="V74" i="15"/>
  <c r="V72" i="15" s="1"/>
  <c r="K75" i="15"/>
  <c r="G76" i="15"/>
  <c r="G75" i="15" s="1"/>
  <c r="I77" i="1" s="1"/>
  <c r="I76" i="15"/>
  <c r="I75" i="15" s="1"/>
  <c r="K76" i="15"/>
  <c r="O76" i="15"/>
  <c r="O75" i="15" s="1"/>
  <c r="Q76" i="15"/>
  <c r="Q75" i="15" s="1"/>
  <c r="V76" i="15"/>
  <c r="V75" i="15" s="1"/>
  <c r="O77" i="15"/>
  <c r="G78" i="15"/>
  <c r="I78" i="15"/>
  <c r="K78" i="15"/>
  <c r="O78" i="15"/>
  <c r="Q78" i="15"/>
  <c r="V78" i="15"/>
  <c r="G79" i="15"/>
  <c r="M79" i="15" s="1"/>
  <c r="I79" i="15"/>
  <c r="K79" i="15"/>
  <c r="O79" i="15"/>
  <c r="Q79" i="15"/>
  <c r="V79" i="15"/>
  <c r="G80" i="15"/>
  <c r="M80" i="15" s="1"/>
  <c r="I80" i="15"/>
  <c r="K80" i="15"/>
  <c r="O80" i="15"/>
  <c r="Q80" i="15"/>
  <c r="V80" i="15"/>
  <c r="G81" i="15"/>
  <c r="M81" i="15" s="1"/>
  <c r="I81" i="15"/>
  <c r="K81" i="15"/>
  <c r="O81" i="15"/>
  <c r="Q81" i="15"/>
  <c r="V81" i="15"/>
  <c r="I82" i="15"/>
  <c r="G83" i="15"/>
  <c r="G82" i="15" s="1"/>
  <c r="I79" i="1" s="1"/>
  <c r="I83" i="15"/>
  <c r="K83" i="15"/>
  <c r="K82" i="15" s="1"/>
  <c r="O83" i="15"/>
  <c r="O82" i="15" s="1"/>
  <c r="Q83" i="15"/>
  <c r="Q82" i="15" s="1"/>
  <c r="V83" i="15"/>
  <c r="V82" i="15" s="1"/>
  <c r="G85" i="15"/>
  <c r="M85" i="15" s="1"/>
  <c r="I85" i="15"/>
  <c r="I84" i="15" s="1"/>
  <c r="K85" i="15"/>
  <c r="O85" i="15"/>
  <c r="O84" i="15" s="1"/>
  <c r="Q85" i="15"/>
  <c r="V85" i="15"/>
  <c r="G86" i="15"/>
  <c r="I86" i="15"/>
  <c r="K86" i="15"/>
  <c r="O86" i="15"/>
  <c r="Q86" i="15"/>
  <c r="Q84" i="15" s="1"/>
  <c r="V86" i="15"/>
  <c r="V84" i="15" s="1"/>
  <c r="G88" i="15"/>
  <c r="M88" i="15" s="1"/>
  <c r="I88" i="15"/>
  <c r="I87" i="15" s="1"/>
  <c r="K88" i="15"/>
  <c r="O88" i="15"/>
  <c r="Q88" i="15"/>
  <c r="Q87" i="15" s="1"/>
  <c r="V88" i="15"/>
  <c r="G89" i="15"/>
  <c r="I89" i="15"/>
  <c r="K89" i="15"/>
  <c r="O89" i="15"/>
  <c r="Q89" i="15"/>
  <c r="V89" i="15"/>
  <c r="V87" i="15" s="1"/>
  <c r="I90" i="15"/>
  <c r="G91" i="15"/>
  <c r="G90" i="15" s="1"/>
  <c r="I83" i="1" s="1"/>
  <c r="I91" i="15"/>
  <c r="K91" i="15"/>
  <c r="K90" i="15" s="1"/>
  <c r="O91" i="15"/>
  <c r="O90" i="15" s="1"/>
  <c r="Q91" i="15"/>
  <c r="Q90" i="15" s="1"/>
  <c r="V91" i="15"/>
  <c r="V90" i="15" s="1"/>
  <c r="V92" i="15"/>
  <c r="G93" i="15"/>
  <c r="M93" i="15" s="1"/>
  <c r="M92" i="15" s="1"/>
  <c r="I93" i="15"/>
  <c r="I92" i="15" s="1"/>
  <c r="K93" i="15"/>
  <c r="K92" i="15" s="1"/>
  <c r="O93" i="15"/>
  <c r="O92" i="15" s="1"/>
  <c r="Q93" i="15"/>
  <c r="Q92" i="15" s="1"/>
  <c r="V93" i="15"/>
  <c r="K94" i="15"/>
  <c r="G95" i="15"/>
  <c r="M95" i="15" s="1"/>
  <c r="M94" i="15" s="1"/>
  <c r="I95" i="15"/>
  <c r="I94" i="15" s="1"/>
  <c r="K95" i="15"/>
  <c r="O95" i="15"/>
  <c r="O94" i="15" s="1"/>
  <c r="Q95" i="15"/>
  <c r="Q94" i="15" s="1"/>
  <c r="V95" i="15"/>
  <c r="V94" i="15" s="1"/>
  <c r="G97" i="15"/>
  <c r="I97" i="15"/>
  <c r="K97" i="15"/>
  <c r="O97" i="15"/>
  <c r="Q97" i="15"/>
  <c r="V97" i="15"/>
  <c r="G98" i="15"/>
  <c r="M98" i="15" s="1"/>
  <c r="I98" i="15"/>
  <c r="I96" i="15" s="1"/>
  <c r="K98" i="15"/>
  <c r="O98" i="15"/>
  <c r="O96" i="15" s="1"/>
  <c r="Q98" i="15"/>
  <c r="V98" i="15"/>
  <c r="G99" i="15"/>
  <c r="M99" i="15" s="1"/>
  <c r="I99" i="15"/>
  <c r="K99" i="15"/>
  <c r="K96" i="15" s="1"/>
  <c r="O99" i="15"/>
  <c r="Q99" i="15"/>
  <c r="V99" i="15"/>
  <c r="AE101" i="15"/>
  <c r="F45" i="1" s="1"/>
  <c r="G9" i="14"/>
  <c r="M9" i="14" s="1"/>
  <c r="I9" i="14"/>
  <c r="K9" i="14"/>
  <c r="O9" i="14"/>
  <c r="Q9" i="14"/>
  <c r="V9" i="14"/>
  <c r="G10" i="14"/>
  <c r="I10" i="14"/>
  <c r="K10" i="14"/>
  <c r="O10" i="14"/>
  <c r="O8" i="14" s="1"/>
  <c r="Q10" i="14"/>
  <c r="V10" i="14"/>
  <c r="G11" i="14"/>
  <c r="M11" i="14" s="1"/>
  <c r="I11" i="14"/>
  <c r="K11" i="14"/>
  <c r="O11" i="14"/>
  <c r="Q11" i="14"/>
  <c r="V11" i="14"/>
  <c r="G12" i="14"/>
  <c r="M12" i="14" s="1"/>
  <c r="I12" i="14"/>
  <c r="K12" i="14"/>
  <c r="O12" i="14"/>
  <c r="Q12" i="14"/>
  <c r="V12" i="14"/>
  <c r="G13" i="14"/>
  <c r="I13" i="14"/>
  <c r="K13" i="14"/>
  <c r="M13" i="14"/>
  <c r="O13" i="14"/>
  <c r="Q13" i="14"/>
  <c r="V13" i="14"/>
  <c r="G14" i="14"/>
  <c r="M14" i="14" s="1"/>
  <c r="I14" i="14"/>
  <c r="K14" i="14"/>
  <c r="O14" i="14"/>
  <c r="Q14" i="14"/>
  <c r="V14" i="14"/>
  <c r="G15" i="14"/>
  <c r="M15" i="14" s="1"/>
  <c r="I15" i="14"/>
  <c r="K15" i="14"/>
  <c r="O15" i="14"/>
  <c r="Q15" i="14"/>
  <c r="V15" i="14"/>
  <c r="G16" i="14"/>
  <c r="M16" i="14" s="1"/>
  <c r="I16" i="14"/>
  <c r="K16" i="14"/>
  <c r="O16" i="14"/>
  <c r="Q16" i="14"/>
  <c r="V16" i="14"/>
  <c r="G17" i="14"/>
  <c r="M17" i="14" s="1"/>
  <c r="I17" i="14"/>
  <c r="K17" i="14"/>
  <c r="O17" i="14"/>
  <c r="Q17" i="14"/>
  <c r="V17" i="14"/>
  <c r="G18" i="14"/>
  <c r="M18" i="14" s="1"/>
  <c r="I18" i="14"/>
  <c r="K18" i="14"/>
  <c r="O18" i="14"/>
  <c r="Q18" i="14"/>
  <c r="V18" i="14"/>
  <c r="G19" i="14"/>
  <c r="M19" i="14" s="1"/>
  <c r="I19" i="14"/>
  <c r="K19" i="14"/>
  <c r="O19" i="14"/>
  <c r="Q19" i="14"/>
  <c r="V19" i="14"/>
  <c r="G20" i="14"/>
  <c r="M20" i="14" s="1"/>
  <c r="I20" i="14"/>
  <c r="K20" i="14"/>
  <c r="O20" i="14"/>
  <c r="Q20" i="14"/>
  <c r="V20" i="14"/>
  <c r="G21" i="14"/>
  <c r="M21" i="14" s="1"/>
  <c r="I21" i="14"/>
  <c r="K21" i="14"/>
  <c r="O21" i="14"/>
  <c r="Q21" i="14"/>
  <c r="V21" i="14"/>
  <c r="G23" i="14"/>
  <c r="M23" i="14" s="1"/>
  <c r="I23" i="14"/>
  <c r="K23" i="14"/>
  <c r="O23" i="14"/>
  <c r="Q23" i="14"/>
  <c r="V23" i="14"/>
  <c r="G24" i="14"/>
  <c r="M24" i="14" s="1"/>
  <c r="I24" i="14"/>
  <c r="K24" i="14"/>
  <c r="O24" i="14"/>
  <c r="O22" i="14" s="1"/>
  <c r="Q24" i="14"/>
  <c r="V24" i="14"/>
  <c r="V22" i="14" s="1"/>
  <c r="G25" i="14"/>
  <c r="M25" i="14" s="1"/>
  <c r="I25" i="14"/>
  <c r="K25" i="14"/>
  <c r="O25" i="14"/>
  <c r="Q25" i="14"/>
  <c r="V25" i="14"/>
  <c r="AE27" i="14"/>
  <c r="F44" i="1" s="1"/>
  <c r="G9" i="13"/>
  <c r="M9" i="13" s="1"/>
  <c r="I9" i="13"/>
  <c r="K9" i="13"/>
  <c r="O9" i="13"/>
  <c r="Q9" i="13"/>
  <c r="V9" i="13"/>
  <c r="G10" i="13"/>
  <c r="M10" i="13" s="1"/>
  <c r="I10" i="13"/>
  <c r="K10" i="13"/>
  <c r="O10" i="13"/>
  <c r="Q10" i="13"/>
  <c r="V10" i="13"/>
  <c r="G11" i="13"/>
  <c r="I11" i="13"/>
  <c r="K11" i="13"/>
  <c r="M11" i="13"/>
  <c r="O11" i="13"/>
  <c r="Q11" i="13"/>
  <c r="V11" i="13"/>
  <c r="G13" i="13"/>
  <c r="M13" i="13" s="1"/>
  <c r="I13" i="13"/>
  <c r="K13" i="13"/>
  <c r="O13" i="13"/>
  <c r="Q13" i="13"/>
  <c r="V13" i="13"/>
  <c r="G14" i="13"/>
  <c r="M14" i="13" s="1"/>
  <c r="I14" i="13"/>
  <c r="K14" i="13"/>
  <c r="O14" i="13"/>
  <c r="Q14" i="13"/>
  <c r="V14" i="13"/>
  <c r="G15" i="13"/>
  <c r="M15" i="13" s="1"/>
  <c r="I15" i="13"/>
  <c r="K15" i="13"/>
  <c r="O15" i="13"/>
  <c r="Q15" i="13"/>
  <c r="V15" i="13"/>
  <c r="G16" i="13"/>
  <c r="M16" i="13" s="1"/>
  <c r="I16" i="13"/>
  <c r="K16" i="13"/>
  <c r="O16" i="13"/>
  <c r="Q16" i="13"/>
  <c r="V16" i="13"/>
  <c r="G17" i="13"/>
  <c r="M17" i="13" s="1"/>
  <c r="I17" i="13"/>
  <c r="K17" i="13"/>
  <c r="O17" i="13"/>
  <c r="Q17" i="13"/>
  <c r="V17" i="13"/>
  <c r="G18" i="13"/>
  <c r="M18" i="13" s="1"/>
  <c r="I18" i="13"/>
  <c r="K18" i="13"/>
  <c r="O18" i="13"/>
  <c r="Q18" i="13"/>
  <c r="V18" i="13"/>
  <c r="G20" i="13"/>
  <c r="M20" i="13" s="1"/>
  <c r="I20" i="13"/>
  <c r="K20" i="13"/>
  <c r="O20" i="13"/>
  <c r="Q20" i="13"/>
  <c r="V20" i="13"/>
  <c r="G21" i="13"/>
  <c r="M21" i="13" s="1"/>
  <c r="I21" i="13"/>
  <c r="K21" i="13"/>
  <c r="O21" i="13"/>
  <c r="Q21" i="13"/>
  <c r="V21" i="13"/>
  <c r="G22" i="13"/>
  <c r="M22" i="13" s="1"/>
  <c r="I22" i="13"/>
  <c r="K22" i="13"/>
  <c r="O22" i="13"/>
  <c r="Q22" i="13"/>
  <c r="V22" i="13"/>
  <c r="G23" i="13"/>
  <c r="M23" i="13" s="1"/>
  <c r="I23" i="13"/>
  <c r="K23" i="13"/>
  <c r="O23" i="13"/>
  <c r="Q23" i="13"/>
  <c r="V23" i="13"/>
  <c r="G24" i="13"/>
  <c r="M24" i="13" s="1"/>
  <c r="I24" i="13"/>
  <c r="K24" i="13"/>
  <c r="O24" i="13"/>
  <c r="Q24" i="13"/>
  <c r="V24" i="13"/>
  <c r="G25" i="13"/>
  <c r="M25" i="13" s="1"/>
  <c r="I25" i="13"/>
  <c r="K25" i="13"/>
  <c r="O25" i="13"/>
  <c r="Q25" i="13"/>
  <c r="V25" i="13"/>
  <c r="G26" i="13"/>
  <c r="M26" i="13" s="1"/>
  <c r="I26" i="13"/>
  <c r="K26" i="13"/>
  <c r="O26" i="13"/>
  <c r="Q26" i="13"/>
  <c r="V26" i="13"/>
  <c r="G27" i="13"/>
  <c r="M27" i="13" s="1"/>
  <c r="I27" i="13"/>
  <c r="K27" i="13"/>
  <c r="O27" i="13"/>
  <c r="Q27" i="13"/>
  <c r="V27" i="13"/>
  <c r="G28" i="13"/>
  <c r="M28" i="13" s="1"/>
  <c r="I28" i="13"/>
  <c r="K28" i="13"/>
  <c r="O28" i="13"/>
  <c r="Q28" i="13"/>
  <c r="V28" i="13"/>
  <c r="G29" i="13"/>
  <c r="M29" i="13" s="1"/>
  <c r="I29" i="13"/>
  <c r="K29" i="13"/>
  <c r="O29" i="13"/>
  <c r="Q29" i="13"/>
  <c r="V29" i="13"/>
  <c r="G30" i="13"/>
  <c r="M30" i="13" s="1"/>
  <c r="I30" i="13"/>
  <c r="K30" i="13"/>
  <c r="O30" i="13"/>
  <c r="Q30" i="13"/>
  <c r="V30" i="13"/>
  <c r="G31" i="13"/>
  <c r="M31" i="13" s="1"/>
  <c r="I31" i="13"/>
  <c r="K31" i="13"/>
  <c r="O31" i="13"/>
  <c r="Q31" i="13"/>
  <c r="V31" i="13"/>
  <c r="G32" i="13"/>
  <c r="M32" i="13" s="1"/>
  <c r="I32" i="13"/>
  <c r="K32" i="13"/>
  <c r="O32" i="13"/>
  <c r="Q32" i="13"/>
  <c r="V32" i="13"/>
  <c r="G34" i="13"/>
  <c r="M34" i="13" s="1"/>
  <c r="I34" i="13"/>
  <c r="K34" i="13"/>
  <c r="O34" i="13"/>
  <c r="Q34" i="13"/>
  <c r="V34" i="13"/>
  <c r="G35" i="13"/>
  <c r="M35" i="13" s="1"/>
  <c r="I35" i="13"/>
  <c r="K35" i="13"/>
  <c r="O35" i="13"/>
  <c r="Q35" i="13"/>
  <c r="V35" i="13"/>
  <c r="G36" i="13"/>
  <c r="M36" i="13" s="1"/>
  <c r="I36" i="13"/>
  <c r="K36" i="13"/>
  <c r="O36" i="13"/>
  <c r="Q36" i="13"/>
  <c r="V36" i="13"/>
  <c r="G37" i="13"/>
  <c r="M37" i="13" s="1"/>
  <c r="I37" i="13"/>
  <c r="K37" i="13"/>
  <c r="O37" i="13"/>
  <c r="Q37" i="13"/>
  <c r="V37" i="13"/>
  <c r="G38" i="13"/>
  <c r="I38" i="13"/>
  <c r="K38" i="13"/>
  <c r="M38" i="13"/>
  <c r="O38" i="13"/>
  <c r="Q38" i="13"/>
  <c r="V38" i="13"/>
  <c r="G39" i="13"/>
  <c r="M39" i="13" s="1"/>
  <c r="I39" i="13"/>
  <c r="K39" i="13"/>
  <c r="O39" i="13"/>
  <c r="Q39" i="13"/>
  <c r="V39" i="13"/>
  <c r="G40" i="13"/>
  <c r="M40" i="13" s="1"/>
  <c r="I40" i="13"/>
  <c r="K40" i="13"/>
  <c r="O40" i="13"/>
  <c r="Q40" i="13"/>
  <c r="V40" i="13"/>
  <c r="G41" i="13"/>
  <c r="M41" i="13" s="1"/>
  <c r="I41" i="13"/>
  <c r="K41" i="13"/>
  <c r="O41" i="13"/>
  <c r="Q41" i="13"/>
  <c r="V41" i="13"/>
  <c r="G42" i="13"/>
  <c r="M42" i="13" s="1"/>
  <c r="I42" i="13"/>
  <c r="K42" i="13"/>
  <c r="O42" i="13"/>
  <c r="Q42" i="13"/>
  <c r="V42" i="13"/>
  <c r="G43" i="13"/>
  <c r="M43" i="13" s="1"/>
  <c r="I43" i="13"/>
  <c r="K43" i="13"/>
  <c r="O43" i="13"/>
  <c r="Q43" i="13"/>
  <c r="V43" i="13"/>
  <c r="G44" i="13"/>
  <c r="M44" i="13" s="1"/>
  <c r="I44" i="13"/>
  <c r="K44" i="13"/>
  <c r="O44" i="13"/>
  <c r="Q44" i="13"/>
  <c r="V44" i="13"/>
  <c r="G45" i="13"/>
  <c r="M45" i="13" s="1"/>
  <c r="I45" i="13"/>
  <c r="K45" i="13"/>
  <c r="O45" i="13"/>
  <c r="Q45" i="13"/>
  <c r="V45" i="13"/>
  <c r="G46" i="13"/>
  <c r="M46" i="13" s="1"/>
  <c r="I46" i="13"/>
  <c r="K46" i="13"/>
  <c r="O46" i="13"/>
  <c r="Q46" i="13"/>
  <c r="V46" i="13"/>
  <c r="G47" i="13"/>
  <c r="I47" i="13"/>
  <c r="K47" i="13"/>
  <c r="M47" i="13"/>
  <c r="O47" i="13"/>
  <c r="Q47" i="13"/>
  <c r="V47" i="13"/>
  <c r="G50" i="13"/>
  <c r="I50" i="13"/>
  <c r="K50" i="13"/>
  <c r="O50" i="13"/>
  <c r="Q50" i="13"/>
  <c r="V49" i="13"/>
  <c r="G51" i="13"/>
  <c r="M51" i="13" s="1"/>
  <c r="I51" i="13"/>
  <c r="K51" i="13"/>
  <c r="O51" i="13"/>
  <c r="Q51" i="13"/>
  <c r="V51" i="13"/>
  <c r="AE53" i="13"/>
  <c r="BA332" i="12"/>
  <c r="BA158" i="12"/>
  <c r="BA136" i="12"/>
  <c r="BA131" i="12"/>
  <c r="BA114" i="12"/>
  <c r="BA110" i="12"/>
  <c r="BA94" i="12"/>
  <c r="BA90" i="12"/>
  <c r="BA80" i="12"/>
  <c r="BA70" i="12"/>
  <c r="BA39" i="12"/>
  <c r="BA36" i="12"/>
  <c r="BA27" i="12"/>
  <c r="G9" i="12"/>
  <c r="M9" i="12" s="1"/>
  <c r="I9" i="12"/>
  <c r="K9" i="12"/>
  <c r="O9" i="12"/>
  <c r="Q9" i="12"/>
  <c r="V9" i="12"/>
  <c r="G12" i="12"/>
  <c r="M12" i="12" s="1"/>
  <c r="I12" i="12"/>
  <c r="K12" i="12"/>
  <c r="O12" i="12"/>
  <c r="Q12" i="12"/>
  <c r="V12" i="12"/>
  <c r="G15" i="12"/>
  <c r="M15" i="12" s="1"/>
  <c r="I15" i="12"/>
  <c r="K15" i="12"/>
  <c r="O15" i="12"/>
  <c r="Q15" i="12"/>
  <c r="V15" i="12"/>
  <c r="G18" i="12"/>
  <c r="M18" i="12" s="1"/>
  <c r="I18" i="12"/>
  <c r="K18" i="12"/>
  <c r="O18" i="12"/>
  <c r="Q18" i="12"/>
  <c r="V18" i="12"/>
  <c r="G21" i="12"/>
  <c r="I21" i="12"/>
  <c r="K21" i="12"/>
  <c r="M21" i="12"/>
  <c r="O21" i="12"/>
  <c r="Q21" i="12"/>
  <c r="V21" i="12"/>
  <c r="G23" i="12"/>
  <c r="I23" i="12"/>
  <c r="K23" i="12"/>
  <c r="O23" i="12"/>
  <c r="Q23" i="12"/>
  <c r="V23" i="12"/>
  <c r="G26" i="12"/>
  <c r="M26" i="12" s="1"/>
  <c r="I26" i="12"/>
  <c r="K26" i="12"/>
  <c r="O26" i="12"/>
  <c r="Q26" i="12"/>
  <c r="V26" i="12"/>
  <c r="G29" i="12"/>
  <c r="M29" i="12" s="1"/>
  <c r="I29" i="12"/>
  <c r="I25" i="12" s="1"/>
  <c r="K29" i="12"/>
  <c r="O29" i="12"/>
  <c r="Q29" i="12"/>
  <c r="V29" i="12"/>
  <c r="G32" i="12"/>
  <c r="M32" i="12" s="1"/>
  <c r="I32" i="12"/>
  <c r="K32" i="12"/>
  <c r="O32" i="12"/>
  <c r="Q32" i="12"/>
  <c r="V32" i="12"/>
  <c r="G35" i="12"/>
  <c r="I35" i="12"/>
  <c r="K35" i="12"/>
  <c r="M35" i="12"/>
  <c r="O35" i="12"/>
  <c r="Q35" i="12"/>
  <c r="V35" i="12"/>
  <c r="G38" i="12"/>
  <c r="I38" i="12"/>
  <c r="K38" i="12"/>
  <c r="M38" i="12"/>
  <c r="O38" i="12"/>
  <c r="Q38" i="12"/>
  <c r="V38" i="12"/>
  <c r="G42" i="12"/>
  <c r="M42" i="12" s="1"/>
  <c r="I42" i="12"/>
  <c r="K42" i="12"/>
  <c r="O42" i="12"/>
  <c r="Q42" i="12"/>
  <c r="V42" i="12"/>
  <c r="G46" i="12"/>
  <c r="M46" i="12" s="1"/>
  <c r="I46" i="12"/>
  <c r="K46" i="12"/>
  <c r="O46" i="12"/>
  <c r="Q46" i="12"/>
  <c r="V46" i="12"/>
  <c r="V45" i="12" s="1"/>
  <c r="G50" i="12"/>
  <c r="M50" i="12" s="1"/>
  <c r="I50" i="12"/>
  <c r="K50" i="12"/>
  <c r="O50" i="12"/>
  <c r="Q50" i="12"/>
  <c r="Q45" i="12" s="1"/>
  <c r="V50" i="12"/>
  <c r="G52" i="12"/>
  <c r="M52" i="12" s="1"/>
  <c r="I52" i="12"/>
  <c r="K52" i="12"/>
  <c r="O52" i="12"/>
  <c r="Q52" i="12"/>
  <c r="V52" i="12"/>
  <c r="G57" i="12"/>
  <c r="M57" i="12" s="1"/>
  <c r="I57" i="12"/>
  <c r="K57" i="12"/>
  <c r="O57" i="12"/>
  <c r="Q57" i="12"/>
  <c r="V57" i="12"/>
  <c r="G61" i="12"/>
  <c r="M61" i="12" s="1"/>
  <c r="I61" i="12"/>
  <c r="K61" i="12"/>
  <c r="O61" i="12"/>
  <c r="Q61" i="12"/>
  <c r="V61" i="12"/>
  <c r="G67" i="12"/>
  <c r="M67" i="12" s="1"/>
  <c r="I67" i="12"/>
  <c r="K67" i="12"/>
  <c r="O67" i="12"/>
  <c r="Q67" i="12"/>
  <c r="V67" i="12"/>
  <c r="G69" i="12"/>
  <c r="M69" i="12" s="1"/>
  <c r="I69" i="12"/>
  <c r="K69" i="12"/>
  <c r="O69" i="12"/>
  <c r="Q69" i="12"/>
  <c r="V69" i="12"/>
  <c r="G72" i="12"/>
  <c r="M72" i="12" s="1"/>
  <c r="I72" i="12"/>
  <c r="K72" i="12"/>
  <c r="O72" i="12"/>
  <c r="Q72" i="12"/>
  <c r="V72" i="12"/>
  <c r="G75" i="12"/>
  <c r="M75" i="12" s="1"/>
  <c r="I75" i="12"/>
  <c r="K75" i="12"/>
  <c r="O75" i="12"/>
  <c r="Q75" i="12"/>
  <c r="V75" i="12"/>
  <c r="G79" i="12"/>
  <c r="M79" i="12" s="1"/>
  <c r="I79" i="12"/>
  <c r="K79" i="12"/>
  <c r="O79" i="12"/>
  <c r="Q79" i="12"/>
  <c r="V79" i="12"/>
  <c r="G83" i="12"/>
  <c r="M83" i="12" s="1"/>
  <c r="I83" i="12"/>
  <c r="K83" i="12"/>
  <c r="O83" i="12"/>
  <c r="Q83" i="12"/>
  <c r="V83" i="12"/>
  <c r="G89" i="12"/>
  <c r="M89" i="12" s="1"/>
  <c r="I89" i="12"/>
  <c r="K89" i="12"/>
  <c r="O89" i="12"/>
  <c r="O88" i="12" s="1"/>
  <c r="Q89" i="12"/>
  <c r="V89" i="12"/>
  <c r="V88" i="12" s="1"/>
  <c r="G93" i="12"/>
  <c r="I93" i="12"/>
  <c r="K93" i="12"/>
  <c r="M93" i="12"/>
  <c r="O93" i="12"/>
  <c r="Q93" i="12"/>
  <c r="Q88" i="12" s="1"/>
  <c r="V93" i="12"/>
  <c r="G97" i="12"/>
  <c r="I97" i="12"/>
  <c r="K97" i="12"/>
  <c r="O97" i="12"/>
  <c r="Q97" i="12"/>
  <c r="V97" i="12"/>
  <c r="G99" i="12"/>
  <c r="M99" i="12" s="1"/>
  <c r="I99" i="12"/>
  <c r="K99" i="12"/>
  <c r="O99" i="12"/>
  <c r="Q99" i="12"/>
  <c r="V99" i="12"/>
  <c r="G101" i="12"/>
  <c r="M101" i="12" s="1"/>
  <c r="I101" i="12"/>
  <c r="K101" i="12"/>
  <c r="O101" i="12"/>
  <c r="Q101" i="12"/>
  <c r="V101" i="12"/>
  <c r="G103" i="12"/>
  <c r="I103" i="12"/>
  <c r="K103" i="12"/>
  <c r="M103" i="12"/>
  <c r="O103" i="12"/>
  <c r="Q103" i="12"/>
  <c r="V103" i="12"/>
  <c r="G105" i="12"/>
  <c r="I105" i="12"/>
  <c r="K105" i="12"/>
  <c r="M105" i="12"/>
  <c r="O105" i="12"/>
  <c r="Q105" i="12"/>
  <c r="V105" i="12"/>
  <c r="G109" i="12"/>
  <c r="M109" i="12" s="1"/>
  <c r="I109" i="12"/>
  <c r="K109" i="12"/>
  <c r="O109" i="12"/>
  <c r="O104" i="12" s="1"/>
  <c r="Q109" i="12"/>
  <c r="V109" i="12"/>
  <c r="G113" i="12"/>
  <c r="M113" i="12" s="1"/>
  <c r="I113" i="12"/>
  <c r="K113" i="12"/>
  <c r="K104" i="12" s="1"/>
  <c r="O113" i="12"/>
  <c r="Q113" i="12"/>
  <c r="V113" i="12"/>
  <c r="G116" i="12"/>
  <c r="I99" i="1" s="1"/>
  <c r="Q116" i="12"/>
  <c r="G117" i="12"/>
  <c r="M117" i="12" s="1"/>
  <c r="M116" i="12" s="1"/>
  <c r="I117" i="12"/>
  <c r="I116" i="12" s="1"/>
  <c r="K117" i="12"/>
  <c r="K116" i="12" s="1"/>
  <c r="O117" i="12"/>
  <c r="O116" i="12" s="1"/>
  <c r="Q117" i="12"/>
  <c r="V117" i="12"/>
  <c r="V116" i="12" s="1"/>
  <c r="G119" i="12"/>
  <c r="M119" i="12" s="1"/>
  <c r="M118" i="12" s="1"/>
  <c r="I119" i="12"/>
  <c r="I118" i="12" s="1"/>
  <c r="K119" i="12"/>
  <c r="K118" i="12" s="1"/>
  <c r="O119" i="12"/>
  <c r="O118" i="12" s="1"/>
  <c r="Q119" i="12"/>
  <c r="Q118" i="12" s="1"/>
  <c r="V119" i="12"/>
  <c r="V118" i="12" s="1"/>
  <c r="G122" i="12"/>
  <c r="I122" i="12"/>
  <c r="K122" i="12"/>
  <c r="O122" i="12"/>
  <c r="Q122" i="12"/>
  <c r="V122" i="12"/>
  <c r="G123" i="12"/>
  <c r="M123" i="12" s="1"/>
  <c r="I123" i="12"/>
  <c r="K123" i="12"/>
  <c r="K121" i="12" s="1"/>
  <c r="O123" i="12"/>
  <c r="Q123" i="12"/>
  <c r="V123" i="12"/>
  <c r="G124" i="12"/>
  <c r="M124" i="12" s="1"/>
  <c r="I124" i="12"/>
  <c r="K124" i="12"/>
  <c r="O124" i="12"/>
  <c r="Q124" i="12"/>
  <c r="V124" i="12"/>
  <c r="G125" i="12"/>
  <c r="M125" i="12" s="1"/>
  <c r="I125" i="12"/>
  <c r="K125" i="12"/>
  <c r="O125" i="12"/>
  <c r="O121" i="12" s="1"/>
  <c r="Q125" i="12"/>
  <c r="V125" i="12"/>
  <c r="V126" i="12"/>
  <c r="G127" i="12"/>
  <c r="M127" i="12" s="1"/>
  <c r="M126" i="12" s="1"/>
  <c r="I127" i="12"/>
  <c r="I126" i="12" s="1"/>
  <c r="K127" i="12"/>
  <c r="K126" i="12" s="1"/>
  <c r="O127" i="12"/>
  <c r="O126" i="12" s="1"/>
  <c r="Q127" i="12"/>
  <c r="Q126" i="12" s="1"/>
  <c r="V127" i="12"/>
  <c r="G135" i="12"/>
  <c r="M135" i="12" s="1"/>
  <c r="I135" i="12"/>
  <c r="K135" i="12"/>
  <c r="O135" i="12"/>
  <c r="Q135" i="12"/>
  <c r="V135" i="12"/>
  <c r="G141" i="12"/>
  <c r="M141" i="12" s="1"/>
  <c r="I141" i="12"/>
  <c r="K141" i="12"/>
  <c r="O141" i="12"/>
  <c r="Q141" i="12"/>
  <c r="V141" i="12"/>
  <c r="G144" i="12"/>
  <c r="M144" i="12" s="1"/>
  <c r="I144" i="12"/>
  <c r="K144" i="12"/>
  <c r="O144" i="12"/>
  <c r="Q144" i="12"/>
  <c r="V144" i="12"/>
  <c r="G150" i="12"/>
  <c r="M150" i="12" s="1"/>
  <c r="I150" i="12"/>
  <c r="K150" i="12"/>
  <c r="O150" i="12"/>
  <c r="Q150" i="12"/>
  <c r="V150" i="12"/>
  <c r="G154" i="12"/>
  <c r="M154" i="12" s="1"/>
  <c r="I154" i="12"/>
  <c r="K154" i="12"/>
  <c r="O154" i="12"/>
  <c r="Q154" i="12"/>
  <c r="V154" i="12"/>
  <c r="G157" i="12"/>
  <c r="M157" i="12" s="1"/>
  <c r="I157" i="12"/>
  <c r="K157" i="12"/>
  <c r="O157" i="12"/>
  <c r="Q157" i="12"/>
  <c r="V157" i="12"/>
  <c r="G161" i="12"/>
  <c r="M161" i="12" s="1"/>
  <c r="I161" i="12"/>
  <c r="K161" i="12"/>
  <c r="O161" i="12"/>
  <c r="Q161" i="12"/>
  <c r="V161" i="12"/>
  <c r="G163" i="12"/>
  <c r="M163" i="12" s="1"/>
  <c r="I163" i="12"/>
  <c r="K163" i="12"/>
  <c r="O163" i="12"/>
  <c r="Q163" i="12"/>
  <c r="V163" i="12"/>
  <c r="G165" i="12"/>
  <c r="M165" i="12" s="1"/>
  <c r="I165" i="12"/>
  <c r="K165" i="12"/>
  <c r="O165" i="12"/>
  <c r="Q165" i="12"/>
  <c r="V165" i="12"/>
  <c r="G169" i="12"/>
  <c r="M169" i="12" s="1"/>
  <c r="I169" i="12"/>
  <c r="K169" i="12"/>
  <c r="O169" i="12"/>
  <c r="Q169" i="12"/>
  <c r="V169" i="12"/>
  <c r="G173" i="12"/>
  <c r="I173" i="12"/>
  <c r="K173" i="12"/>
  <c r="M173" i="12"/>
  <c r="O173" i="12"/>
  <c r="Q173" i="12"/>
  <c r="V173" i="12"/>
  <c r="G175" i="12"/>
  <c r="M175" i="12" s="1"/>
  <c r="I175" i="12"/>
  <c r="K175" i="12"/>
  <c r="O175" i="12"/>
  <c r="Q175" i="12"/>
  <c r="V175" i="12"/>
  <c r="G177" i="12"/>
  <c r="M177" i="12" s="1"/>
  <c r="I177" i="12"/>
  <c r="K177" i="12"/>
  <c r="O177" i="12"/>
  <c r="Q177" i="12"/>
  <c r="V177" i="12"/>
  <c r="G179" i="12"/>
  <c r="M179" i="12" s="1"/>
  <c r="I179" i="12"/>
  <c r="K179" i="12"/>
  <c r="O179" i="12"/>
  <c r="Q179" i="12"/>
  <c r="V179" i="12"/>
  <c r="G184" i="12"/>
  <c r="M184" i="12" s="1"/>
  <c r="I184" i="12"/>
  <c r="K184" i="12"/>
  <c r="O184" i="12"/>
  <c r="Q184" i="12"/>
  <c r="V184" i="12"/>
  <c r="G185" i="12"/>
  <c r="M185" i="12" s="1"/>
  <c r="I185" i="12"/>
  <c r="K185" i="12"/>
  <c r="O185" i="12"/>
  <c r="Q185" i="12"/>
  <c r="V185" i="12"/>
  <c r="I187" i="12"/>
  <c r="O187" i="12"/>
  <c r="G188" i="12"/>
  <c r="G187" i="12" s="1"/>
  <c r="I106" i="1" s="1"/>
  <c r="I188" i="12"/>
  <c r="K188" i="12"/>
  <c r="K187" i="12" s="1"/>
  <c r="O188" i="12"/>
  <c r="Q188" i="12"/>
  <c r="Q187" i="12" s="1"/>
  <c r="V188" i="12"/>
  <c r="V187" i="12" s="1"/>
  <c r="G191" i="12"/>
  <c r="M191" i="12" s="1"/>
  <c r="I191" i="12"/>
  <c r="K191" i="12"/>
  <c r="O191" i="12"/>
  <c r="Q191" i="12"/>
  <c r="V191" i="12"/>
  <c r="G196" i="12"/>
  <c r="G190" i="12" s="1"/>
  <c r="I107" i="1" s="1"/>
  <c r="I196" i="12"/>
  <c r="K196" i="12"/>
  <c r="O196" i="12"/>
  <c r="Q196" i="12"/>
  <c r="V196" i="12"/>
  <c r="G199" i="12"/>
  <c r="M199" i="12" s="1"/>
  <c r="I199" i="12"/>
  <c r="K199" i="12"/>
  <c r="O199" i="12"/>
  <c r="Q199" i="12"/>
  <c r="V199" i="12"/>
  <c r="O201" i="12"/>
  <c r="G202" i="12"/>
  <c r="M202" i="12" s="1"/>
  <c r="M201" i="12" s="1"/>
  <c r="I202" i="12"/>
  <c r="I201" i="12" s="1"/>
  <c r="K202" i="12"/>
  <c r="K201" i="12" s="1"/>
  <c r="O202" i="12"/>
  <c r="Q202" i="12"/>
  <c r="Q201" i="12" s="1"/>
  <c r="V202" i="12"/>
  <c r="V201" i="12" s="1"/>
  <c r="G205" i="12"/>
  <c r="M205" i="12" s="1"/>
  <c r="I205" i="12"/>
  <c r="K205" i="12"/>
  <c r="O205" i="12"/>
  <c r="Q205" i="12"/>
  <c r="V205" i="12"/>
  <c r="G206" i="12"/>
  <c r="M206" i="12" s="1"/>
  <c r="I206" i="12"/>
  <c r="K206" i="12"/>
  <c r="O206" i="12"/>
  <c r="Q206" i="12"/>
  <c r="V206" i="12"/>
  <c r="G207" i="12"/>
  <c r="M207" i="12" s="1"/>
  <c r="I207" i="12"/>
  <c r="K207" i="12"/>
  <c r="O207" i="12"/>
  <c r="Q207" i="12"/>
  <c r="V207" i="12"/>
  <c r="G208" i="12"/>
  <c r="M208" i="12" s="1"/>
  <c r="I208" i="12"/>
  <c r="K208" i="12"/>
  <c r="O208" i="12"/>
  <c r="Q208" i="12"/>
  <c r="V208" i="12"/>
  <c r="G209" i="12"/>
  <c r="M209" i="12" s="1"/>
  <c r="I209" i="12"/>
  <c r="K209" i="12"/>
  <c r="O209" i="12"/>
  <c r="Q209" i="12"/>
  <c r="V209" i="12"/>
  <c r="G212" i="12"/>
  <c r="M212" i="12" s="1"/>
  <c r="I212" i="12"/>
  <c r="K212" i="12"/>
  <c r="O212" i="12"/>
  <c r="Q212" i="12"/>
  <c r="V212" i="12"/>
  <c r="G213" i="12"/>
  <c r="M213" i="12" s="1"/>
  <c r="I213" i="12"/>
  <c r="K213" i="12"/>
  <c r="O213" i="12"/>
  <c r="Q213" i="12"/>
  <c r="V213" i="12"/>
  <c r="G215" i="12"/>
  <c r="M215" i="12" s="1"/>
  <c r="I215" i="12"/>
  <c r="K215" i="12"/>
  <c r="O215" i="12"/>
  <c r="Q215" i="12"/>
  <c r="V215" i="12"/>
  <c r="G216" i="12"/>
  <c r="M216" i="12" s="1"/>
  <c r="I216" i="12"/>
  <c r="K216" i="12"/>
  <c r="O216" i="12"/>
  <c r="Q216" i="12"/>
  <c r="V216" i="12"/>
  <c r="G217" i="12"/>
  <c r="M217" i="12" s="1"/>
  <c r="I217" i="12"/>
  <c r="K217" i="12"/>
  <c r="O217" i="12"/>
  <c r="Q217" i="12"/>
  <c r="V217" i="12"/>
  <c r="G218" i="12"/>
  <c r="M218" i="12" s="1"/>
  <c r="I218" i="12"/>
  <c r="K218" i="12"/>
  <c r="O218" i="12"/>
  <c r="Q218" i="12"/>
  <c r="V218" i="12"/>
  <c r="G219" i="12"/>
  <c r="M219" i="12" s="1"/>
  <c r="I219" i="12"/>
  <c r="K219" i="12"/>
  <c r="O219" i="12"/>
  <c r="Q219" i="12"/>
  <c r="V219" i="12"/>
  <c r="G220" i="12"/>
  <c r="M220" i="12" s="1"/>
  <c r="I220" i="12"/>
  <c r="K220" i="12"/>
  <c r="O220" i="12"/>
  <c r="Q220" i="12"/>
  <c r="V220" i="12"/>
  <c r="O222" i="12"/>
  <c r="Q222" i="12"/>
  <c r="G223" i="12"/>
  <c r="M223" i="12" s="1"/>
  <c r="M222" i="12" s="1"/>
  <c r="I223" i="12"/>
  <c r="I222" i="12" s="1"/>
  <c r="K223" i="12"/>
  <c r="K222" i="12" s="1"/>
  <c r="O223" i="12"/>
  <c r="Q223" i="12"/>
  <c r="V223" i="12"/>
  <c r="V222" i="12" s="1"/>
  <c r="G226" i="12"/>
  <c r="M226" i="12" s="1"/>
  <c r="I226" i="12"/>
  <c r="K226" i="12"/>
  <c r="O226" i="12"/>
  <c r="Q226" i="12"/>
  <c r="V226" i="12"/>
  <c r="G230" i="12"/>
  <c r="M230" i="12" s="1"/>
  <c r="I230" i="12"/>
  <c r="K230" i="12"/>
  <c r="O230" i="12"/>
  <c r="Q230" i="12"/>
  <c r="V230" i="12"/>
  <c r="V225" i="12" s="1"/>
  <c r="G234" i="12"/>
  <c r="M234" i="12" s="1"/>
  <c r="I234" i="12"/>
  <c r="K234" i="12"/>
  <c r="O234" i="12"/>
  <c r="Q234" i="12"/>
  <c r="V234" i="12"/>
  <c r="G238" i="12"/>
  <c r="M238" i="12" s="1"/>
  <c r="I238" i="12"/>
  <c r="K238" i="12"/>
  <c r="O238" i="12"/>
  <c r="Q238" i="12"/>
  <c r="V238" i="12"/>
  <c r="G242" i="12"/>
  <c r="M242" i="12" s="1"/>
  <c r="I242" i="12"/>
  <c r="K242" i="12"/>
  <c r="O242" i="12"/>
  <c r="Q242" i="12"/>
  <c r="V242" i="12"/>
  <c r="G245" i="12"/>
  <c r="M245" i="12" s="1"/>
  <c r="I245" i="12"/>
  <c r="K245" i="12"/>
  <c r="O245" i="12"/>
  <c r="Q245" i="12"/>
  <c r="V245" i="12"/>
  <c r="G248" i="12"/>
  <c r="M248" i="12" s="1"/>
  <c r="I248" i="12"/>
  <c r="K248" i="12"/>
  <c r="O248" i="12"/>
  <c r="Q248" i="12"/>
  <c r="V248" i="12"/>
  <c r="G251" i="12"/>
  <c r="M251" i="12" s="1"/>
  <c r="I251" i="12"/>
  <c r="K251" i="12"/>
  <c r="O251" i="12"/>
  <c r="Q251" i="12"/>
  <c r="V251" i="12"/>
  <c r="G254" i="12"/>
  <c r="I254" i="12"/>
  <c r="K254" i="12"/>
  <c r="M254" i="12"/>
  <c r="O254" i="12"/>
  <c r="Q254" i="12"/>
  <c r="V254" i="12"/>
  <c r="G258" i="12"/>
  <c r="M258" i="12" s="1"/>
  <c r="I258" i="12"/>
  <c r="K258" i="12"/>
  <c r="O258" i="12"/>
  <c r="Q258" i="12"/>
  <c r="Q253" i="12" s="1"/>
  <c r="V258" i="12"/>
  <c r="G261" i="12"/>
  <c r="I261" i="12"/>
  <c r="K261" i="12"/>
  <c r="O261" i="12"/>
  <c r="Q261" i="12"/>
  <c r="V261" i="12"/>
  <c r="G264" i="12"/>
  <c r="M264" i="12" s="1"/>
  <c r="I264" i="12"/>
  <c r="K264" i="12"/>
  <c r="O264" i="12"/>
  <c r="Q264" i="12"/>
  <c r="V264" i="12"/>
  <c r="G268" i="12"/>
  <c r="M268" i="12" s="1"/>
  <c r="I268" i="12"/>
  <c r="K268" i="12"/>
  <c r="O268" i="12"/>
  <c r="Q268" i="12"/>
  <c r="V268" i="12"/>
  <c r="V269" i="12"/>
  <c r="G270" i="12"/>
  <c r="M270" i="12" s="1"/>
  <c r="I270" i="12"/>
  <c r="I269" i="12" s="1"/>
  <c r="K270" i="12"/>
  <c r="O270" i="12"/>
  <c r="Q270" i="12"/>
  <c r="V270" i="12"/>
  <c r="G273" i="12"/>
  <c r="G269" i="12" s="1"/>
  <c r="I117" i="1" s="1"/>
  <c r="I273" i="12"/>
  <c r="K273" i="12"/>
  <c r="O273" i="12"/>
  <c r="Q273" i="12"/>
  <c r="Q269" i="12" s="1"/>
  <c r="V273" i="12"/>
  <c r="V275" i="12"/>
  <c r="G276" i="12"/>
  <c r="I276" i="12"/>
  <c r="K276" i="12"/>
  <c r="M276" i="12"/>
  <c r="O276" i="12"/>
  <c r="Q276" i="12"/>
  <c r="V276" i="12"/>
  <c r="G285" i="12"/>
  <c r="I285" i="12"/>
  <c r="K285" i="12"/>
  <c r="O285" i="12"/>
  <c r="Q285" i="12"/>
  <c r="V285" i="12"/>
  <c r="G296" i="12"/>
  <c r="M296" i="12" s="1"/>
  <c r="I296" i="12"/>
  <c r="K296" i="12"/>
  <c r="O296" i="12"/>
  <c r="Q296" i="12"/>
  <c r="V296" i="12"/>
  <c r="G306" i="12"/>
  <c r="M306" i="12" s="1"/>
  <c r="I306" i="12"/>
  <c r="K306" i="12"/>
  <c r="O306" i="12"/>
  <c r="Q306" i="12"/>
  <c r="V306" i="12"/>
  <c r="G314" i="12"/>
  <c r="I314" i="12"/>
  <c r="K314" i="12"/>
  <c r="M314" i="12"/>
  <c r="O314" i="12"/>
  <c r="Q314" i="12"/>
  <c r="V314" i="12"/>
  <c r="G317" i="12"/>
  <c r="M317" i="12" s="1"/>
  <c r="I317" i="12"/>
  <c r="K317" i="12"/>
  <c r="O317" i="12"/>
  <c r="O275" i="12" s="1"/>
  <c r="Q317" i="12"/>
  <c r="V317" i="12"/>
  <c r="G321" i="12"/>
  <c r="M321" i="12" s="1"/>
  <c r="I321" i="12"/>
  <c r="K321" i="12"/>
  <c r="O321" i="12"/>
  <c r="Q321" i="12"/>
  <c r="V321" i="12"/>
  <c r="V320" i="12" s="1"/>
  <c r="G322" i="12"/>
  <c r="M322" i="12" s="1"/>
  <c r="I322" i="12"/>
  <c r="K322" i="12"/>
  <c r="O322" i="12"/>
  <c r="Q322" i="12"/>
  <c r="Q320" i="12" s="1"/>
  <c r="V322" i="12"/>
  <c r="G324" i="12"/>
  <c r="I324" i="12"/>
  <c r="K324" i="12"/>
  <c r="O324" i="12"/>
  <c r="Q324" i="12"/>
  <c r="V324" i="12"/>
  <c r="G325" i="12"/>
  <c r="M325" i="12" s="1"/>
  <c r="I325" i="12"/>
  <c r="K325" i="12"/>
  <c r="O325" i="12"/>
  <c r="Q325" i="12"/>
  <c r="V325" i="12"/>
  <c r="G326" i="12"/>
  <c r="M326" i="12" s="1"/>
  <c r="I326" i="12"/>
  <c r="K326" i="12"/>
  <c r="K320" i="12" s="1"/>
  <c r="O326" i="12"/>
  <c r="Q326" i="12"/>
  <c r="V326" i="12"/>
  <c r="G327" i="12"/>
  <c r="I120" i="1" s="1"/>
  <c r="I19" i="1" s="1"/>
  <c r="V327" i="12"/>
  <c r="G328" i="12"/>
  <c r="M328" i="12" s="1"/>
  <c r="M327" i="12" s="1"/>
  <c r="I328" i="12"/>
  <c r="I327" i="12" s="1"/>
  <c r="K328" i="12"/>
  <c r="K327" i="12" s="1"/>
  <c r="O328" i="12"/>
  <c r="O327" i="12" s="1"/>
  <c r="Q328" i="12"/>
  <c r="Q327" i="12" s="1"/>
  <c r="V328" i="12"/>
  <c r="K330" i="12"/>
  <c r="G331" i="12"/>
  <c r="M331" i="12" s="1"/>
  <c r="M330" i="12" s="1"/>
  <c r="I331" i="12"/>
  <c r="I330" i="12" s="1"/>
  <c r="K331" i="12"/>
  <c r="O331" i="12"/>
  <c r="O330" i="12" s="1"/>
  <c r="Q331" i="12"/>
  <c r="Q330" i="12" s="1"/>
  <c r="V331" i="12"/>
  <c r="V330" i="12" s="1"/>
  <c r="AE334" i="12"/>
  <c r="F42" i="1" s="1"/>
  <c r="I18" i="1"/>
  <c r="H46" i="1"/>
  <c r="J28" i="1"/>
  <c r="J26" i="1"/>
  <c r="G38" i="1"/>
  <c r="F38" i="1"/>
  <c r="J23" i="1"/>
  <c r="J24" i="1"/>
  <c r="J25" i="1"/>
  <c r="J27" i="1"/>
  <c r="E24" i="1"/>
  <c r="E26" i="1"/>
  <c r="K269" i="12" l="1"/>
  <c r="I225" i="12"/>
  <c r="G222" i="12"/>
  <c r="I114" i="1" s="1"/>
  <c r="G118" i="12"/>
  <c r="I102" i="1" s="1"/>
  <c r="I45" i="12"/>
  <c r="V25" i="12"/>
  <c r="O48" i="13"/>
  <c r="Q8" i="13"/>
  <c r="G92" i="15"/>
  <c r="I84" i="1" s="1"/>
  <c r="V12" i="15"/>
  <c r="Q25" i="12"/>
  <c r="Q12" i="15"/>
  <c r="K204" i="12"/>
  <c r="G121" i="12"/>
  <c r="I103" i="1" s="1"/>
  <c r="O25" i="12"/>
  <c r="G22" i="14"/>
  <c r="V96" i="15"/>
  <c r="I77" i="15"/>
  <c r="V64" i="15"/>
  <c r="I54" i="15"/>
  <c r="I49" i="15"/>
  <c r="G20" i="15"/>
  <c r="O12" i="15"/>
  <c r="K25" i="12"/>
  <c r="Q96" i="15"/>
  <c r="Q58" i="15"/>
  <c r="O225" i="12"/>
  <c r="V48" i="13"/>
  <c r="K22" i="14"/>
  <c r="O64" i="15"/>
  <c r="O58" i="15"/>
  <c r="O320" i="12"/>
  <c r="M273" i="12"/>
  <c r="M269" i="12" s="1"/>
  <c r="K225" i="12"/>
  <c r="G88" i="12"/>
  <c r="I97" i="1" s="1"/>
  <c r="I88" i="12"/>
  <c r="K8" i="12"/>
  <c r="O12" i="13"/>
  <c r="G8" i="13"/>
  <c r="Q77" i="15"/>
  <c r="V16" i="15"/>
  <c r="I12" i="15"/>
  <c r="V253" i="12"/>
  <c r="G8" i="14"/>
  <c r="I101" i="1" s="1"/>
  <c r="O87" i="15"/>
  <c r="I64" i="15"/>
  <c r="K58" i="15"/>
  <c r="O54" i="15"/>
  <c r="Q16" i="15"/>
  <c r="Q275" i="12"/>
  <c r="Q204" i="12"/>
  <c r="I121" i="12"/>
  <c r="Q8" i="14"/>
  <c r="V8" i="14"/>
  <c r="K87" i="15"/>
  <c r="K77" i="15"/>
  <c r="K54" i="15"/>
  <c r="K49" i="15"/>
  <c r="K42" i="15"/>
  <c r="I320" i="12"/>
  <c r="O253" i="12"/>
  <c r="I204" i="12"/>
  <c r="I104" i="12"/>
  <c r="Q22" i="14"/>
  <c r="V58" i="15"/>
  <c r="K253" i="12"/>
  <c r="V121" i="12"/>
  <c r="K84" i="15"/>
  <c r="Q64" i="15"/>
  <c r="I16" i="15"/>
  <c r="I275" i="12"/>
  <c r="K275" i="12"/>
  <c r="Q225" i="12"/>
  <c r="Q121" i="12"/>
  <c r="V104" i="12"/>
  <c r="K88" i="12"/>
  <c r="K8" i="14"/>
  <c r="V77" i="15"/>
  <c r="V54" i="15"/>
  <c r="O269" i="12"/>
  <c r="I253" i="12"/>
  <c r="O204" i="12"/>
  <c r="V204" i="12"/>
  <c r="O134" i="12"/>
  <c r="K45" i="12"/>
  <c r="Q48" i="13"/>
  <c r="V33" i="13"/>
  <c r="I22" i="14"/>
  <c r="I8" i="14"/>
  <c r="K64" i="15"/>
  <c r="G96" i="15"/>
  <c r="I86" i="1" s="1"/>
  <c r="G94" i="15"/>
  <c r="I85" i="1" s="1"/>
  <c r="M83" i="15"/>
  <c r="M82" i="15" s="1"/>
  <c r="G77" i="15"/>
  <c r="I78" i="1" s="1"/>
  <c r="G70" i="15"/>
  <c r="I75" i="1" s="1"/>
  <c r="G49" i="15"/>
  <c r="I69" i="1" s="1"/>
  <c r="G42" i="15"/>
  <c r="I66" i="1" s="1"/>
  <c r="G54" i="15"/>
  <c r="I72" i="1" s="1"/>
  <c r="G28" i="15"/>
  <c r="I92" i="1" s="1"/>
  <c r="G12" i="15"/>
  <c r="I81" i="1" s="1"/>
  <c r="M12" i="15"/>
  <c r="M11" i="15"/>
  <c r="M10" i="15" s="1"/>
  <c r="M25" i="12"/>
  <c r="G45" i="12"/>
  <c r="I95" i="1" s="1"/>
  <c r="M122" i="12"/>
  <c r="M121" i="12" s="1"/>
  <c r="M188" i="12"/>
  <c r="M187" i="12" s="1"/>
  <c r="G201" i="12"/>
  <c r="I112" i="1" s="1"/>
  <c r="G204" i="12"/>
  <c r="I113" i="1" s="1"/>
  <c r="G330" i="12"/>
  <c r="G320" i="12"/>
  <c r="I119" i="1" s="1"/>
  <c r="G275" i="12"/>
  <c r="I118" i="1" s="1"/>
  <c r="G253" i="12"/>
  <c r="I116" i="1" s="1"/>
  <c r="G225" i="12"/>
  <c r="I115" i="1" s="1"/>
  <c r="M50" i="13"/>
  <c r="M48" i="13" s="1"/>
  <c r="G48" i="13"/>
  <c r="I110" i="1" s="1"/>
  <c r="M8" i="13"/>
  <c r="M22" i="14"/>
  <c r="M91" i="15"/>
  <c r="M90" i="15" s="1"/>
  <c r="G87" i="15"/>
  <c r="I82" i="1" s="1"/>
  <c r="G84" i="15"/>
  <c r="I80" i="1" s="1"/>
  <c r="M76" i="15"/>
  <c r="M75" i="15" s="1"/>
  <c r="G72" i="15"/>
  <c r="I76" i="1" s="1"/>
  <c r="G64" i="15"/>
  <c r="I74" i="1" s="1"/>
  <c r="G58" i="15"/>
  <c r="I73" i="1" s="1"/>
  <c r="M60" i="15"/>
  <c r="M58" i="15" s="1"/>
  <c r="M49" i="15"/>
  <c r="M42" i="15"/>
  <c r="G38" i="15"/>
  <c r="I64" i="1" s="1"/>
  <c r="G22" i="15"/>
  <c r="I89" i="1" s="1"/>
  <c r="I88" i="1"/>
  <c r="O190" i="12"/>
  <c r="K190" i="12"/>
  <c r="V190" i="12"/>
  <c r="Q190" i="12"/>
  <c r="I190" i="12"/>
  <c r="V134" i="12"/>
  <c r="I134" i="12"/>
  <c r="Q134" i="12"/>
  <c r="K134" i="12"/>
  <c r="G104" i="12"/>
  <c r="I98" i="1" s="1"/>
  <c r="M104" i="12"/>
  <c r="Q104" i="12"/>
  <c r="V51" i="12"/>
  <c r="I51" i="12"/>
  <c r="Q51" i="12"/>
  <c r="O51" i="12"/>
  <c r="K51" i="12"/>
  <c r="O45" i="12"/>
  <c r="AF334" i="12"/>
  <c r="G42" i="1" s="1"/>
  <c r="I42" i="1" s="1"/>
  <c r="Q8" i="12"/>
  <c r="I8" i="12"/>
  <c r="V8" i="12"/>
  <c r="O8" i="12"/>
  <c r="F39" i="1"/>
  <c r="F46" i="1" s="1"/>
  <c r="G23" i="1" s="1"/>
  <c r="F41" i="1"/>
  <c r="I33" i="13"/>
  <c r="K19" i="13"/>
  <c r="Q12" i="13"/>
  <c r="I19" i="13"/>
  <c r="I8" i="13"/>
  <c r="I100" i="1"/>
  <c r="AF53" i="13"/>
  <c r="V8" i="13"/>
  <c r="F43" i="1"/>
  <c r="O33" i="13"/>
  <c r="I48" i="13"/>
  <c r="Q33" i="13"/>
  <c r="Q19" i="13"/>
  <c r="I12" i="13"/>
  <c r="O8" i="13"/>
  <c r="V12" i="13"/>
  <c r="K8" i="13"/>
  <c r="K48" i="13"/>
  <c r="K12" i="13"/>
  <c r="V19" i="13"/>
  <c r="K33" i="13"/>
  <c r="O19" i="13"/>
  <c r="M87" i="15"/>
  <c r="AF101" i="15"/>
  <c r="G45" i="1" s="1"/>
  <c r="I45" i="1" s="1"/>
  <c r="M86" i="15"/>
  <c r="M84" i="15" s="1"/>
  <c r="M78" i="15"/>
  <c r="M77" i="15" s="1"/>
  <c r="M46" i="15"/>
  <c r="M45" i="15" s="1"/>
  <c r="M97" i="15"/>
  <c r="M96" i="15" s="1"/>
  <c r="M89" i="15"/>
  <c r="M73" i="15"/>
  <c r="M72" i="15" s="1"/>
  <c r="M65" i="15"/>
  <c r="M64" i="15" s="1"/>
  <c r="M57" i="15"/>
  <c r="M54" i="15" s="1"/>
  <c r="M41" i="15"/>
  <c r="M40" i="15" s="1"/>
  <c r="M33" i="15"/>
  <c r="M32" i="15" s="1"/>
  <c r="M25" i="15"/>
  <c r="M24" i="15" s="1"/>
  <c r="M17" i="15"/>
  <c r="M16" i="15" s="1"/>
  <c r="M9" i="15"/>
  <c r="M8" i="15" s="1"/>
  <c r="AF27" i="14"/>
  <c r="G44" i="1" s="1"/>
  <c r="I44" i="1" s="1"/>
  <c r="M10" i="14"/>
  <c r="M8" i="14" s="1"/>
  <c r="M19" i="13"/>
  <c r="M33" i="13"/>
  <c r="M12" i="13"/>
  <c r="G33" i="13"/>
  <c r="I111" i="1" s="1"/>
  <c r="G19" i="13"/>
  <c r="I109" i="1" s="1"/>
  <c r="G12" i="13"/>
  <c r="I108" i="1" s="1"/>
  <c r="M134" i="12"/>
  <c r="M225" i="12"/>
  <c r="M204" i="12"/>
  <c r="M51" i="12"/>
  <c r="M45" i="12"/>
  <c r="G126" i="12"/>
  <c r="I104" i="1" s="1"/>
  <c r="G25" i="12"/>
  <c r="I94" i="1" s="1"/>
  <c r="G8" i="12"/>
  <c r="G134" i="12"/>
  <c r="I105" i="1" s="1"/>
  <c r="G51" i="12"/>
  <c r="I96" i="1" s="1"/>
  <c r="M324" i="12"/>
  <c r="M320" i="12" s="1"/>
  <c r="M285" i="12"/>
  <c r="M275" i="12" s="1"/>
  <c r="M261" i="12"/>
  <c r="M253" i="12" s="1"/>
  <c r="M196" i="12"/>
  <c r="M190" i="12" s="1"/>
  <c r="M97" i="12"/>
  <c r="M88" i="12" s="1"/>
  <c r="M23" i="12"/>
  <c r="M8" i="12" s="1"/>
  <c r="G27" i="14" l="1"/>
  <c r="I121" i="1"/>
  <c r="I20" i="1" s="1"/>
  <c r="I17" i="1"/>
  <c r="G53" i="13"/>
  <c r="I93" i="1"/>
  <c r="I122" i="1" s="1"/>
  <c r="G334" i="12"/>
  <c r="I16" i="1"/>
  <c r="I21" i="1" s="1"/>
  <c r="G41" i="1"/>
  <c r="I41" i="1" s="1"/>
  <c r="G39" i="1"/>
  <c r="G43" i="1"/>
  <c r="I43" i="1" s="1"/>
  <c r="J114" i="1" l="1"/>
  <c r="J81" i="1"/>
  <c r="J83" i="1"/>
  <c r="J121" i="1"/>
  <c r="J102" i="1"/>
  <c r="J77" i="1"/>
  <c r="J117" i="1"/>
  <c r="J75" i="1"/>
  <c r="J110" i="1"/>
  <c r="J103" i="1"/>
  <c r="J109" i="1"/>
  <c r="J95" i="1"/>
  <c r="J108" i="1"/>
  <c r="J72" i="1"/>
  <c r="J78" i="1"/>
  <c r="J82" i="1"/>
  <c r="J94" i="1"/>
  <c r="J107" i="1"/>
  <c r="J73" i="1"/>
  <c r="J87" i="1"/>
  <c r="J104" i="1"/>
  <c r="J60" i="1"/>
  <c r="J61" i="1"/>
  <c r="J66" i="1"/>
  <c r="J59" i="1"/>
  <c r="J92" i="1"/>
  <c r="J106" i="1"/>
  <c r="J111" i="1"/>
  <c r="J96" i="1"/>
  <c r="J67" i="1"/>
  <c r="J88" i="1"/>
  <c r="J70" i="1"/>
  <c r="J115" i="1"/>
  <c r="J91" i="1"/>
  <c r="J86" i="1"/>
  <c r="J62" i="1"/>
  <c r="J97" i="1"/>
  <c r="J80" i="1"/>
  <c r="J74" i="1"/>
  <c r="J116" i="1"/>
  <c r="J68" i="1"/>
  <c r="J112" i="1"/>
  <c r="J85" i="1"/>
  <c r="G46" i="1"/>
  <c r="G25" i="1" s="1"/>
  <c r="A27" i="1" s="1"/>
  <c r="I39" i="1"/>
  <c r="I46" i="1" s="1"/>
  <c r="J63" i="1"/>
  <c r="J89" i="1"/>
  <c r="J98" i="1"/>
  <c r="J64" i="1"/>
  <c r="J101" i="1"/>
  <c r="J71" i="1"/>
  <c r="J65" i="1"/>
  <c r="J118" i="1"/>
  <c r="J84" i="1"/>
  <c r="J93" i="1"/>
  <c r="J79" i="1"/>
  <c r="J69" i="1"/>
  <c r="J119" i="1"/>
  <c r="J100" i="1"/>
  <c r="J99" i="1"/>
  <c r="J105" i="1"/>
  <c r="J90" i="1"/>
  <c r="J113" i="1"/>
  <c r="J120" i="1"/>
  <c r="J76" i="1"/>
  <c r="J122" i="1" l="1"/>
  <c r="A28" i="1"/>
  <c r="G28" i="1"/>
  <c r="G27" i="1" s="1"/>
  <c r="G29" i="1" s="1"/>
  <c r="J43" i="1"/>
  <c r="J42" i="1"/>
  <c r="J41" i="1"/>
  <c r="J44" i="1"/>
  <c r="J39" i="1"/>
  <c r="J46" i="1" s="1"/>
  <c r="J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Katka</author>
  </authors>
  <commentList>
    <comment ref="S6" authorId="0" shapeId="0" xr:uid="{1AE03AF8-97D4-43BD-9A84-19BE0A419B30}">
      <text>
        <r>
          <rPr>
            <sz val="9"/>
            <color indexed="81"/>
            <rFont val="Tahoma"/>
            <family val="2"/>
            <charset val="238"/>
          </rPr>
          <t>Jedná se o informaci, zda se jedná o položku, která je do rozpočtu zadána z cenové soustavy RTS, nebo vlastní.</t>
        </r>
      </text>
    </comment>
    <comment ref="T6" authorId="0" shapeId="0" xr:uid="{8D3B45E7-F159-4DA1-A861-2BE9FEE017B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Katka</author>
  </authors>
  <commentList>
    <comment ref="S6" authorId="0" shapeId="0" xr:uid="{AA8FA98A-C6ED-4A5F-A707-7611E32BB74A}">
      <text>
        <r>
          <rPr>
            <sz val="9"/>
            <color indexed="81"/>
            <rFont val="Tahoma"/>
            <family val="2"/>
            <charset val="238"/>
          </rPr>
          <t>Jedná se o informaci, zda se jedná o položku, která je do rozpočtu zadána z cenové soustavy RTS, nebo vlastní.</t>
        </r>
      </text>
    </comment>
    <comment ref="T6" authorId="0" shapeId="0" xr:uid="{C5D637ED-6BD3-49FF-9859-67C344281793}">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Katka</author>
  </authors>
  <commentList>
    <comment ref="S6" authorId="0" shapeId="0" xr:uid="{4C78DBA2-75E1-4315-AA46-1BE49830F3C3}">
      <text>
        <r>
          <rPr>
            <sz val="9"/>
            <color indexed="81"/>
            <rFont val="Tahoma"/>
            <family val="2"/>
            <charset val="238"/>
          </rPr>
          <t>Jedná se o informaci, zda se jedná o položku, která je do rozpočtu zadána z cenové soustavy RTS, nebo vlastní.</t>
        </r>
      </text>
    </comment>
    <comment ref="T6" authorId="0" shapeId="0" xr:uid="{49168A95-53EA-45D8-9BD9-FED5D510A771}">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Katka</author>
  </authors>
  <commentList>
    <comment ref="S6" authorId="0" shapeId="0" xr:uid="{7AEF7490-B8C3-4CF0-8FB0-C8F9D576796F}">
      <text>
        <r>
          <rPr>
            <sz val="9"/>
            <color indexed="81"/>
            <rFont val="Tahoma"/>
            <family val="2"/>
            <charset val="238"/>
          </rPr>
          <t>Jedná se o informaci, zda se jedná o položku, která je do rozpočtu zadána z cenové soustavy RTS, nebo vlastní.</t>
        </r>
      </text>
    </comment>
    <comment ref="T6" authorId="0" shapeId="0" xr:uid="{29582396-0101-4086-9D3A-A92D86E7201F}">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<sst xmlns="http://schemas.openxmlformats.org/spreadsheetml/2006/main" count="2920" uniqueCount="787">
  <si>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</si>
  <si>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</si>
  <si>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</si>
  <si>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</si>
  <si>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</si>
  <si>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</si>
  <si>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</si>
  <si>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</si>
  <si>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</si>
  <si>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</si>
  <si>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</si>
  <si>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</si>
  <si>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</si>
  <si>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</si>
  <si>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</si>
  <si>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</si>
  <si>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</si>
  <si>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</si>
  <si>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</si>
  <si>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</si>
  <si>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</si>
  <si>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</si>
  <si>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</si>
  <si>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</si>
  <si>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</si>
  <si>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</si>
  <si>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</si>
  <si>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</si>
  <si>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</si>
  <si>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</si>
  <si>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</si>
  <si>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</si>
  <si>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</si>
  <si>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</si>
  <si>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</si>
  <si>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</si>
  <si>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</si>
  <si>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</si>
  <si>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</si>
  <si>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</si>
  <si>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</si>
  <si>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</si>
  <si>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</si>
  <si>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20240124</t>
  </si>
  <si>
    <t>Rekonstrukce zdravotnické školy Beroun</t>
  </si>
  <si>
    <t>Střední zdravotnická škola, Beroun, Mládeže 1102</t>
  </si>
  <si>
    <t>Mládeže 1102/8</t>
  </si>
  <si>
    <t>Beroun - Beroun-Město</t>
  </si>
  <si>
    <t>26601</t>
  </si>
  <si>
    <t>00640808</t>
  </si>
  <si>
    <t>Stavba</t>
  </si>
  <si>
    <t>Stavební objekt</t>
  </si>
  <si>
    <t>01</t>
  </si>
  <si>
    <t>02</t>
  </si>
  <si>
    <t>Zdravotechnické instalace, plyn</t>
  </si>
  <si>
    <t>03</t>
  </si>
  <si>
    <t>Zařízení vzduchotechniky</t>
  </si>
  <si>
    <t>04</t>
  </si>
  <si>
    <t>Elektroinstalační rozvody a situace svítidel</t>
  </si>
  <si>
    <t>Celkem za stavbu</t>
  </si>
  <si>
    <t>CZK</t>
  </si>
  <si>
    <t>#POPS</t>
  </si>
  <si>
    <t>Popis stavby: 20240124 - Rekonstrukce zdravotnické školy Beroun</t>
  </si>
  <si>
    <t>#POPO</t>
  </si>
  <si>
    <t>Popis objektu: 01 - Rekonstrukce zdravotnické školy Beroun</t>
  </si>
  <si>
    <t>#POPR</t>
  </si>
  <si>
    <t>Popis rozpočtu: 01 - Rekonstrukce zdravotnické školy Beroun</t>
  </si>
  <si>
    <t>Popis rozpočtu: 02 - Zdravotechnické instalace, plyn</t>
  </si>
  <si>
    <t>Popis rozpočtu: 03 - Zařízení vzduchotechniky</t>
  </si>
  <si>
    <t>Popis rozpočtu: 04 - Elektroinstalační rozvody a situace svítidel</t>
  </si>
  <si>
    <t>Rekapitulace dílů</t>
  </si>
  <si>
    <t>Typ dílu</t>
  </si>
  <si>
    <t>_1</t>
  </si>
  <si>
    <t>ROZVODNICE NÁSTĚNNÉ</t>
  </si>
  <si>
    <t>_10</t>
  </si>
  <si>
    <t>JISTIČE</t>
  </si>
  <si>
    <t>_11</t>
  </si>
  <si>
    <t>PŘÍSTROJ SPÍNAČE JEDNOPÓLOVÉHO</t>
  </si>
  <si>
    <t>_12</t>
  </si>
  <si>
    <t>ŘÍSTROJ STMÍVAČE OTOČNÉHO, 1-10V</t>
  </si>
  <si>
    <t>_13</t>
  </si>
  <si>
    <t>KRYT STMÍVAČE S OTOČNÝM OVLÁDÁNÍM,</t>
  </si>
  <si>
    <t>_14</t>
  </si>
  <si>
    <t>KRYT SPÍNAČE, Tango®</t>
  </si>
  <si>
    <t>_15</t>
  </si>
  <si>
    <t>RÁMEČEK, Tango®</t>
  </si>
  <si>
    <t>_16</t>
  </si>
  <si>
    <t>ZÁSUVKA NN, Tango®</t>
  </si>
  <si>
    <t>_17</t>
  </si>
  <si>
    <t>ZÁSUVKA PRO VYROVNÁNÍ POTENCIÁLŮ, REFLEX SI</t>
  </si>
  <si>
    <t>_18</t>
  </si>
  <si>
    <t>PODLAHOVÉ KRABICE</t>
  </si>
  <si>
    <t>_19</t>
  </si>
  <si>
    <t>ZÁSUVKA NN, Mosaic®</t>
  </si>
  <si>
    <t>_2</t>
  </si>
  <si>
    <t>MODULOVÉ VYÍNAČE</t>
  </si>
  <si>
    <t>_20</t>
  </si>
  <si>
    <t>ZÁSUVKA NN, PRAKTIK IP44 (plast)</t>
  </si>
  <si>
    <t>_21</t>
  </si>
  <si>
    <t>DRÁTĚNÉ ŽLABY</t>
  </si>
  <si>
    <t>_22</t>
  </si>
  <si>
    <t>KRABICE, LIŠTY, PŘÍSLUŠENSTVÍ</t>
  </si>
  <si>
    <t>_23</t>
  </si>
  <si>
    <t>KABELY A VODIČE</t>
  </si>
  <si>
    <t>_24</t>
  </si>
  <si>
    <t>TOPNÉ KABELY</t>
  </si>
  <si>
    <t>_25</t>
  </si>
  <si>
    <t>Ukončení vodičů izolovaných zapojením v rozváděči nebo na přístroji</t>
  </si>
  <si>
    <t>_26</t>
  </si>
  <si>
    <t>HODINOVE ZUCTOVACI SAZBY</t>
  </si>
  <si>
    <t>_27</t>
  </si>
  <si>
    <t>_28</t>
  </si>
  <si>
    <t>KOORDINACE POSTUPU PRACI</t>
  </si>
  <si>
    <t>_29</t>
  </si>
  <si>
    <t>PROVEDENI REVIZNICH ZKOUSEK</t>
  </si>
  <si>
    <t>_3</t>
  </si>
  <si>
    <t>_30</t>
  </si>
  <si>
    <t>ZHOTOVENÍ PROSTUPU ZDIVEM CIHELNÝM</t>
  </si>
  <si>
    <t>_31</t>
  </si>
  <si>
    <t>VYKROUŽENÍ KAPES VE ZDIVU</t>
  </si>
  <si>
    <t>_32</t>
  </si>
  <si>
    <t>VYSEKANI RYH VE ZDIVU</t>
  </si>
  <si>
    <t>_33</t>
  </si>
  <si>
    <t>HRUBA VYPLN RYH MALTOU</t>
  </si>
  <si>
    <t>_34</t>
  </si>
  <si>
    <t>_4</t>
  </si>
  <si>
    <t>PROUDOVÉ CHRÁNIČE S NADPROUDOVOU OCHRANOU</t>
  </si>
  <si>
    <t>_5</t>
  </si>
  <si>
    <t>MODULOVÉ STYKAČE</t>
  </si>
  <si>
    <t>_6</t>
  </si>
  <si>
    <t>SPÍNACÍ HODINY ASTRÁLNÍ</t>
  </si>
  <si>
    <t>_7</t>
  </si>
  <si>
    <t>MODUS STMÍVATELNÁ SVÍTIDLA, DIM1-10V</t>
  </si>
  <si>
    <t>_8</t>
  </si>
  <si>
    <t>MODUS ASYMETRICKÁ SVÍTIDLA</t>
  </si>
  <si>
    <t>_9</t>
  </si>
  <si>
    <t>MODUS NOUZOVÁ SVÍTIDLA</t>
  </si>
  <si>
    <t>1</t>
  </si>
  <si>
    <t>Zemní práce</t>
  </si>
  <si>
    <t>2</t>
  </si>
  <si>
    <t>Základy a zvláštní zakládání</t>
  </si>
  <si>
    <t>3</t>
  </si>
  <si>
    <t>Svislé a kompletní konstrukce</t>
  </si>
  <si>
    <t>61</t>
  </si>
  <si>
    <t>Úpravy povrchů vnitřní</t>
  </si>
  <si>
    <t>62</t>
  </si>
  <si>
    <t>Úpravy povrchů vnější</t>
  </si>
  <si>
    <t>63</t>
  </si>
  <si>
    <t>Podlahy a podlahové konstrukce</t>
  </si>
  <si>
    <t>64</t>
  </si>
  <si>
    <t>Výplně otvorů</t>
  </si>
  <si>
    <t>721.1</t>
  </si>
  <si>
    <t>Ležatá kanalizace</t>
  </si>
  <si>
    <t>728</t>
  </si>
  <si>
    <t>Zařízení č.1 – Větrání s rekuperací učeben</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</si>
  <si>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</si>
  <si>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</si>
  <si>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</si>
  <si>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</si>
  <si>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</si>
  <si>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</si>
  <si>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</si>
  <si>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</si>
  <si>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</si>
  <si>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</si>
  <si>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714</t>
  </si>
  <si>
    <t>Izolace akustické a protiotřesové</t>
  </si>
  <si>
    <t>721</t>
  </si>
  <si>
    <t>Vnitřní kanalizace</t>
  </si>
  <si>
    <t>722</t>
  </si>
  <si>
    <t>Vnitřní vodovod</t>
  </si>
  <si>
    <t>723</t>
  </si>
  <si>
    <t>Vnitřní plynovod</t>
  </si>
  <si>
    <t>725</t>
  </si>
  <si>
    <t>Zařizovací předměty</t>
  </si>
  <si>
    <t>764</t>
  </si>
  <si>
    <t>Konstrukce klempířské</t>
  </si>
  <si>
    <t>766</t>
  </si>
  <si>
    <t>Konstrukce truhlářské</t>
  </si>
  <si>
    <t>767</t>
  </si>
  <si>
    <t>Konstrukce zámečnické</t>
  </si>
  <si>
    <t>776</t>
  </si>
  <si>
    <t>Podlahy povlakové</t>
  </si>
  <si>
    <t>781</t>
  </si>
  <si>
    <t>Obklady keramické</t>
  </si>
  <si>
    <t>783</t>
  </si>
  <si>
    <t>Nátěry</t>
  </si>
  <si>
    <t>784</t>
  </si>
  <si>
    <t>Malby</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</si>
  <si>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</si>
  <si>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</si>
  <si>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</si>
  <si>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</si>
  <si>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</si>
  <si>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</si>
  <si>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</si>
  <si>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</si>
  <si>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</si>
  <si>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</si>
  <si>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</si>
  <si>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</si>
  <si>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</si>
  <si>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</si>
  <si>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</si>
  <si>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</si>
  <si>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</si>
  <si>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</si>
  <si>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</si>
  <si>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</si>
  <si>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</si>
  <si>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</si>
  <si>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</si>
  <si>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</si>
  <si>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</si>
  <si>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</si>
  <si>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</si>
  <si>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</si>
  <si>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</si>
  <si>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</si>
  <si>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</si>
  <si>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</si>
  <si>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</si>
  <si>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</si>
  <si>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139601102R00</t>
  </si>
  <si>
    <t>Ruční výkop jam, rýh a šachet v hornině 3</t>
  </si>
  <si>
    <t>m3</t>
  </si>
  <si>
    <t>800-1</t>
  </si>
  <si>
    <t>RTS 24/ I</t>
  </si>
  <si>
    <t>RTS 23/ II</t>
  </si>
  <si>
    <t>Práce</t>
  </si>
  <si>
    <t>Běžná</t>
  </si>
  <si>
    <t>POL1_</t>
  </si>
  <si>
    <t>s přehozením na vzdálenost do 5 m nebo s naložením na ruční dopravní prostředek</t>
  </si>
  <si>
    <t>SPI</t>
  </si>
  <si>
    <t>VV</t>
  </si>
  <si>
    <t>162701105R00</t>
  </si>
  <si>
    <t>Vodorovné přemístění výkopku z horniny 1 až 4, na vzdálenost přes 9 000  do 10 000 m</t>
  </si>
  <si>
    <t>po suchu, bez naložení výkopku, avšak se složením bez rozhrnutí, zpáteční cesta vozidla.</t>
  </si>
  <si>
    <t>162701109R00</t>
  </si>
  <si>
    <t>Vodorovné přemístění výkopku příplatek k ceně za každých dalších i započatých 1 000 m přes 10 000 m  z horniny 1 až 4</t>
  </si>
  <si>
    <t>162201204R00</t>
  </si>
  <si>
    <t>Vodorovné přemístění výkopku nošením z horniny 1 až 4, kbelíkem, na vzdálenost do 10 m</t>
  </si>
  <si>
    <t>bez naložení, avšak s vyprázdněním nádoby na hromadu nebo do dopravního prostředku,</t>
  </si>
  <si>
    <t>167101101R00</t>
  </si>
  <si>
    <t>Nakládání, skládání, překládání neulehlého výkopku nakládání výkopku  do 100 m3, z horniny 1 až 4</t>
  </si>
  <si>
    <t>199000002R00</t>
  </si>
  <si>
    <t>Poplatky za skládku horniny 1- 4, skupina 17 05 04 z Katalogu odpadů</t>
  </si>
  <si>
    <t>215901101RT5</t>
  </si>
  <si>
    <t>Zhutnění podloží z rostlé horniny 1 až 4 pod násypy z hornin soudržných do 92% PS a nesoudržných  sypkých relativní ulehlosti l(d) do 0,8 vibrační deskou</t>
  </si>
  <si>
    <t>m2</t>
  </si>
  <si>
    <t>z rostlé horniny tř.1 - 4 pod násypy z hornin soudržných do 92% PS a hornin nesoudržných sypkých relativní ulehlosti I(d) do 0,8</t>
  </si>
  <si>
    <t>základ pod VZT jednotku : 1,4*0,7</t>
  </si>
  <si>
    <t>273313611R00</t>
  </si>
  <si>
    <t>Beton základových desek prostý třídy C 16/20</t>
  </si>
  <si>
    <t>801-1</t>
  </si>
  <si>
    <t>dodávka a uložení betonu do připravené konstrukce,</t>
  </si>
  <si>
    <t>základ pod VZT jednotku : 1,4*0,7*0,1</t>
  </si>
  <si>
    <t>273321411R00</t>
  </si>
  <si>
    <t>Beton základových desek železový třídy C 25/30</t>
  </si>
  <si>
    <t>základ pod VZT jednotku : 1,4*0,7*0,75</t>
  </si>
  <si>
    <t>273351215RT1</t>
  </si>
  <si>
    <t>Bednění stěn základových desek zřízení</t>
  </si>
  <si>
    <t>svislé nebo šikmé (odkloněné) , půdorysně přímé nebo zalomené, stěn základových desek ve volných nebo zapažených jámách, rýhách, šachtách, včetně případných vzpěr,</t>
  </si>
  <si>
    <t>základ pod VZT jednotku : (1,4*2+0,7*2)*0,25</t>
  </si>
  <si>
    <t>273351216R00</t>
  </si>
  <si>
    <t>Bednění stěn základových desek odstranění</t>
  </si>
  <si>
    <t>Včetně očištění, vytřídění a uložení bednicího materiálu.</t>
  </si>
  <si>
    <t>POP</t>
  </si>
  <si>
    <t>Odkaz na mn. položky pořadí 10 : 1,05000</t>
  </si>
  <si>
    <t>273361921RT5</t>
  </si>
  <si>
    <t>Uložení výztuže základových desek ze svařovaných sítí průměr drátu 6 mm, velikost oka 150/150 mm</t>
  </si>
  <si>
    <t>t</t>
  </si>
  <si>
    <t>včetně distančních prvků</t>
  </si>
  <si>
    <t>základ pod VZT jednotku : 32,4/1000</t>
  </si>
  <si>
    <t>310238411RT1</t>
  </si>
  <si>
    <t>Zazdívka otvorů o ploše přes 0,25 m2 do 1 m2 ve zdivu nadzákladovém cihlami pálenými pro jakoukoliv maltu cementovou</t>
  </si>
  <si>
    <t>801-4</t>
  </si>
  <si>
    <t>včetně pomocného pracovního lešení</t>
  </si>
  <si>
    <t>0,9*1,53*0,65</t>
  </si>
  <si>
    <t>1,8*2,14*0,1</t>
  </si>
  <si>
    <t>317121047RT2</t>
  </si>
  <si>
    <t>Překlady pórobetonové nenosné délky 1240 mm, šířky 100 mm, výšky 249 mm</t>
  </si>
  <si>
    <t>kus</t>
  </si>
  <si>
    <t>601016142R00</t>
  </si>
  <si>
    <t xml:space="preserve">Omítka stropů a podhledů z hotových směsí vrstva štuková, vápenocementová,  , tloušťka vrstvy 3 mm,  </t>
  </si>
  <si>
    <t>po jednotlivých vrstvách</t>
  </si>
  <si>
    <t>Včetně pomocného lešení.</t>
  </si>
  <si>
    <t>1.01 : 4,11*8,115</t>
  </si>
  <si>
    <t>1.02 : 4,11*6,22</t>
  </si>
  <si>
    <t>601016191R00</t>
  </si>
  <si>
    <t>Omítka stropů a podhledů z hotových směsí doplňkové práce penetrační natěr stropů akrylátový</t>
  </si>
  <si>
    <t>602016142R00</t>
  </si>
  <si>
    <t xml:space="preserve">Omítka stěn z hotových směsí vrstva štuková, vápenocementová,  , tloušťka vrstvy 3 mm,  </t>
  </si>
  <si>
    <t>1.01 : (8,115*2+4,11*2)*2,8-(0,885*1,53*2+0,9*1,53*2+0,88*2,14+0,66*1,96)+0,4*(0,885*2*2+1,53*2*2+0,9*2*2+1,53*2*2)</t>
  </si>
  <si>
    <t>1.02 : (6,22*2+4,11*2)*2,8-(0,862*1,53+0,885*1,53+0,9*1,53+0,88*2,14+0,66*1,96)+0,4*(0,862*2+1,53*2+0,885*2+1,53*2+0,9*2+1,53*2)</t>
  </si>
  <si>
    <t>1.03 : (1,3+0,1+6,22+0,1+8,115)*2,8-0,88*2,144</t>
  </si>
  <si>
    <t>1.04 : (1,3*2+4,11*2)*2,8-0,88*2,144*2</t>
  </si>
  <si>
    <t>602016191R00</t>
  </si>
  <si>
    <t>Jádrová omítka penetrační nátěr stěn akrylátový</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</si>
  <si>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</si>
  <si>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</si>
  <si>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</si>
  <si>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0,865*1,53+0,885*1,53*3+0,9*1,53*3</t>
  </si>
  <si>
    <t>610991001R00</t>
  </si>
  <si>
    <t>Začišťovací okenní lišta pro omítku tl. 6 mm</t>
  </si>
  <si>
    <t>m</t>
  </si>
  <si>
    <t>nalepení a odříznutí po dokončení omítek</t>
  </si>
  <si>
    <t>(0,9*2+1,53*2)*2</t>
  </si>
  <si>
    <t>611481211RT2</t>
  </si>
  <si>
    <t>Vyztužení vnitřních omítek stropů sklotextilní síťovinou s dodávkou síťoviny a stěrkového tmelu</t>
  </si>
  <si>
    <t>s pomocným lešením o výšce podlahy do 1900 mm a pro zatížení do 1,5 kPa,</t>
  </si>
  <si>
    <t>612401391R00</t>
  </si>
  <si>
    <t>Omítky malých ploch vnitřních stěn přes 0,25 do 1 m2, vápennou štukovou omítkou</t>
  </si>
  <si>
    <t>jakoukoliv maltou, z pomocného pracovního lešení o výšce podlahy do 1900 mm a pro zatížení do 1,5 kPa,</t>
  </si>
  <si>
    <t>0,9*1,53</t>
  </si>
  <si>
    <t>1,8*2,14*2</t>
  </si>
  <si>
    <t>612481211RT2</t>
  </si>
  <si>
    <t>Vyztužení povrchu vnitřních stěn sklotextilní síťovinou s dodávkou síťoviny a stěrkového tmelu</t>
  </si>
  <si>
    <t>622311136RT3</t>
  </si>
  <si>
    <t>Zateplení fasády  , expandovaným polystyrénem, tloušťky 180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</si>
  <si>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</si>
  <si>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je 0,039 W/mK.</t>
  </si>
  <si>
    <t>doplnění izolantu po zazdění dveří : 1*0,9</t>
  </si>
  <si>
    <t>622311153RT3</t>
  </si>
  <si>
    <t>Zateplení ostění expandovaným polystyrénem,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</si>
  <si>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</si>
  <si>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(0,9*2+1,53*2)*0,35</t>
  </si>
  <si>
    <t>622300155R00</t>
  </si>
  <si>
    <t xml:space="preserve">Příslušenství pro zateplovací systém montáž, lišty pro ukončení omítky,  </t>
  </si>
  <si>
    <t>0,9*2+1,53*2</t>
  </si>
  <si>
    <t>622473187RT2</t>
  </si>
  <si>
    <t>Příplatek za okenní začišťovací lištu včetně dodávky</t>
  </si>
  <si>
    <t>28350202R</t>
  </si>
  <si>
    <t>profil plastový stavební rohový; s tkaninou; úhelník 10x10 mm</t>
  </si>
  <si>
    <t>SPCM</t>
  </si>
  <si>
    <t>Specifikace</t>
  </si>
  <si>
    <t>POL3_</t>
  </si>
  <si>
    <t>0,9+1,53*2</t>
  </si>
  <si>
    <t>28350260R</t>
  </si>
  <si>
    <t>profil plastový stavební parapetní; s tkaninou; š = 100 mm</t>
  </si>
  <si>
    <t>632417102RT1</t>
  </si>
  <si>
    <t>s rozprostřením a uhlazením</t>
  </si>
  <si>
    <t>8,115*4,11</t>
  </si>
  <si>
    <t>6,22*4,11</t>
  </si>
  <si>
    <t>632441015R00</t>
  </si>
  <si>
    <t>dovoz směsi, doprava pomocí šnekového čerpadla, lití hadicí na plochu, dvojí (křížem vedené) rozvlnění hrazdami</t>
  </si>
  <si>
    <t>632441491R00</t>
  </si>
  <si>
    <t>Odkaz na mn. položky pořadí 31 : 58,91685</t>
  </si>
  <si>
    <t>642942111RT3</t>
  </si>
  <si>
    <t>941955001R00</t>
  </si>
  <si>
    <t>Lešení lehké pracovní pomocné pomocné, o výšce lešeňové podlahy do 1,2 m</t>
  </si>
  <si>
    <t>800-3</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</si>
  <si>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</si>
  <si>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</si>
  <si>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</si>
  <si>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</si>
  <si>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953941391R00</t>
  </si>
  <si>
    <t>Zkoušky a revize revize požárního hasicího přístroje do 5 ks</t>
  </si>
  <si>
    <t>44984114R</t>
  </si>
  <si>
    <t>přístoj hasicí práškový; P6Te; třída hašení A,B,C; výtlačný prostředek dusík; náplň 6 kg; provozní schopnost od -30 do + 60°C</t>
  </si>
  <si>
    <t>954312201R00</t>
  </si>
  <si>
    <t>Obklady konstrukcí sádrokartonovými deskami opláštění vodorovných konstrukcí dvoustranné od 200x200 mm do 500x500 mm, deskami standard tl. 12,5 mm</t>
  </si>
  <si>
    <t>- nezbytné úpravy desek na příslušný rozměr,</t>
  </si>
  <si>
    <t>- úpravy rohů, koutů a hran konstrukcí ze sádrokartonu,</t>
  </si>
  <si>
    <t>- standardního tmelení Q2, to je: základní tmelení Q1+ dodatečné tmelení (tmelení najemno) a případné přebroušení.</t>
  </si>
  <si>
    <t>rezonátory : 6,22+8,115+4,11*4</t>
  </si>
  <si>
    <t>kytý rozvod teplovodního vytápění : 6,22+8,115</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</si>
  <si>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</si>
  <si>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</si>
  <si>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</si>
  <si>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</si>
  <si>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bourané stěny : (3,2+0,81+0,56+0,1+3,15+0,81+4,11)*2,85*0,1</t>
  </si>
  <si>
    <t>-(0,8+0,7+0,6+0,8)*1,97*0,1</t>
  </si>
  <si>
    <t>0,81*2,85*0,205</t>
  </si>
  <si>
    <t>965042141RT1</t>
  </si>
  <si>
    <t>8,115*4,11*0,05</t>
  </si>
  <si>
    <t>6,22*4,11*0,05</t>
  </si>
  <si>
    <t>965048515R00</t>
  </si>
  <si>
    <t>Bourání podkladů pod dlažby nebo litých celistvých dlažeb a mazanin  Broušení betonového povrchu do tloušťky 5 mm</t>
  </si>
  <si>
    <t>2,97*3,2+2,41*0,91</t>
  </si>
  <si>
    <t>5,665*4,11</t>
  </si>
  <si>
    <t>2,35*4,11</t>
  </si>
  <si>
    <t>Sociální zařízení : 1,295*0,81+1,1*0,81+1,01*0,81</t>
  </si>
  <si>
    <t>vstupní chodba : 3,2*3,15</t>
  </si>
  <si>
    <t>965081713RT1</t>
  </si>
  <si>
    <t>Bourání podlah z keramických dlaždic, tloušťky do 10 mm, plochy přes 1 m2</t>
  </si>
  <si>
    <t>bez podkladního lože, s jakoukoliv výplní spár</t>
  </si>
  <si>
    <t>965081702R00</t>
  </si>
  <si>
    <t>Bourání podlah Soklíků z dlažeb keramických tloušťky do 10 mm, výšky do 100 mm</t>
  </si>
  <si>
    <t>chodba : 3,15*2+3,2*2-0,8*2-0,7</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</si>
  <si>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</si>
  <si>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</si>
  <si>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</si>
  <si>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vstupní dveře do čekárny : 1*0,65+2,35*0,65*2</t>
  </si>
  <si>
    <t>nové dveře do odborných učeben : (2,14*0,1*2*2)</t>
  </si>
  <si>
    <t>968061125R00</t>
  </si>
  <si>
    <t>Vyvěšení nebo zavěšení dřevěných křídel dveří, plochy do 2 m2</t>
  </si>
  <si>
    <t>oken, dveří a vrat, s uložením a opětovným zavěšením po provedení stavebních změn,</t>
  </si>
  <si>
    <t>968072455R00</t>
  </si>
  <si>
    <t>Vybourání a vyjmutí kovových rámů a rolet rámů, včetně pomocného lešení o výšce podlahy do 1900 mm a pro zatížení do 1,5 kPa  (150 kg/m2) dveřních zárubní, plochy do 2 m2</t>
  </si>
  <si>
    <t>0,8*1,97*2+0,7*1,97*2+0,6*1,97+0,9*1,97</t>
  </si>
  <si>
    <t>971033431R00</t>
  </si>
  <si>
    <t>Vybourání otvorů ve zdivu cihelném z jakýchkoliv cihel pálených  na jakoukoliv maltu vápenou nebo vápenocementovou, plochy do 0,25 m2, tloušťky do 150 mm</t>
  </si>
  <si>
    <t>základovém nebo nadzákladovém,</t>
  </si>
  <si>
    <t>Včetně pomocného lešení o výšce podlahy do 1900 mm a pro zatížení do 1,5 kPa  (150 kg/m2).</t>
  </si>
  <si>
    <t>prostup VZT : 5</t>
  </si>
  <si>
    <t>971033461R00</t>
  </si>
  <si>
    <t>Vybourání otvorů ve zdivu cihelném z jakýchkoliv cihel pálených  na jakoukoliv maltu vápenou nebo vápenocementovou, plochy do 0,25 m2, tloušťky do 600 mm</t>
  </si>
  <si>
    <t>VZT : 2</t>
  </si>
  <si>
    <t>973031812R00</t>
  </si>
  <si>
    <t>Vysekání v cihelném zdivu výklenků a kapes kapes pro zavázání nových příček na jakoukoliv maltu vápennou nebo vápenocementovou, tloušťky do 100 mm</t>
  </si>
  <si>
    <t>osazení překladů pro nové dveře : 1,25*2</t>
  </si>
  <si>
    <t>978041103R00</t>
  </si>
  <si>
    <t>Odstranění kontaktního zateplovacího systému z fasádního polystyrenu EPS F, tloušťky 30 mm, s omítkou</t>
  </si>
  <si>
    <t>odstranění ostění : 2,1*0,65*2</t>
  </si>
  <si>
    <t>978041116R00</t>
  </si>
  <si>
    <t>Odstranění kontaktního zateplovacího systému z fasádního polystyrenu EPS F, tloušťky 160 mm, s omítkou</t>
  </si>
  <si>
    <t>odstrnění KZS pro vybourání VZT potrubí : 0,6*0,3</t>
  </si>
  <si>
    <t>978059531R00</t>
  </si>
  <si>
    <t>Odsekání a odebrání obkladů stěn z obkládaček vnitřních z jakýchkoliv materiálů, plochy přes 2 m2</t>
  </si>
  <si>
    <t>včetně otlučení podkladní omítky až na zdivo,</t>
  </si>
  <si>
    <t>Sociální zařízení : (1,295*2+1,1*2+1,01*2+0,81*6)*2</t>
  </si>
  <si>
    <t>-(0,7*1,97*2+0,6*1,97)</t>
  </si>
  <si>
    <t>11*2,1</t>
  </si>
  <si>
    <t>905      R01</t>
  </si>
  <si>
    <t>Hzs-revize provoz.souboru a st.obj., Revize</t>
  </si>
  <si>
    <t>h</t>
  </si>
  <si>
    <t>Prav.M</t>
  </si>
  <si>
    <t>HZS</t>
  </si>
  <si>
    <t>POL10_</t>
  </si>
  <si>
    <t>909      R00</t>
  </si>
  <si>
    <t>Hzs-nezmeritelne stavebni prace</t>
  </si>
  <si>
    <t>999281145R00</t>
  </si>
  <si>
    <t>Přesun hmot pro opravy a údržbu objektů pro opravy a údržbu dosavadních objektů včetně vnějších plášťů  výšky do 6 m, nošením</t>
  </si>
  <si>
    <t>Přesun hmot</t>
  </si>
  <si>
    <t>POL7_</t>
  </si>
  <si>
    <t>oborů 801, 803, 811 a 812</t>
  </si>
  <si>
    <t>714119001R00</t>
  </si>
  <si>
    <t>800-714</t>
  </si>
  <si>
    <t>714211111RT2</t>
  </si>
  <si>
    <t>Montáž akustických podhledů z panelů, ze skelné vlny, připevněné ke stropní konstrukci lepením, včetně dodávky materiálu</t>
  </si>
  <si>
    <t>998714201R00</t>
  </si>
  <si>
    <t>Přesun hmot v objektech výšky do 6 m</t>
  </si>
  <si>
    <t>50 m vodorovně měřeno od těžiště půdorysné plochy skládky do těžiště půdorysné plochy objektu</t>
  </si>
  <si>
    <t>764410260RT2</t>
  </si>
  <si>
    <t>Oplechování parapetů z pozinkovaného plechu dodávka a montáž   rš 400 mm</t>
  </si>
  <si>
    <t>800-764</t>
  </si>
  <si>
    <t>včetně rohů</t>
  </si>
  <si>
    <t>766661112R00</t>
  </si>
  <si>
    <t>800-766</t>
  </si>
  <si>
    <t>766670021R00</t>
  </si>
  <si>
    <t xml:space="preserve">Doplňky ke dveřním křídlům - montáž </t>
  </si>
  <si>
    <t>766694121R00</t>
  </si>
  <si>
    <t>Ostatní montáž parapetních desek dřevěných pro jakékoliv upevnění   šířky přes 300 mm, délky do 1000 mm</t>
  </si>
  <si>
    <t>766695213R00</t>
  </si>
  <si>
    <t>Ostatní montáž prahů dveří  jednokřídlých, šířky přes 100 mm</t>
  </si>
  <si>
    <t>766661122RKP</t>
  </si>
  <si>
    <t>D+M vnitřních dveří s požární odolností EI 30DP3 C2, vč. ocel. zárubně, kování, prahu samozavírače, bližší specifikace dle výpisu prvků</t>
  </si>
  <si>
    <t>Vlastní</t>
  </si>
  <si>
    <t>Indiv</t>
  </si>
  <si>
    <t>1/P : 1</t>
  </si>
  <si>
    <t>1/L : 1</t>
  </si>
  <si>
    <t>766812840K00</t>
  </si>
  <si>
    <t>Demontáž linky</t>
  </si>
  <si>
    <t>766670010RAB</t>
  </si>
  <si>
    <t>Okna a dveře plastové okno, jednokřídlové, typové, plochy do 1,5 m2, barva bílá, rozměr 90 x 150 cm</t>
  </si>
  <si>
    <t>AP-PSV</t>
  </si>
  <si>
    <t>Součtová</t>
  </si>
  <si>
    <t>Agregovaná položka</t>
  </si>
  <si>
    <t>POL2_</t>
  </si>
  <si>
    <t>dodávka a montáž plastových oken typových včetně těsnění spár polyuretanovou pěnou, bez parapetu.</t>
  </si>
  <si>
    <t>54914594R</t>
  </si>
  <si>
    <t>54914621R</t>
  </si>
  <si>
    <t>611601211R</t>
  </si>
  <si>
    <t>61187116R</t>
  </si>
  <si>
    <t>61187553R</t>
  </si>
  <si>
    <t>parapet vnitřní š = 350 mm; materiál - povrch transparentní lak; materiál - jádro smrkové dřevo</t>
  </si>
  <si>
    <t>998766201R00</t>
  </si>
  <si>
    <t>Přesun hmot pro konstrukce truhlářské v objektech výšky do 6 m</t>
  </si>
  <si>
    <t>50 m vodorovně</t>
  </si>
  <si>
    <t>767311810K00</t>
  </si>
  <si>
    <t>Demontáž stříšky včetně zasklení</t>
  </si>
  <si>
    <t>1,55*0,5</t>
  </si>
  <si>
    <t>776101101R00</t>
  </si>
  <si>
    <t>Přípravné práce vysávání povlakových podlah průmyslovým vysavačem</t>
  </si>
  <si>
    <t>800-775</t>
  </si>
  <si>
    <t>položky neobsahují žádný materiál</t>
  </si>
  <si>
    <t>1.01 : 8,115*4,11+0,88*0,1+0,66*0,1</t>
  </si>
  <si>
    <t>1.02 : 6,22*4,11+0,88*0,1</t>
  </si>
  <si>
    <t>776101121R00</t>
  </si>
  <si>
    <t>Přípravné práce penetrace podkladu</t>
  </si>
  <si>
    <t>776401800R00</t>
  </si>
  <si>
    <t>Demontáž soklíků nebo lišt pryžových nebo PVC odstranění a uložení na hromady</t>
  </si>
  <si>
    <t>2,97*2+4,11*2-0,8</t>
  </si>
  <si>
    <t>4,11*2+5,665*2-(0,8*2+0,7)</t>
  </si>
  <si>
    <t>2,35*2+4,11*2-0,8</t>
  </si>
  <si>
    <t>776511810RT3</t>
  </si>
  <si>
    <t>Odstranění povlakových podlah z nášlapné plochy lepených, bez podložky, z ploch do 10 m2</t>
  </si>
  <si>
    <t>776521100RT1</t>
  </si>
  <si>
    <t xml:space="preserve">Lepení povlakových podlah z plastů  Lepení povlakových podlah z plastů - pásy z PVC, montáž,  </t>
  </si>
  <si>
    <t>24592231R</t>
  </si>
  <si>
    <t>penetrační hmota vodou ředitelná; disperzní, bezrozpouštědlová; úprava savosti podkladu, zpevnění, hloubková penetrace; pro interiér i exteriér; tekutá</t>
  </si>
  <si>
    <t>l</t>
  </si>
  <si>
    <t>1.01 : (8,115*4,11+0,88*0,1+0,66*0,1)*0,25</t>
  </si>
  <si>
    <t>1.02 : (6,22*4,11+0,88*0,1)*0,25</t>
  </si>
  <si>
    <t>28410103R</t>
  </si>
  <si>
    <t>linoleum přírodní; podklad juta; v rolích; š = 2 000,0 mm; l = 32 000 mm; tl. 3,20 mm; třída zatížení 23, 34, 43; protiskluzné</t>
  </si>
  <si>
    <t>Odkaz na mn. položky pořadí 79 : 59,15885</t>
  </si>
  <si>
    <t>Koeficient : 0,15</t>
  </si>
  <si>
    <t>998776201R00</t>
  </si>
  <si>
    <t>Přesun hmot pro podlahy povlakové v objektech výšky do 6 m</t>
  </si>
  <si>
    <t>vodorovně do 50 m</t>
  </si>
  <si>
    <t>781101210RT1</t>
  </si>
  <si>
    <t>Příprava podkladu pod obklady penetrace podkladu pod obklady</t>
  </si>
  <si>
    <t>800-771</t>
  </si>
  <si>
    <t>včetně dodávky materiálu.</t>
  </si>
  <si>
    <t>1.01 : 0,8*1,4+2,4*0,9</t>
  </si>
  <si>
    <t>1.02 : 0,8*1,4</t>
  </si>
  <si>
    <t>781475112RU1</t>
  </si>
  <si>
    <t>Montáž obkladů vnitřních z dlaždic keramických 150 x 150 mm,  , kladených do flexibilního tmele</t>
  </si>
  <si>
    <t>781497111RS2</t>
  </si>
  <si>
    <t xml:space="preserve">Lišty k obkladům profil ukončovací leštěný hliník, uložení do tmele, výška profilu 8 mm,  </t>
  </si>
  <si>
    <t>1.01 : 0,8+1,4*2+2*0,9</t>
  </si>
  <si>
    <t>1.02 : 0,8+1,4*2</t>
  </si>
  <si>
    <t>597813532R</t>
  </si>
  <si>
    <t>Obklad keramický typ: běžný; s glazurou (GL); tl. = 6,0 mm; a = 148 mm; b = 148 mm; povrch: hladký, matný; barva: béžová</t>
  </si>
  <si>
    <t>998781201R00</t>
  </si>
  <si>
    <t>Přesun hmot pro obklady keramické v objektech výšky do 6 m</t>
  </si>
  <si>
    <t>783225100R00</t>
  </si>
  <si>
    <t xml:space="preserve">Nátěry kov.stavebních doplňk.konstrukcí syntetické dvojnásobné + 1x email,  </t>
  </si>
  <si>
    <t>800-783</t>
  </si>
  <si>
    <t>včetně pomocného lešení.</t>
  </si>
  <si>
    <t>nátěr zárubní : 0,95*3</t>
  </si>
  <si>
    <t>783226100R00</t>
  </si>
  <si>
    <t xml:space="preserve">Nátěry kov.stavebních doplňk.konstrukcí syntetické základní,  </t>
  </si>
  <si>
    <t>784402801R00</t>
  </si>
  <si>
    <t>Odstranění maleb oškrabáním, v místnostech do 3,8 m</t>
  </si>
  <si>
    <t>800-784</t>
  </si>
  <si>
    <t>Stěny : (4,11*2+2,97*2+3,2*2+2*3,15+1,295*2+1,1*2+0,81*2+1,01*2+0,81*2+5,665*2+4,11*2+2,35*2+4,1*2)*2,85</t>
  </si>
  <si>
    <t>-(0,8*1,97+0,865*1,53+0,885*1,53+0,8*1,975*3+0,7*1,97+0,7*1,97+0,6*0,197+0,7*1,97+0,885*1,53*2+0,9*1,53+0,8*1,97*2+0,7*1,98+0,8*1,97+0,9*1,53)</t>
  </si>
  <si>
    <t>0,35*(0,865+0,85*3+0,9*2+1,53*12)</t>
  </si>
  <si>
    <t/>
  </si>
  <si>
    <t>odpočet obkladu : -42,5</t>
  </si>
  <si>
    <t>Strop : 2,97*3,2+2,41*0,91+3,2*3,15+1,95*0,81+1,1*0,81+1,01*0,81+5,665*4,11+2,35*4,11</t>
  </si>
  <si>
    <t>navazující stávající chodba : (1,3+0,1+6,22+0,1+8,115)*2,85</t>
  </si>
  <si>
    <t>rozvodna : (4,11*2+1,3*2)*2,85</t>
  </si>
  <si>
    <t>784191101R00</t>
  </si>
  <si>
    <t>Příprava povrchu Penetrace (napouštění) podkladu disperzní, jednonásobná</t>
  </si>
  <si>
    <t xml:space="preserve">strop : </t>
  </si>
  <si>
    <t>rezonátory : (6,22+8,115+4,11*4)*(0,2+0,45)</t>
  </si>
  <si>
    <t>kytý rozvod teplovodního vytápění : (6,22+8,115)*(0,5+0,45)</t>
  </si>
  <si>
    <t>784195212R00</t>
  </si>
  <si>
    <t>Malby z malířských směsí otěruvzdorných,  , bělost 82 %, dvojnásobné</t>
  </si>
  <si>
    <t>784011111R00</t>
  </si>
  <si>
    <t xml:space="preserve">Ostatní práce oprášení/ometení podkladu,  ,   </t>
  </si>
  <si>
    <t>784011221RT2</t>
  </si>
  <si>
    <t>Ostatní práce zakrytí předmětů,  , včetně dodávky fólie tl. 0,04 mm</t>
  </si>
  <si>
    <t>stávající chodba : (1,3+0,1+6,22+0,1+8,115)*1,745</t>
  </si>
  <si>
    <t>784011222RT2</t>
  </si>
  <si>
    <t>Ostatní práce zakrytí podlah,  , včetně papírové lepenky</t>
  </si>
  <si>
    <t>979094211R00</t>
  </si>
  <si>
    <t>Nakládání nebo překládání vybourané suti</t>
  </si>
  <si>
    <t>Přesun suti</t>
  </si>
  <si>
    <t>POL8_</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</si>
  <si>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</si>
  <si>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</si>
  <si>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</si>
  <si>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</si>
  <si>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</si>
  <si>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</si>
  <si>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</si>
  <si>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979990107R00</t>
  </si>
  <si>
    <t>Poplatek za uložení, směs betonu, cihel a dřeva,  , skupina 17 09 04 z Katalogu odpadů</t>
  </si>
  <si>
    <t>005121 R</t>
  </si>
  <si>
    <t>Zařízení staveniště</t>
  </si>
  <si>
    <t>Soubor</t>
  </si>
  <si>
    <t>VRN</t>
  </si>
  <si>
    <t>POL99_2</t>
  </si>
  <si>
    <t>Veškeré náklady spojené s vybudováním, provozem a odstraněním zařízení staveniště.</t>
  </si>
  <si>
    <t>005241010R</t>
  </si>
  <si>
    <t>Náklady na vyhotovení dokumentace skutečného provedení stavby a její předání objednateli v požadované formě a požadovaném počtu.</t>
  </si>
  <si>
    <t>SUM</t>
  </si>
  <si>
    <t>včetně:</t>
  </si>
  <si>
    <t>END</t>
  </si>
  <si>
    <t>Pol__0001</t>
  </si>
  <si>
    <t>Potrubí KGEM 110</t>
  </si>
  <si>
    <t>POL1_1</t>
  </si>
  <si>
    <t>Pol__0002</t>
  </si>
  <si>
    <t>Vsakovací jímka 0,125m3-výkop, geotex, štěrk</t>
  </si>
  <si>
    <t>kpl</t>
  </si>
  <si>
    <t>Pol__0003</t>
  </si>
  <si>
    <t>Topný kabel</t>
  </si>
  <si>
    <t>Pol__0004</t>
  </si>
  <si>
    <t>Potrubí HT připojovací DN 75 x 2,7 mm</t>
  </si>
  <si>
    <t>POL1_7</t>
  </si>
  <si>
    <t>Pol__0005</t>
  </si>
  <si>
    <t>Potrubí HT připojovací DN 50 x 1,9 mm</t>
  </si>
  <si>
    <t>Pol__0006</t>
  </si>
  <si>
    <t>Tvarovky HT 75-50</t>
  </si>
  <si>
    <t>Pol__0007</t>
  </si>
  <si>
    <t>Mtž potrubí kanalizace</t>
  </si>
  <si>
    <t>Pol__0008</t>
  </si>
  <si>
    <t>Vyvedení výpustku do DN 50</t>
  </si>
  <si>
    <t>Pol__0009</t>
  </si>
  <si>
    <t>Dopojení na stáv kanalizaci</t>
  </si>
  <si>
    <t>Pol__0010</t>
  </si>
  <si>
    <t>PPR RC-T 20x2,8</t>
  </si>
  <si>
    <t>Pol__0011</t>
  </si>
  <si>
    <t>Izol potrubí tl do 10mm</t>
  </si>
  <si>
    <t>Pol__0012</t>
  </si>
  <si>
    <t>Upevnění a vyvedení výpustku DN 15</t>
  </si>
  <si>
    <t>Pol__0013</t>
  </si>
  <si>
    <t>Nástěnné koleno - 20x1/2"</t>
  </si>
  <si>
    <t>Pol__0014</t>
  </si>
  <si>
    <t>Tvarovky PPR-kolena, T-kusy, redukce, přechody</t>
  </si>
  <si>
    <t>sada</t>
  </si>
  <si>
    <t>Pol__0015</t>
  </si>
  <si>
    <t>KK voda 3/4"</t>
  </si>
  <si>
    <t>Pol__0018</t>
  </si>
  <si>
    <t>KK vyp 1/2</t>
  </si>
  <si>
    <t>Pol__0019</t>
  </si>
  <si>
    <t>Tvarovky mosaz 3/4-1/2 - T-kusy, vsuvky, prodloužení</t>
  </si>
  <si>
    <t>Pol__0020</t>
  </si>
  <si>
    <t>Ohřívač TUV TO 10,1 IN</t>
  </si>
  <si>
    <t>Pol__0022</t>
  </si>
  <si>
    <t>Mtž dopojení ohřívače TUV do 20l</t>
  </si>
  <si>
    <t>Pol__0023</t>
  </si>
  <si>
    <t>Mtž rozvodů vody PPr</t>
  </si>
  <si>
    <t>Pol__0024</t>
  </si>
  <si>
    <t>Dmtž stáv rozvodů</t>
  </si>
  <si>
    <t>Pol__0025</t>
  </si>
  <si>
    <t>Bourání drážek pro rozvody ZTI</t>
  </si>
  <si>
    <t>Pol__0026</t>
  </si>
  <si>
    <t>Dmtž umyvadel včetně likvidace</t>
  </si>
  <si>
    <t>Pol__0027</t>
  </si>
  <si>
    <t>Dmtž dřez včetně likvidace</t>
  </si>
  <si>
    <t>Pol__0028</t>
  </si>
  <si>
    <t>Dmtž WC včetně likvidace</t>
  </si>
  <si>
    <t>Pol__0029</t>
  </si>
  <si>
    <t>Umyvadlo 60cm</t>
  </si>
  <si>
    <t>Pol__0030</t>
  </si>
  <si>
    <t>Dřez s odkapávačem 420x660 mm</t>
  </si>
  <si>
    <t>Pol__0031</t>
  </si>
  <si>
    <t>Baterie umyvadlová stoj</t>
  </si>
  <si>
    <t>Pol__0032</t>
  </si>
  <si>
    <t>Baterie dřezová stoj</t>
  </si>
  <si>
    <t>Pol__0033</t>
  </si>
  <si>
    <t>Ventil rohový s filtrem</t>
  </si>
  <si>
    <t>Pol__0034</t>
  </si>
  <si>
    <t>Sifon umyvadlový</t>
  </si>
  <si>
    <t>55161604R</t>
  </si>
  <si>
    <t>sifon dřezový; plast; DN 50; průtok 49,0 l/min</t>
  </si>
  <si>
    <t>Pol__0036</t>
  </si>
  <si>
    <t>Mtž umyvadel do zdiva</t>
  </si>
  <si>
    <t>Pol__0037</t>
  </si>
  <si>
    <t>Mtž usazení dřezu</t>
  </si>
  <si>
    <t>Pol__0038</t>
  </si>
  <si>
    <t>Mtž baterií stoj</t>
  </si>
  <si>
    <t>Pol__0039</t>
  </si>
  <si>
    <t>Mtž dopoj uzávěr zápachových</t>
  </si>
  <si>
    <t>Pol__0041</t>
  </si>
  <si>
    <t>Zaslepení vývodů plyn DN 25</t>
  </si>
  <si>
    <t>Pol__0042</t>
  </si>
  <si>
    <t>Dmtž potrubí plyn</t>
  </si>
  <si>
    <t>Větrací rekuperační vzduchotechnická jednotka s vývody nahoru, Qv/Qo = 720/720 m3/h, el. ohřícač 4,0, kW, bez MaR.</t>
  </si>
  <si>
    <t>soubor</t>
  </si>
  <si>
    <t>Protipožární klapka FDMR 250/300 .11 RS-ZN</t>
  </si>
  <si>
    <t>Protipožární klapka FDMR 180/300 .11 RS-ZN</t>
  </si>
  <si>
    <t>Vyústka do kruhového potrubí TRP1-R1 425x75</t>
  </si>
  <si>
    <t>Vyústka do hranatého potrubí VK1-R-UR 325x125</t>
  </si>
  <si>
    <t>Tlumič hluku kruhový d.250/600</t>
  </si>
  <si>
    <t>Výfukové koleno ABU 250</t>
  </si>
  <si>
    <t>Kruhové potrubí SPIRO z pozinkovaného plechu, DN250, rovné vč. 30% tvarovek</t>
  </si>
  <si>
    <t>bm</t>
  </si>
  <si>
    <t>Kruhové potrubí SPIRO z pozinkovaného plechu, DN180, rovné vč. 30% tvarovek</t>
  </si>
  <si>
    <t>Tepelně a hlukově izolovaná flexo hadice DN250</t>
  </si>
  <si>
    <t>Čtyřhranné potrubí z pozinkovaného plechu, tvarovky</t>
  </si>
  <si>
    <t>Protipožární izolace EI45 min., tl. 40 mm</t>
  </si>
  <si>
    <t>Kaučuková izolace tl. 25 mm, samolepící s Al povrchem</t>
  </si>
  <si>
    <t>Montážní a spojovací materiál</t>
  </si>
  <si>
    <t>POL1_9</t>
  </si>
  <si>
    <t>Doprava</t>
  </si>
  <si>
    <t>Pol__0016</t>
  </si>
  <si>
    <t>HZS, kompletace, …</t>
  </si>
  <si>
    <t>VP72M Rozvaděč nástěnný Vector, IP65, 4-řadý, 72 mod.</t>
  </si>
  <si>
    <t>ks</t>
  </si>
  <si>
    <t>SBN363 Vypínač 3 pól. 63A</t>
  </si>
  <si>
    <t>MBN106 Jistič 1 pól. 6A, char.B, 6 kA</t>
  </si>
  <si>
    <t>MBN116 Jistič 1 pól. 16A, char.B, 6 kA</t>
  </si>
  <si>
    <t>MBS332 Jistič 3 pól. 32A, char.B, 6 kA</t>
  </si>
  <si>
    <t>ADA906D Proud.chr. s nadpr.ochr. char. B; 1+N; 6 kA; 0,03 A; In=6 A</t>
  </si>
  <si>
    <t>ADA913D Proud.chr. s nadpr.ochr. char. B; 1+N; 6 kA; 0,03 A; In=13 A</t>
  </si>
  <si>
    <t>ADA916D Proud.chr. s nadpr.ochr. char. B; 1+N; 6 kA; 0,03 A; In=16 A</t>
  </si>
  <si>
    <t>ERC125 Stykač 25A, 1S, 230V AC</t>
  </si>
  <si>
    <t>Finder 12.81.8.230.0000 Hodiny spínací, astr., 1P/16A, 230V AC</t>
  </si>
  <si>
    <t>LLL4000RM2KV4DIM, 2x LED 840, 1210mm, lesklá mřížka, přisazené, stm. 1-10V</t>
  </si>
  <si>
    <t>ASTAP6000L4/ND MODUS ASTA 6000, asymetrický reflektor, 1500mm, přisazené</t>
  </si>
  <si>
    <t>MODUS ECONOMIC LED SE, 3hod, OZN/ECL/1W/C3/SE/X/CL</t>
  </si>
  <si>
    <t>NBN350 Jistič 3 pól. 50A, char.B, 10 kA</t>
  </si>
  <si>
    <t>3559-A01345 Přístroj spínače jednopólového, řazení 1</t>
  </si>
  <si>
    <t>2112 U-101 ABB regulátor 1-10V, DIM, 700 VA</t>
  </si>
  <si>
    <t>Pol__0017</t>
  </si>
  <si>
    <t>3294A-A123 Kryt stmívače, s otočným ovladačem</t>
  </si>
  <si>
    <t>3558A-A651 Kryt spínače kolébkového</t>
  </si>
  <si>
    <t>3901A-B10 Rámeček pro elektroinstalační přístroje, jednonásobný</t>
  </si>
  <si>
    <t>5518A-A2359 Zásuvka jednonásobná, s clonkami</t>
  </si>
  <si>
    <t>Pol__0021</t>
  </si>
  <si>
    <t>5513A-C02357 Zásuvka dvojnásobná, s natočenou dutinou, s clonkami</t>
  </si>
  <si>
    <t>2095 UC-214 Svorka pro vyrovnání potenciálů</t>
  </si>
  <si>
    <t>Podlahová krabice Legrand 088020 12 modulů</t>
  </si>
  <si>
    <t>077140 Mosaic zásuvka 2P, 2M</t>
  </si>
  <si>
    <t>Mosaic bílá zásuvka RJ45 1M Cat. 6 FTP 76562</t>
  </si>
  <si>
    <t>5518-2929 Zásuvka jednonásobná IP44, s víčkem; řazení 2P+PE</t>
  </si>
  <si>
    <t>DZ 60X60_BF Žlab kabelový drátěný</t>
  </si>
  <si>
    <t>DZRS/B_F Rychlospojka</t>
  </si>
  <si>
    <t>DZZ/B_F Závěs</t>
  </si>
  <si>
    <t>KPR 68-70_KA Krabice univerzální</t>
  </si>
  <si>
    <t>HL 8_XX Hmoždinka</t>
  </si>
  <si>
    <t>Vrut 5x50 UNIQUADREX v UQ BOXu (70ks)</t>
  </si>
  <si>
    <t>LHD 20X20 Lišta hranatá</t>
  </si>
  <si>
    <t>LHD 40x20 Lišta hranatá</t>
  </si>
  <si>
    <t>Pol__0035</t>
  </si>
  <si>
    <t>CYKY-J 3x1,5</t>
  </si>
  <si>
    <t>CYKY-O 2x1,5</t>
  </si>
  <si>
    <t>CYKY-J 3x2,5</t>
  </si>
  <si>
    <t>CYKY-J 4x10</t>
  </si>
  <si>
    <t>H07V-R6 zel./žl. (CY)</t>
  </si>
  <si>
    <t>Pol__0040</t>
  </si>
  <si>
    <t>Topný kabel K&amp;V thermo defrostKABEL 2LF 17W/m 2m</t>
  </si>
  <si>
    <t>do 2,5 mm2</t>
  </si>
  <si>
    <t>10 mm2</t>
  </si>
  <si>
    <t>Pol__0043</t>
  </si>
  <si>
    <t>Demontaz stavajiciho zarizeni</t>
  </si>
  <si>
    <t>hod</t>
  </si>
  <si>
    <t>Pol__0044</t>
  </si>
  <si>
    <t>Zabezpeceni pracoviste</t>
  </si>
  <si>
    <t>Pol__0045</t>
  </si>
  <si>
    <t>Uprava stavajiciho rozvadece - RH, pole č.1</t>
  </si>
  <si>
    <t>Pol__0046</t>
  </si>
  <si>
    <t>Napojeni nového vývodu na stavajici zarizeni</t>
  </si>
  <si>
    <t>Pol__0047</t>
  </si>
  <si>
    <t>Zkusebni provoz</t>
  </si>
  <si>
    <t>Pol__0048</t>
  </si>
  <si>
    <t>S ostatnimi profesemi</t>
  </si>
  <si>
    <t>Pol__0049</t>
  </si>
  <si>
    <t>Revizni technik</t>
  </si>
  <si>
    <t>Pol__0050</t>
  </si>
  <si>
    <t>Spoluprace s reviz.technikem</t>
  </si>
  <si>
    <t>Pol__0051</t>
  </si>
  <si>
    <t>Stena do 150mm, prům. 60mm</t>
  </si>
  <si>
    <t>Pol__0052</t>
  </si>
  <si>
    <t>Stena do 450mm, prům. 60mm</t>
  </si>
  <si>
    <t>Pol__0053</t>
  </si>
  <si>
    <t>do prům. 80mm</t>
  </si>
  <si>
    <t>Pol__0054</t>
  </si>
  <si>
    <t>Sire 70 mm</t>
  </si>
  <si>
    <t>Pol__0055</t>
  </si>
  <si>
    <t>Jakekoliv sire</t>
  </si>
  <si>
    <t>Pol__0056</t>
  </si>
  <si>
    <t>Podružný materiál</t>
  </si>
  <si>
    <t>Pol__0057</t>
  </si>
  <si>
    <t>Doprava 3,60%, Přesun 1,00%</t>
  </si>
  <si>
    <t>Pol__0058</t>
  </si>
  <si>
    <t>PPV 1,00% z montáže: materiál + práce</t>
  </si>
  <si>
    <t>Kliky se štítem</t>
  </si>
  <si>
    <t>Kování dveřní klíč zámek</t>
  </si>
  <si>
    <t>Dmtž plynoměrů</t>
  </si>
  <si>
    <t>základ pod VZT jednotku : 2,0*1,0*0,8</t>
  </si>
  <si>
    <t>bez dodávky a uložení výztuže včetně štěrkových podkladních vrstev dle PD</t>
  </si>
  <si>
    <t>1.03 : 0</t>
  </si>
  <si>
    <t>1.04 : 0</t>
  </si>
  <si>
    <t xml:space="preserve">Odkaz na mn. položky pořadí 17 </t>
  </si>
  <si>
    <t>Potěr ze suchých směsí samonivelační rychleschnoucí potěr vyhlazovací , tloušťky 5 mm, včetně penetrace</t>
  </si>
  <si>
    <t>Potěr litý anhydritový anhydritový, pevnost v tlaku 20 MPa, pokládaná plocha do 100 m2, tloušťka 50 mm - realizoval by se pouze v případě nesoudržného podkladu pod nivelací</t>
  </si>
  <si>
    <t>Potěr litý anhydritový broušení anhydritových potěrů - dle položky 31</t>
  </si>
  <si>
    <t>Osazení zárubní dveřních ocelových bez dveřních křídel, do zdiva včetně kotvení, na jakoukoliv cementovou maltu, s vybetonováním prahu v zárubni a s osazením špalíků nebo latí pro dřevěný práh  včetně dodávky zárubní  800 x 1970 x 100</t>
  </si>
  <si>
    <t>nové otvory dveře : 0,88*2,14*0,1*3</t>
  </si>
  <si>
    <t>Bourání podkladů pod dlažby nebo litých celistvých dlažeb a mazanin  betonových nebo z litého asfaltu, tloušťky do 100 mm, plochy přes 4 m2 realizoval by se pouze v případě nesoudržného podkladu pod nivelací</t>
  </si>
  <si>
    <t>bourací práce a demontáže : 40</t>
  </si>
  <si>
    <t>Montáž akustických obkladů podkladový rošt-podkladní rošt nebude,lepí se kontaktně</t>
  </si>
  <si>
    <t>1.01 : 1,2*0,6*10</t>
  </si>
  <si>
    <t>1.02 : 1,2*0,6*8</t>
  </si>
  <si>
    <t>Montáž dveřních křídel kompletizovaných otevíravých ,  , do ocelové  zárubně, jednokřídlových, šířky do 800 mm</t>
  </si>
  <si>
    <t>Dveře vnitřní jednostranně otevíravé; funkce: klasické; šířka = 800 mm; výška = 1 970 mm; počet křídel: 1; materiál rámu křídla: MDF; materiál výplně: voština; materiál pláště: MDF; povrchová úprava: lakovaný RAL; struktura povrchu: oboustranně hladká; míra zasklení: plné křídlo; barva: dle vzorníku</t>
  </si>
  <si>
    <t>práh dub; š = 100 mm; l = 800,0 mm; tl = 20,0 mm</t>
  </si>
  <si>
    <t>Dokumentace skutečného provedení - pokud bude objednatelem požadována</t>
  </si>
  <si>
    <t>„Nové odborné učebny – zavedení inovativních metod výuky pro praktické vyučování“ – stavební práce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</si>
</sst>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14"/>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4" fontId="7" fillId="3" borderId="36" xfId="0" applyNumberFormat="1" applyFont="1" applyFill="1" applyBorder="1" applyAlignment="1">
      <alignment vertical="center"/>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3" borderId="36" xfId="0" applyNumberFormat="1" applyFont="1" applyFill="1" applyBorder="1" applyAlignment="1">
      <alignment horizontal="center"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21" fillId="0" borderId="0" xfId="0" applyFont="1" applyAlignment="1">
      <alignment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165" fontId="18" fillId="0" borderId="0" xfId="0" quotePrefix="1" applyNumberFormat="1" applyFont="1" applyAlignment="1">
      <alignment horizontal="left" vertical="top" wrapText="1"/>
    </xf>
    <xf numFmtId="49" fontId="17" fillId="0" borderId="42" xfId="0" applyNumberFormat="1" applyFont="1" applyBorder="1" applyAlignment="1">
      <alignment horizontal="left" vertical="top" wrapText="1"/>
    </xf>
    <xf numFmtId="165" fontId="20"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8" fillId="0" borderId="32" xfId="0" applyNumberFormat="1" applyFont="1"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9" fillId="0" borderId="18" xfId="0" applyFont="1" applyBorder="1" applyAlignment="1">
      <alignment horizontal="left" vertical="top" wrapText="1"/>
    </xf>
    <xf numFmtId="0" fontId="19" fillId="0" borderId="18" xfId="0" applyFont="1" applyBorder="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0.1.251\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8" t="s">
        <v>39</v>
      </c>
      <c r="B2" s="198"/>
      <c r="C2" s="198"/>
      <c r="D2" s="198"/>
      <c r="E2" s="198"/>
      <c r="F2" s="198"/>
      <c r="G2" s="198"/>
    </row>
  </sheetData>
  <sheetProtection algorithmName="SHA-512" hashValue="4JU+m2/P/ei5hLA2nB+Eoq98lYUjohkxVFgyPJM2gGF9qV7W2PA7V1TrMEHvJMzOvm0KEh9gYenGASuPCPnQJA==" saltValue="EwImRjMVONqJ8Xq/z2dCo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25"/>
  <sheetViews>
    <sheetView showGridLines="0" topLeftCell="B17" zoomScaleNormal="100" zoomScaleSheetLayoutView="75" workbookViewId="0">
      <selection activeCell="I45" sqref="I45"/>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25" t="s">
        <v>41</v>
      </c>
      <c r="C1" s="226"/>
      <c r="D1" s="226"/>
      <c r="E1" s="226"/>
      <c r="F1" s="226"/>
      <c r="G1" s="226"/>
      <c r="H1" s="226"/>
      <c r="I1" s="226"/>
      <c r="J1" s="227"/>
    </row>
    <row r="2" spans="1:15" ht="36" customHeight="1" x14ac:dyDescent="0.2">
      <c r="A2" s="2"/>
      <c r="B2" s="76" t="s">
        <v>22</v>
      </c>
      <c r="C2" s="77"/>
      <c r="D2" s="78" t="s">
        <v>43</v>
      </c>
      <c r="E2" s="231" t="s">
        <v>44</v>
      </c>
      <c r="F2" s="232"/>
      <c r="G2" s="232"/>
      <c r="H2" s="232"/>
      <c r="I2" s="232"/>
      <c r="J2" s="233"/>
      <c r="O2" s="1"/>
    </row>
    <row r="3" spans="1:15" ht="27" hidden="1" customHeight="1" x14ac:dyDescent="0.2">
      <c r="A3" s="2"/>
      <c r="B3" s="79"/>
      <c r="C3" s="77"/>
      <c r="D3" s="80"/>
      <c r="E3" s="234"/>
      <c r="F3" s="235"/>
      <c r="G3" s="235"/>
      <c r="H3" s="235"/>
      <c r="I3" s="235"/>
      <c r="J3" s="236"/>
    </row>
    <row r="4" spans="1:15" ht="23.25" customHeight="1" x14ac:dyDescent="0.2">
      <c r="A4" s="2"/>
      <c r="B4" s="81"/>
      <c r="C4" s="82"/>
      <c r="D4" s="83"/>
      <c r="E4" s="243"/>
      <c r="F4" s="243"/>
      <c r="G4" s="243"/>
      <c r="H4" s="243"/>
      <c r="I4" s="243"/>
      <c r="J4" s="244"/>
    </row>
    <row r="5" spans="1:15" ht="24" customHeight="1" x14ac:dyDescent="0.2">
      <c r="A5" s="2"/>
      <c r="B5" s="31" t="s">
        <v>42</v>
      </c>
      <c r="D5" s="247" t="s">
        <v>45</v>
      </c>
      <c r="E5" s="248"/>
      <c r="F5" s="248"/>
      <c r="G5" s="248"/>
      <c r="H5" s="18" t="s">
        <v>40</v>
      </c>
      <c r="I5" s="85" t="s">
        <v>49</v>
      </c>
      <c r="J5" s="8"/>
    </row>
    <row r="6" spans="1:15" ht="15.75" customHeight="1" x14ac:dyDescent="0.2">
      <c r="A6" s="2"/>
      <c r="B6" s="28"/>
      <c r="C6" s="55"/>
      <c r="D6" s="205" t="s">
        <v>46</v>
      </c>
      <c r="E6" s="206"/>
      <c r="F6" s="206"/>
      <c r="G6" s="206"/>
      <c r="H6" s="18" t="s">
        <v>34</v>
      </c>
      <c r="I6" s="22"/>
      <c r="J6" s="8"/>
    </row>
    <row r="7" spans="1:15" ht="15.75" customHeight="1" x14ac:dyDescent="0.2">
      <c r="A7" s="2"/>
      <c r="B7" s="29"/>
      <c r="C7" s="56"/>
      <c r="D7" s="84" t="s">
        <v>48</v>
      </c>
      <c r="E7" s="207" t="s">
        <v>47</v>
      </c>
      <c r="F7" s="208"/>
      <c r="G7" s="208"/>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38"/>
      <c r="E11" s="238"/>
      <c r="F11" s="238"/>
      <c r="G11" s="238"/>
      <c r="H11" s="18" t="s">
        <v>40</v>
      </c>
      <c r="I11" s="86"/>
      <c r="J11" s="8"/>
    </row>
    <row r="12" spans="1:15" ht="15.75" customHeight="1" x14ac:dyDescent="0.2">
      <c r="A12" s="2"/>
      <c r="B12" s="28"/>
      <c r="C12" s="55"/>
      <c r="D12" s="242"/>
      <c r="E12" s="242"/>
      <c r="F12" s="242"/>
      <c r="G12" s="242"/>
      <c r="H12" s="18" t="s">
        <v>34</v>
      </c>
      <c r="I12" s="86"/>
      <c r="J12" s="8"/>
    </row>
    <row r="13" spans="1:15" ht="15.75" customHeight="1" x14ac:dyDescent="0.2">
      <c r="A13" s="2"/>
      <c r="B13" s="29"/>
      <c r="C13" s="56"/>
      <c r="D13" s="87"/>
      <c r="E13" s="245"/>
      <c r="F13" s="246"/>
      <c r="G13" s="246"/>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37"/>
      <c r="F15" s="237"/>
      <c r="G15" s="239"/>
      <c r="H15" s="239"/>
      <c r="I15" s="239" t="s">
        <v>29</v>
      </c>
      <c r="J15" s="240"/>
    </row>
    <row r="16" spans="1:15" ht="23.25" customHeight="1" x14ac:dyDescent="0.2">
      <c r="A16" s="144" t="s">
        <v>24</v>
      </c>
      <c r="B16" s="38" t="s">
        <v>24</v>
      </c>
      <c r="C16" s="62"/>
      <c r="D16" s="63"/>
      <c r="E16" s="214"/>
      <c r="F16" s="215"/>
      <c r="G16" s="214"/>
      <c r="H16" s="215"/>
      <c r="I16" s="214">
        <f>SUMIF(F59:F121,A16,I59:I121)+SUMIF(F59:F121,"PSU",I59:I121)</f>
        <v>0</v>
      </c>
      <c r="J16" s="216"/>
    </row>
    <row r="17" spans="1:10" ht="23.25" customHeight="1" x14ac:dyDescent="0.2">
      <c r="A17" s="144" t="s">
        <v>25</v>
      </c>
      <c r="B17" s="38" t="s">
        <v>25</v>
      </c>
      <c r="C17" s="62"/>
      <c r="D17" s="63"/>
      <c r="E17" s="214"/>
      <c r="F17" s="215"/>
      <c r="G17" s="214"/>
      <c r="H17" s="215"/>
      <c r="I17" s="214">
        <f>SUMIF(F59:F121,A17,I59:I121)</f>
        <v>0</v>
      </c>
      <c r="J17" s="216"/>
    </row>
    <row r="18" spans="1:10" ht="23.25" customHeight="1" x14ac:dyDescent="0.2">
      <c r="A18" s="144" t="s">
        <v>26</v>
      </c>
      <c r="B18" s="38" t="s">
        <v>26</v>
      </c>
      <c r="C18" s="62"/>
      <c r="D18" s="63"/>
      <c r="E18" s="214"/>
      <c r="F18" s="215"/>
      <c r="G18" s="214"/>
      <c r="H18" s="215"/>
      <c r="I18" s="214">
        <f>SUMIF(F59:F121,A18,I59:I121)</f>
        <v>0</v>
      </c>
      <c r="J18" s="216"/>
    </row>
    <row r="19" spans="1:10" ht="23.25" customHeight="1" x14ac:dyDescent="0.2">
      <c r="A19" s="144" t="s">
        <v>192</v>
      </c>
      <c r="B19" s="38" t="s">
        <v>27</v>
      </c>
      <c r="C19" s="62"/>
      <c r="D19" s="63"/>
      <c r="E19" s="214"/>
      <c r="F19" s="215"/>
      <c r="G19" s="214"/>
      <c r="H19" s="215"/>
      <c r="I19" s="214">
        <f>SUMIF(F59:F121,A19,I59:I121)</f>
        <v>0</v>
      </c>
      <c r="J19" s="216"/>
    </row>
    <row r="20" spans="1:10" ht="23.25" customHeight="1" x14ac:dyDescent="0.2">
      <c r="A20" s="144" t="s">
        <v>193</v>
      </c>
      <c r="B20" s="38" t="s">
        <v>28</v>
      </c>
      <c r="C20" s="62"/>
      <c r="D20" s="63"/>
      <c r="E20" s="214"/>
      <c r="F20" s="215"/>
      <c r="G20" s="214"/>
      <c r="H20" s="215"/>
      <c r="I20" s="214">
        <f>SUMIF(F59:F121,A20,I59:I121)</f>
        <v>0</v>
      </c>
      <c r="J20" s="216"/>
    </row>
    <row r="21" spans="1:10" ht="23.25" customHeight="1" x14ac:dyDescent="0.2">
      <c r="A21" s="2"/>
      <c r="B21" s="48" t="s">
        <v>29</v>
      </c>
      <c r="C21" s="64"/>
      <c r="D21" s="65"/>
      <c r="E21" s="217"/>
      <c r="F21" s="241"/>
      <c r="G21" s="217"/>
      <c r="H21" s="241"/>
      <c r="I21" s="217">
        <f>SUM(I16:J20)</f>
        <v>0</v>
      </c>
      <c r="J21" s="218"/>
    </row>
    <row r="22" spans="1:10" ht="33" customHeight="1" x14ac:dyDescent="0.2">
      <c r="A22" s="2"/>
      <c r="B22" s="42" t="s">
        <v>33</v>
      </c>
      <c r="C22" s="62"/>
      <c r="D22" s="63"/>
      <c r="E22" s="66"/>
      <c r="F22" s="39"/>
      <c r="G22" s="33"/>
      <c r="H22" s="33"/>
      <c r="I22" s="33"/>
      <c r="J22" s="40"/>
    </row>
    <row r="23" spans="1:10" ht="23.25" customHeight="1" x14ac:dyDescent="0.2">
      <c r="A23" s="2"/>
      <c r="B23" s="38" t="s">
        <v>12</v>
      </c>
      <c r="C23" s="62"/>
      <c r="D23" s="63"/>
      <c r="E23" s="67">
        <v>15</v>
      </c>
      <c r="F23" s="39" t="s">
        <v>0</v>
      </c>
      <c r="G23" s="212">
        <f>ZakladDPHSniVypocet</f>
        <v>0</v>
      </c>
      <c r="H23" s="213"/>
      <c r="I23" s="213"/>
      <c r="J23" s="40" t="str">
        <f t="shared" ref="J23:J28" si="0">Mena</f>
        <v>CZK</v>
      </c>
    </row>
    <row r="24" spans="1:10" ht="23.25" hidden="1" customHeight="1" x14ac:dyDescent="0.2">
      <c r="A24" s="2"/>
      <c r="B24" s="38" t="s">
        <v>13</v>
      </c>
      <c r="C24" s="62"/>
      <c r="D24" s="63"/>
      <c r="E24" s="67">
        <f>SazbaDPH1</f>
        <v>15</v>
      </c>
      <c r="F24" s="39" t="s">
        <v>0</v>
      </c>
      <c r="G24" s="210">
        <v>0</v>
      </c>
      <c r="H24" s="211"/>
      <c r="I24" s="211"/>
      <c r="J24" s="40" t="str">
        <f t="shared" si="0"/>
        <v>CZK</v>
      </c>
    </row>
    <row r="25" spans="1:10" ht="23.25" customHeight="1" x14ac:dyDescent="0.2">
      <c r="A25" s="2"/>
      <c r="B25" s="38" t="s">
        <v>14</v>
      </c>
      <c r="C25" s="62"/>
      <c r="D25" s="63"/>
      <c r="E25" s="67">
        <v>21</v>
      </c>
      <c r="F25" s="39" t="s">
        <v>0</v>
      </c>
      <c r="G25" s="212">
        <f>ZakladDPHZaklVypocet</f>
        <v>0</v>
      </c>
      <c r="H25" s="213"/>
      <c r="I25" s="213"/>
      <c r="J25" s="40" t="str">
        <f t="shared" si="0"/>
        <v>CZK</v>
      </c>
    </row>
    <row r="26" spans="1:10" ht="23.25" hidden="1" customHeight="1" x14ac:dyDescent="0.2">
      <c r="A26" s="2"/>
      <c r="B26" s="32" t="s">
        <v>15</v>
      </c>
      <c r="C26" s="68"/>
      <c r="D26" s="54"/>
      <c r="E26" s="69">
        <f>SazbaDPH2</f>
        <v>21</v>
      </c>
      <c r="F26" s="30" t="s">
        <v>0</v>
      </c>
      <c r="G26" s="228">
        <v>358017.38</v>
      </c>
      <c r="H26" s="229"/>
      <c r="I26" s="229"/>
      <c r="J26" s="37" t="str">
        <f t="shared" si="0"/>
        <v>CZK</v>
      </c>
    </row>
    <row r="27" spans="1:10" ht="23.25" customHeight="1" thickBot="1" x14ac:dyDescent="0.25">
      <c r="A27" s="2">
        <f>ZakladDPHSni+ZakladDPHZakl</f>
        <v>0</v>
      </c>
      <c r="B27" s="31" t="s">
        <v>4</v>
      </c>
      <c r="C27" s="70"/>
      <c r="D27" s="71"/>
      <c r="E27" s="70"/>
      <c r="F27" s="16"/>
      <c r="G27" s="230">
        <f>CenaCelkemBezDPH-(ZakladDPHSni+ZakladDPHZakl)</f>
        <v>0</v>
      </c>
      <c r="H27" s="230"/>
      <c r="I27" s="230"/>
      <c r="J27" s="41" t="str">
        <f t="shared" si="0"/>
        <v>CZK</v>
      </c>
    </row>
    <row r="28" spans="1:10" ht="27.75" customHeight="1" thickBot="1" x14ac:dyDescent="0.25">
      <c r="A28" s="2">
        <f>(A27-INT(A27))*100</f>
        <v>0</v>
      </c>
      <c r="B28" s="117" t="s">
        <v>23</v>
      </c>
      <c r="C28" s="118"/>
      <c r="D28" s="118"/>
      <c r="E28" s="119"/>
      <c r="F28" s="120"/>
      <c r="G28" s="219">
        <f>A27</f>
        <v>0</v>
      </c>
      <c r="H28" s="220"/>
      <c r="I28" s="220"/>
      <c r="J28" s="121" t="str">
        <f t="shared" si="0"/>
        <v>CZK</v>
      </c>
    </row>
    <row r="29" spans="1:10" ht="27.75" hidden="1" customHeight="1" thickBot="1" x14ac:dyDescent="0.25">
      <c r="A29" s="2"/>
      <c r="B29" s="117" t="s">
        <v>35</v>
      </c>
      <c r="C29" s="122"/>
      <c r="D29" s="122"/>
      <c r="E29" s="122"/>
      <c r="F29" s="123"/>
      <c r="G29" s="219">
        <f>ZakladDPHSni+DPHSni+ZakladDPHZakl+DPHZakl+Zaokrouhleni</f>
        <v>358017.38</v>
      </c>
      <c r="H29" s="219"/>
      <c r="I29" s="219"/>
      <c r="J29" s="124" t="s">
        <v>60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21"/>
      <c r="E34" s="222"/>
      <c r="G34" s="223"/>
      <c r="H34" s="224"/>
      <c r="I34" s="224"/>
      <c r="J34" s="25"/>
    </row>
    <row r="35" spans="1:10" ht="12.75" customHeight="1" x14ac:dyDescent="0.2">
      <c r="A35" s="2"/>
      <c r="B35" s="2"/>
      <c r="D35" s="209" t="s">
        <v>2</v>
      </c>
      <c r="E35" s="209"/>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8" t="s">
        <v>1</v>
      </c>
      <c r="J38" s="99" t="s">
        <v>0</v>
      </c>
    </row>
    <row r="39" spans="1:10" ht="25.5" hidden="1" customHeight="1" x14ac:dyDescent="0.2">
      <c r="A39" s="89">
        <v>1</v>
      </c>
      <c r="B39" s="100" t="s">
        <v>50</v>
      </c>
      <c r="C39" s="201"/>
      <c r="D39" s="201"/>
      <c r="E39" s="201"/>
      <c r="F39" s="101">
        <f>'01 01 Pol'!AE334+'01 02 Pol'!AE53+'01 03 Pol'!AE27+'01 04 Pol'!AE101</f>
        <v>0</v>
      </c>
      <c r="G39" s="102">
        <f>'01 01 Pol'!AF334+'01 02 Pol'!AF53+'01 03 Pol'!AF27+'01 04 Pol'!AF101</f>
        <v>0</v>
      </c>
      <c r="H39" s="103"/>
      <c r="I39" s="104">
        <f>F39+G39+H39</f>
        <v>0</v>
      </c>
      <c r="J39" s="105" t="str">
        <f>IF(_xlfn.SINGLE(CenaCelkemVypocet)=0,"",I39/_xlfn.SINGLE(CenaCelkemVypocet)*100)</f>
        <v/>
      </c>
    </row>
    <row r="40" spans="1:10" ht="25.5" customHeight="1" x14ac:dyDescent="0.2">
      <c r="A40" s="89">
        <v>2</v>
      </c>
      <c r="B40" s="106"/>
      <c r="C40" s="204" t="s">
        <v>51</v>
      </c>
      <c r="D40" s="204"/>
      <c r="E40" s="204"/>
      <c r="F40" s="107"/>
      <c r="G40" s="108"/>
      <c r="H40" s="108"/>
      <c r="I40" s="109"/>
      <c r="J40" s="110"/>
    </row>
    <row r="41" spans="1:10" ht="25.5" customHeight="1" x14ac:dyDescent="0.2">
      <c r="A41" s="89">
        <v>2</v>
      </c>
      <c r="B41" s="106" t="s">
        <v>52</v>
      </c>
      <c r="C41" s="204" t="s">
        <v>44</v>
      </c>
      <c r="D41" s="204"/>
      <c r="E41" s="204"/>
      <c r="F41" s="107">
        <f>'01 01 Pol'!AE334+'01 02 Pol'!AE53+'01 03 Pol'!AE27+'01 04 Pol'!AE101</f>
        <v>0</v>
      </c>
      <c r="G41" s="108">
        <f>'01 01 Pol'!AF334+'01 02 Pol'!AF53+'01 03 Pol'!AF27+'01 04 Pol'!AF101</f>
        <v>0</v>
      </c>
      <c r="H41" s="108"/>
      <c r="I41" s="109">
        <f>F41+G41+H41</f>
        <v>0</v>
      </c>
      <c r="J41" s="110" t="str">
        <f>IF(_xlfn.SINGLE(CenaCelkemVypocet)=0,"",I41/_xlfn.SINGLE(CenaCelkemVypocet)*100)</f>
        <v/>
      </c>
    </row>
    <row r="42" spans="1:10" ht="25.5" customHeight="1" x14ac:dyDescent="0.2">
      <c r="A42" s="89">
        <v>3</v>
      </c>
      <c r="B42" s="111" t="s">
        <v>52</v>
      </c>
      <c r="C42" s="201" t="s">
        <v>44</v>
      </c>
      <c r="D42" s="201"/>
      <c r="E42" s="201"/>
      <c r="F42" s="112">
        <f>'01 01 Pol'!AE334</f>
        <v>0</v>
      </c>
      <c r="G42" s="103">
        <f>'01 01 Pol'!AF334</f>
        <v>0</v>
      </c>
      <c r="H42" s="103"/>
      <c r="I42" s="104">
        <f>F42+G42+H42</f>
        <v>0</v>
      </c>
      <c r="J42" s="105" t="str">
        <f>IF(_xlfn.SINGLE(CenaCelkemVypocet)=0,"",I42/_xlfn.SINGLE(CenaCelkemVypocet)*100)</f>
        <v/>
      </c>
    </row>
    <row r="43" spans="1:10" ht="25.5" customHeight="1" x14ac:dyDescent="0.2">
      <c r="A43" s="89">
        <v>3</v>
      </c>
      <c r="B43" s="111" t="s">
        <v>53</v>
      </c>
      <c r="C43" s="201" t="s">
        <v>54</v>
      </c>
      <c r="D43" s="201"/>
      <c r="E43" s="201"/>
      <c r="F43" s="112">
        <f>'01 02 Pol'!AE53</f>
        <v>0</v>
      </c>
      <c r="G43" s="103">
        <f>'01 02 Pol'!AF53</f>
        <v>0</v>
      </c>
      <c r="H43" s="103"/>
      <c r="I43" s="104">
        <f>F43+G43+H43</f>
        <v>0</v>
      </c>
      <c r="J43" s="105" t="str">
        <f>IF(_xlfn.SINGLE(CenaCelkemVypocet)=0,"",I43/_xlfn.SINGLE(CenaCelkemVypocet)*100)</f>
        <v/>
      </c>
    </row>
    <row r="44" spans="1:10" ht="25.5" customHeight="1" x14ac:dyDescent="0.2">
      <c r="A44" s="89">
        <v>3</v>
      </c>
      <c r="B44" s="111" t="s">
        <v>55</v>
      </c>
      <c r="C44" s="201" t="s">
        <v>56</v>
      </c>
      <c r="D44" s="201"/>
      <c r="E44" s="201"/>
      <c r="F44" s="112">
        <f>'01 03 Pol'!AE27</f>
        <v>0</v>
      </c>
      <c r="G44" s="103">
        <f>'01 03 Pol'!AF27</f>
        <v>0</v>
      </c>
      <c r="H44" s="103"/>
      <c r="I44" s="104">
        <f>F44+G44+H44</f>
        <v>0</v>
      </c>
      <c r="J44" s="105" t="str">
        <f>IF(_xlfn.SINGLE(CenaCelkemVypocet)=0,"",I44/_xlfn.SINGLE(CenaCelkemVypocet)*100)</f>
        <v/>
      </c>
    </row>
    <row r="45" spans="1:10" ht="25.5" customHeight="1" x14ac:dyDescent="0.2">
      <c r="A45" s="89">
        <v>3</v>
      </c>
      <c r="B45" s="111" t="s">
        <v>57</v>
      </c>
      <c r="C45" s="201" t="s">
        <v>58</v>
      </c>
      <c r="D45" s="201"/>
      <c r="E45" s="201"/>
      <c r="F45" s="112">
        <f>'01 04 Pol'!AE101</f>
        <v>0</v>
      </c>
      <c r="G45" s="103">
        <f>'01 04 Pol'!AF101</f>
        <v>0</v>
      </c>
      <c r="H45" s="103"/>
      <c r="I45" s="104">
        <f>F45+G45+H45</f>
        <v>0</v>
      </c>
      <c r="J45" s="105" t="str">
        <f>IF(_xlfn.SINGLE(CenaCelkemVypocet)=0,"",I45/_xlfn.SINGLE(CenaCelkemVypocet)*100)</f>
        <v/>
      </c>
    </row>
    <row r="46" spans="1:10" ht="25.5" customHeight="1" x14ac:dyDescent="0.2">
      <c r="A46" s="89"/>
      <c r="B46" s="202" t="s">
        <v>59</v>
      </c>
      <c r="C46" s="203"/>
      <c r="D46" s="203"/>
      <c r="E46" s="203"/>
      <c r="F46" s="113">
        <f>SUMIF(A39:A45,"=1",F39:F45)</f>
        <v>0</v>
      </c>
      <c r="G46" s="114">
        <f>SUMIF(A39:A45,"=1",G39:G45)</f>
        <v>0</v>
      </c>
      <c r="H46" s="114">
        <f>SUMIF(A39:A45,"=1",H39:H45)</f>
        <v>0</v>
      </c>
      <c r="I46" s="115">
        <f>SUMIF(A39:A45,"=1",I39:I45)</f>
        <v>0</v>
      </c>
      <c r="J46" s="116">
        <f>SUMIF(A39:A45,"=1",J39:J45)</f>
        <v>0</v>
      </c>
    </row>
    <row r="48" spans="1:10" x14ac:dyDescent="0.2">
      <c r="A48" t="s">
        <v>61</v>
      </c>
      <c r="B48" t="s">
        <v>62</v>
      </c>
    </row>
    <row r="49" spans="1:10" x14ac:dyDescent="0.2">
      <c r="A49" t="s">
        <v>63</v>
      </c>
      <c r="B49" t="s">
        <v>64</v>
      </c>
    </row>
    <row r="50" spans="1:10" x14ac:dyDescent="0.2">
      <c r="A50" t="s">
        <v>65</v>
      </c>
      <c r="B50" t="s">
        <v>66</v>
      </c>
    </row>
    <row r="51" spans="1:10" x14ac:dyDescent="0.2">
      <c r="A51" t="s">
        <v>65</v>
      </c>
      <c r="B51" t="s">
        <v>67</v>
      </c>
    </row>
    <row r="52" spans="1:10" x14ac:dyDescent="0.2">
      <c r="A52" t="s">
        <v>65</v>
      </c>
      <c r="B52" t="s">
        <v>68</v>
      </c>
    </row>
    <row r="53" spans="1:10" x14ac:dyDescent="0.2">
      <c r="A53" t="s">
        <v>65</v>
      </c>
      <c r="B53" t="s">
        <v>69</v>
      </c>
    </row>
    <row r="56" spans="1:10" ht="15.75" x14ac:dyDescent="0.25">
      <c r="B56" s="125" t="s">
        <v>70</v>
      </c>
    </row>
    <row r="58" spans="1:10" ht="25.5" customHeight="1" x14ac:dyDescent="0.2">
      <c r="A58" s="127"/>
      <c r="B58" s="130" t="s">
        <v>17</v>
      </c>
      <c r="C58" s="130" t="s">
        <v>5</v>
      </c>
      <c r="D58" s="131"/>
      <c r="E58" s="131"/>
      <c r="F58" s="132" t="s">
        <v>71</v>
      </c>
      <c r="G58" s="132"/>
      <c r="H58" s="132"/>
      <c r="I58" s="132" t="s">
        <v>29</v>
      </c>
      <c r="J58" s="132" t="s">
        <v>0</v>
      </c>
    </row>
    <row r="59" spans="1:10" ht="36.75" customHeight="1" x14ac:dyDescent="0.2">
      <c r="A59" s="128"/>
      <c r="B59" s="133" t="s">
        <v>72</v>
      </c>
      <c r="C59" s="199" t="s">
        <v>73</v>
      </c>
      <c r="D59" s="200"/>
      <c r="E59" s="200"/>
      <c r="F59" s="142" t="s">
        <v>24</v>
      </c>
      <c r="G59" s="134"/>
      <c r="H59" s="134"/>
      <c r="I59" s="134">
        <f>'01 04 Pol'!G8</f>
        <v>0</v>
      </c>
      <c r="J59" s="139" t="str">
        <f>IF(I122=0,"",I59/I122*100)</f>
        <v/>
      </c>
    </row>
    <row r="60" spans="1:10" ht="36.75" customHeight="1" x14ac:dyDescent="0.2">
      <c r="A60" s="128"/>
      <c r="B60" s="133" t="s">
        <v>74</v>
      </c>
      <c r="C60" s="199" t="s">
        <v>75</v>
      </c>
      <c r="D60" s="200"/>
      <c r="E60" s="200"/>
      <c r="F60" s="142" t="s">
        <v>24</v>
      </c>
      <c r="G60" s="134"/>
      <c r="H60" s="134"/>
      <c r="I60" s="134">
        <f>'01 04 Pol'!G30</f>
        <v>0</v>
      </c>
      <c r="J60" s="139" t="str">
        <f>IF(I122=0,"",I60/I122*100)</f>
        <v/>
      </c>
    </row>
    <row r="61" spans="1:10" ht="36.75" customHeight="1" x14ac:dyDescent="0.2">
      <c r="A61" s="128"/>
      <c r="B61" s="133" t="s">
        <v>76</v>
      </c>
      <c r="C61" s="199" t="s">
        <v>77</v>
      </c>
      <c r="D61" s="200"/>
      <c r="E61" s="200"/>
      <c r="F61" s="142" t="s">
        <v>24</v>
      </c>
      <c r="G61" s="134"/>
      <c r="H61" s="134"/>
      <c r="I61" s="134">
        <f>'01 04 Pol'!G32</f>
        <v>0</v>
      </c>
      <c r="J61" s="139" t="str">
        <f>IF(I122=0,"",I61/I122*100)</f>
        <v/>
      </c>
    </row>
    <row r="62" spans="1:10" ht="36.75" customHeight="1" x14ac:dyDescent="0.2">
      <c r="A62" s="128"/>
      <c r="B62" s="133" t="s">
        <v>78</v>
      </c>
      <c r="C62" s="199" t="s">
        <v>79</v>
      </c>
      <c r="D62" s="200"/>
      <c r="E62" s="200"/>
      <c r="F62" s="142" t="s">
        <v>24</v>
      </c>
      <c r="G62" s="134"/>
      <c r="H62" s="134"/>
      <c r="I62" s="134">
        <f>'01 04 Pol'!G34</f>
        <v>0</v>
      </c>
      <c r="J62" s="139" t="str">
        <f>IF(I122=0,"",I62/I122*100)</f>
        <v/>
      </c>
    </row>
    <row r="63" spans="1:10" ht="36.75" customHeight="1" x14ac:dyDescent="0.2">
      <c r="A63" s="128"/>
      <c r="B63" s="133" t="s">
        <v>80</v>
      </c>
      <c r="C63" s="199" t="s">
        <v>81</v>
      </c>
      <c r="D63" s="200"/>
      <c r="E63" s="200"/>
      <c r="F63" s="142" t="s">
        <v>24</v>
      </c>
      <c r="G63" s="134"/>
      <c r="H63" s="134"/>
      <c r="I63" s="134">
        <f>'01 04 Pol'!G36</f>
        <v>0</v>
      </c>
      <c r="J63" s="139" t="str">
        <f>IF(I122=0,"",I63/I122*100)</f>
        <v/>
      </c>
    </row>
    <row r="64" spans="1:10" ht="36.75" customHeight="1" x14ac:dyDescent="0.2">
      <c r="A64" s="128"/>
      <c r="B64" s="133" t="s">
        <v>82</v>
      </c>
      <c r="C64" s="199" t="s">
        <v>83</v>
      </c>
      <c r="D64" s="200"/>
      <c r="E64" s="200"/>
      <c r="F64" s="142" t="s">
        <v>24</v>
      </c>
      <c r="G64" s="134"/>
      <c r="H64" s="134"/>
      <c r="I64" s="134">
        <f>'01 04 Pol'!G38</f>
        <v>0</v>
      </c>
      <c r="J64" s="139" t="str">
        <f>IF(I122=0,"",I64/I122*100)</f>
        <v/>
      </c>
    </row>
    <row r="65" spans="1:10" ht="36.75" customHeight="1" x14ac:dyDescent="0.2">
      <c r="A65" s="128"/>
      <c r="B65" s="133" t="s">
        <v>84</v>
      </c>
      <c r="C65" s="199" t="s">
        <v>85</v>
      </c>
      <c r="D65" s="200"/>
      <c r="E65" s="200"/>
      <c r="F65" s="142" t="s">
        <v>24</v>
      </c>
      <c r="G65" s="134"/>
      <c r="H65" s="134"/>
      <c r="I65" s="134">
        <f>'01 04 Pol'!G40</f>
        <v>0</v>
      </c>
      <c r="J65" s="139" t="str">
        <f>IF(I122=0,"",I65/I122*100)</f>
        <v/>
      </c>
    </row>
    <row r="66" spans="1:10" ht="36.75" customHeight="1" x14ac:dyDescent="0.2">
      <c r="A66" s="128"/>
      <c r="B66" s="133" t="s">
        <v>86</v>
      </c>
      <c r="C66" s="199" t="s">
        <v>87</v>
      </c>
      <c r="D66" s="200"/>
      <c r="E66" s="200"/>
      <c r="F66" s="142" t="s">
        <v>24</v>
      </c>
      <c r="G66" s="134"/>
      <c r="H66" s="134"/>
      <c r="I66" s="134">
        <f>'01 04 Pol'!G42</f>
        <v>0</v>
      </c>
      <c r="J66" s="139" t="str">
        <f>IF(I122=0,"",I66/I122*100)</f>
        <v/>
      </c>
    </row>
    <row r="67" spans="1:10" ht="36.75" customHeight="1" x14ac:dyDescent="0.2">
      <c r="A67" s="128"/>
      <c r="B67" s="133" t="s">
        <v>88</v>
      </c>
      <c r="C67" s="199" t="s">
        <v>89</v>
      </c>
      <c r="D67" s="200"/>
      <c r="E67" s="200"/>
      <c r="F67" s="142" t="s">
        <v>24</v>
      </c>
      <c r="G67" s="134"/>
      <c r="H67" s="134"/>
      <c r="I67" s="134">
        <f>'01 04 Pol'!G45</f>
        <v>0</v>
      </c>
      <c r="J67" s="139" t="str">
        <f>IF(I122=0,"",I67/I122*100)</f>
        <v/>
      </c>
    </row>
    <row r="68" spans="1:10" ht="36.75" customHeight="1" x14ac:dyDescent="0.2">
      <c r="A68" s="128"/>
      <c r="B68" s="133" t="s">
        <v>90</v>
      </c>
      <c r="C68" s="199" t="s">
        <v>91</v>
      </c>
      <c r="D68" s="200"/>
      <c r="E68" s="200"/>
      <c r="F68" s="142" t="s">
        <v>24</v>
      </c>
      <c r="G68" s="134"/>
      <c r="H68" s="134"/>
      <c r="I68" s="134">
        <f>'01 04 Pol'!G47</f>
        <v>0</v>
      </c>
      <c r="J68" s="139" t="str">
        <f>IF(I122=0,"",I68/I122*100)</f>
        <v/>
      </c>
    </row>
    <row r="69" spans="1:10" ht="36.75" customHeight="1" x14ac:dyDescent="0.2">
      <c r="A69" s="128"/>
      <c r="B69" s="133" t="s">
        <v>92</v>
      </c>
      <c r="C69" s="199" t="s">
        <v>93</v>
      </c>
      <c r="D69" s="200"/>
      <c r="E69" s="200"/>
      <c r="F69" s="142" t="s">
        <v>24</v>
      </c>
      <c r="G69" s="134"/>
      <c r="H69" s="134"/>
      <c r="I69" s="134">
        <f>'01 04 Pol'!G49</f>
        <v>0</v>
      </c>
      <c r="J69" s="139" t="str">
        <f>IF(I122=0,"",I69/I122*100)</f>
        <v/>
      </c>
    </row>
    <row r="70" spans="1:10" ht="36.75" customHeight="1" x14ac:dyDescent="0.2">
      <c r="A70" s="128"/>
      <c r="B70" s="133" t="s">
        <v>94</v>
      </c>
      <c r="C70" s="199" t="s">
        <v>95</v>
      </c>
      <c r="D70" s="200"/>
      <c r="E70" s="200"/>
      <c r="F70" s="142" t="s">
        <v>24</v>
      </c>
      <c r="G70" s="134"/>
      <c r="H70" s="134"/>
      <c r="I70" s="134">
        <f>'01 04 Pol'!G10</f>
        <v>0</v>
      </c>
      <c r="J70" s="139" t="str">
        <f>IF(I122=0,"",I70/I122*100)</f>
        <v/>
      </c>
    </row>
    <row r="71" spans="1:10" ht="36.75" customHeight="1" x14ac:dyDescent="0.2">
      <c r="A71" s="128"/>
      <c r="B71" s="133" t="s">
        <v>96</v>
      </c>
      <c r="C71" s="199" t="s">
        <v>97</v>
      </c>
      <c r="D71" s="200"/>
      <c r="E71" s="200"/>
      <c r="F71" s="142" t="s">
        <v>24</v>
      </c>
      <c r="G71" s="134"/>
      <c r="H71" s="134"/>
      <c r="I71" s="134">
        <f>'01 04 Pol'!G52</f>
        <v>0</v>
      </c>
      <c r="J71" s="139" t="str">
        <f>IF(I122=0,"",I71/I122*100)</f>
        <v/>
      </c>
    </row>
    <row r="72" spans="1:10" ht="36.75" customHeight="1" x14ac:dyDescent="0.2">
      <c r="A72" s="128"/>
      <c r="B72" s="133" t="s">
        <v>98</v>
      </c>
      <c r="C72" s="199" t="s">
        <v>99</v>
      </c>
      <c r="D72" s="200"/>
      <c r="E72" s="200"/>
      <c r="F72" s="142" t="s">
        <v>24</v>
      </c>
      <c r="G72" s="134"/>
      <c r="H72" s="134"/>
      <c r="I72" s="134">
        <f>'01 04 Pol'!G54</f>
        <v>0</v>
      </c>
      <c r="J72" s="139" t="str">
        <f>IF(I122=0,"",I72/I122*100)</f>
        <v/>
      </c>
    </row>
    <row r="73" spans="1:10" ht="36.75" customHeight="1" x14ac:dyDescent="0.2">
      <c r="A73" s="128"/>
      <c r="B73" s="133" t="s">
        <v>100</v>
      </c>
      <c r="C73" s="199" t="s">
        <v>101</v>
      </c>
      <c r="D73" s="200"/>
      <c r="E73" s="200"/>
      <c r="F73" s="142" t="s">
        <v>24</v>
      </c>
      <c r="G73" s="134"/>
      <c r="H73" s="134"/>
      <c r="I73" s="134">
        <f>'01 04 Pol'!G58</f>
        <v>0</v>
      </c>
      <c r="J73" s="139" t="str">
        <f>IF(I122=0,"",I73/I122*100)</f>
        <v/>
      </c>
    </row>
    <row r="74" spans="1:10" ht="36.75" customHeight="1" x14ac:dyDescent="0.2">
      <c r="A74" s="128"/>
      <c r="B74" s="133" t="s">
        <v>102</v>
      </c>
      <c r="C74" s="199" t="s">
        <v>103</v>
      </c>
      <c r="D74" s="200"/>
      <c r="E74" s="200"/>
      <c r="F74" s="142" t="s">
        <v>24</v>
      </c>
      <c r="G74" s="134"/>
      <c r="H74" s="134"/>
      <c r="I74" s="134">
        <f>'01 04 Pol'!G64</f>
        <v>0</v>
      </c>
      <c r="J74" s="139" t="str">
        <f>IF(I122=0,"",I74/I122*100)</f>
        <v/>
      </c>
    </row>
    <row r="75" spans="1:10" ht="36.75" customHeight="1" x14ac:dyDescent="0.2">
      <c r="A75" s="128"/>
      <c r="B75" s="133" t="s">
        <v>104</v>
      </c>
      <c r="C75" s="199" t="s">
        <v>105</v>
      </c>
      <c r="D75" s="200"/>
      <c r="E75" s="200"/>
      <c r="F75" s="142" t="s">
        <v>24</v>
      </c>
      <c r="G75" s="134"/>
      <c r="H75" s="134"/>
      <c r="I75" s="134">
        <f>'01 04 Pol'!G70</f>
        <v>0</v>
      </c>
      <c r="J75" s="139" t="str">
        <f>IF(I122=0,"",I75/I122*100)</f>
        <v/>
      </c>
    </row>
    <row r="76" spans="1:10" ht="36.75" customHeight="1" x14ac:dyDescent="0.2">
      <c r="A76" s="128"/>
      <c r="B76" s="133" t="s">
        <v>106</v>
      </c>
      <c r="C76" s="199" t="s">
        <v>107</v>
      </c>
      <c r="D76" s="200"/>
      <c r="E76" s="200"/>
      <c r="F76" s="142" t="s">
        <v>24</v>
      </c>
      <c r="G76" s="134"/>
      <c r="H76" s="134"/>
      <c r="I76" s="134">
        <f>'01 04 Pol'!G72</f>
        <v>0</v>
      </c>
      <c r="J76" s="139" t="str">
        <f>IF(I122=0,"",I76/I122*100)</f>
        <v/>
      </c>
    </row>
    <row r="77" spans="1:10" ht="36.75" customHeight="1" x14ac:dyDescent="0.2">
      <c r="A77" s="128"/>
      <c r="B77" s="133" t="s">
        <v>108</v>
      </c>
      <c r="C77" s="199" t="s">
        <v>109</v>
      </c>
      <c r="D77" s="200"/>
      <c r="E77" s="200"/>
      <c r="F77" s="142" t="s">
        <v>24</v>
      </c>
      <c r="G77" s="134"/>
      <c r="H77" s="134"/>
      <c r="I77" s="134">
        <f>'01 04 Pol'!G75</f>
        <v>0</v>
      </c>
      <c r="J77" s="139" t="str">
        <f>IF(I122=0,"",I77/I122*100)</f>
        <v/>
      </c>
    </row>
    <row r="78" spans="1:10" ht="36.75" customHeight="1" x14ac:dyDescent="0.2">
      <c r="A78" s="128"/>
      <c r="B78" s="133" t="s">
        <v>110</v>
      </c>
      <c r="C78" s="199" t="s">
        <v>109</v>
      </c>
      <c r="D78" s="200"/>
      <c r="E78" s="200"/>
      <c r="F78" s="142" t="s">
        <v>24</v>
      </c>
      <c r="G78" s="134"/>
      <c r="H78" s="134"/>
      <c r="I78" s="134">
        <f>'01 04 Pol'!G77</f>
        <v>0</v>
      </c>
      <c r="J78" s="139" t="str">
        <f>IF(I122=0,"",I78/I122*100)</f>
        <v/>
      </c>
    </row>
    <row r="79" spans="1:10" ht="36.75" customHeight="1" x14ac:dyDescent="0.2">
      <c r="A79" s="128"/>
      <c r="B79" s="133" t="s">
        <v>111</v>
      </c>
      <c r="C79" s="199" t="s">
        <v>112</v>
      </c>
      <c r="D79" s="200"/>
      <c r="E79" s="200"/>
      <c r="F79" s="142" t="s">
        <v>24</v>
      </c>
      <c r="G79" s="134"/>
      <c r="H79" s="134"/>
      <c r="I79" s="134">
        <f>'01 04 Pol'!G82</f>
        <v>0</v>
      </c>
      <c r="J79" s="139" t="str">
        <f>IF(I122=0,"",I79/I122*100)</f>
        <v/>
      </c>
    </row>
    <row r="80" spans="1:10" ht="36.75" customHeight="1" x14ac:dyDescent="0.2">
      <c r="A80" s="128"/>
      <c r="B80" s="133" t="s">
        <v>113</v>
      </c>
      <c r="C80" s="199" t="s">
        <v>114</v>
      </c>
      <c r="D80" s="200"/>
      <c r="E80" s="200"/>
      <c r="F80" s="142" t="s">
        <v>24</v>
      </c>
      <c r="G80" s="134"/>
      <c r="H80" s="134"/>
      <c r="I80" s="134">
        <f>'01 04 Pol'!G84</f>
        <v>0</v>
      </c>
      <c r="J80" s="139" t="str">
        <f>IF(I122=0,"",I80/I122*100)</f>
        <v/>
      </c>
    </row>
    <row r="81" spans="1:10" ht="36.75" customHeight="1" x14ac:dyDescent="0.2">
      <c r="A81" s="128"/>
      <c r="B81" s="133" t="s">
        <v>115</v>
      </c>
      <c r="C81" s="199" t="s">
        <v>75</v>
      </c>
      <c r="D81" s="200"/>
      <c r="E81" s="200"/>
      <c r="F81" s="142" t="s">
        <v>24</v>
      </c>
      <c r="G81" s="134"/>
      <c r="H81" s="134"/>
      <c r="I81" s="134">
        <f>'01 04 Pol'!G12</f>
        <v>0</v>
      </c>
      <c r="J81" s="139" t="str">
        <f>IF(I122=0,"",I81/I122*100)</f>
        <v/>
      </c>
    </row>
    <row r="82" spans="1:10" ht="36.75" customHeight="1" x14ac:dyDescent="0.2">
      <c r="A82" s="128"/>
      <c r="B82" s="133" t="s">
        <v>116</v>
      </c>
      <c r="C82" s="199" t="s">
        <v>117</v>
      </c>
      <c r="D82" s="200"/>
      <c r="E82" s="200"/>
      <c r="F82" s="142" t="s">
        <v>24</v>
      </c>
      <c r="G82" s="134"/>
      <c r="H82" s="134"/>
      <c r="I82" s="134">
        <f>'01 04 Pol'!G87</f>
        <v>0</v>
      </c>
      <c r="J82" s="139" t="str">
        <f>IF(I122=0,"",I82/I122*100)</f>
        <v/>
      </c>
    </row>
    <row r="83" spans="1:10" ht="36.75" customHeight="1" x14ac:dyDescent="0.2">
      <c r="A83" s="128"/>
      <c r="B83" s="133" t="s">
        <v>118</v>
      </c>
      <c r="C83" s="199" t="s">
        <v>119</v>
      </c>
      <c r="D83" s="200"/>
      <c r="E83" s="200"/>
      <c r="F83" s="142" t="s">
        <v>24</v>
      </c>
      <c r="G83" s="134"/>
      <c r="H83" s="134"/>
      <c r="I83" s="134">
        <f>'01 04 Pol'!G90</f>
        <v>0</v>
      </c>
      <c r="J83" s="139" t="str">
        <f>IF(I122=0,"",I83/I122*100)</f>
        <v/>
      </c>
    </row>
    <row r="84" spans="1:10" ht="36.75" customHeight="1" x14ac:dyDescent="0.2">
      <c r="A84" s="128"/>
      <c r="B84" s="133" t="s">
        <v>120</v>
      </c>
      <c r="C84" s="199" t="s">
        <v>121</v>
      </c>
      <c r="D84" s="200"/>
      <c r="E84" s="200"/>
      <c r="F84" s="142" t="s">
        <v>24</v>
      </c>
      <c r="G84" s="134"/>
      <c r="H84" s="134"/>
      <c r="I84" s="134">
        <f>'01 04 Pol'!G92</f>
        <v>0</v>
      </c>
      <c r="J84" s="139" t="str">
        <f>IF(I122=0,"",I84/I122*100)</f>
        <v/>
      </c>
    </row>
    <row r="85" spans="1:10" ht="36.75" customHeight="1" x14ac:dyDescent="0.2">
      <c r="A85" s="128"/>
      <c r="B85" s="133" t="s">
        <v>122</v>
      </c>
      <c r="C85" s="199" t="s">
        <v>123</v>
      </c>
      <c r="D85" s="200"/>
      <c r="E85" s="200"/>
      <c r="F85" s="142" t="s">
        <v>24</v>
      </c>
      <c r="G85" s="134"/>
      <c r="H85" s="134"/>
      <c r="I85" s="134">
        <f>'01 04 Pol'!G94</f>
        <v>0</v>
      </c>
      <c r="J85" s="139" t="str">
        <f>IF(I122=0,"",I85/I122*100)</f>
        <v/>
      </c>
    </row>
    <row r="86" spans="1:10" ht="36.75" customHeight="1" x14ac:dyDescent="0.2">
      <c r="A86" s="128"/>
      <c r="B86" s="133" t="s">
        <v>124</v>
      </c>
      <c r="C86" s="199" t="s">
        <v>28</v>
      </c>
      <c r="D86" s="200"/>
      <c r="E86" s="200"/>
      <c r="F86" s="142" t="s">
        <v>24</v>
      </c>
      <c r="G86" s="134"/>
      <c r="H86" s="134"/>
      <c r="I86" s="134">
        <f>'01 04 Pol'!G96</f>
        <v>0</v>
      </c>
      <c r="J86" s="139" t="str">
        <f>IF(I122=0,"",I86/I122*100)</f>
        <v/>
      </c>
    </row>
    <row r="87" spans="1:10" ht="36.75" customHeight="1" x14ac:dyDescent="0.2">
      <c r="A87" s="128"/>
      <c r="B87" s="133" t="s">
        <v>125</v>
      </c>
      <c r="C87" s="199" t="s">
        <v>126</v>
      </c>
      <c r="D87" s="200"/>
      <c r="E87" s="200"/>
      <c r="F87" s="142" t="s">
        <v>24</v>
      </c>
      <c r="G87" s="134"/>
      <c r="H87" s="134"/>
      <c r="I87" s="134">
        <f>'01 04 Pol'!G16</f>
        <v>0</v>
      </c>
      <c r="J87" s="139" t="str">
        <f>IF(I122=0,"",I87/I122*100)</f>
        <v/>
      </c>
    </row>
    <row r="88" spans="1:10" ht="36.75" customHeight="1" x14ac:dyDescent="0.2">
      <c r="A88" s="128"/>
      <c r="B88" s="133" t="s">
        <v>127</v>
      </c>
      <c r="C88" s="199" t="s">
        <v>128</v>
      </c>
      <c r="D88" s="200"/>
      <c r="E88" s="200"/>
      <c r="F88" s="142" t="s">
        <v>24</v>
      </c>
      <c r="G88" s="134"/>
      <c r="H88" s="134"/>
      <c r="I88" s="134">
        <f>'01 04 Pol'!G20</f>
        <v>0</v>
      </c>
      <c r="J88" s="139" t="str">
        <f>IF(I122=0,"",I88/I122*100)</f>
        <v/>
      </c>
    </row>
    <row r="89" spans="1:10" ht="36.75" customHeight="1" x14ac:dyDescent="0.2">
      <c r="A89" s="128"/>
      <c r="B89" s="133" t="s">
        <v>129</v>
      </c>
      <c r="C89" s="199" t="s">
        <v>130</v>
      </c>
      <c r="D89" s="200"/>
      <c r="E89" s="200"/>
      <c r="F89" s="142" t="s">
        <v>24</v>
      </c>
      <c r="G89" s="134"/>
      <c r="H89" s="134"/>
      <c r="I89" s="134">
        <f>'01 04 Pol'!G22</f>
        <v>0</v>
      </c>
      <c r="J89" s="139" t="str">
        <f>IF(I122=0,"",I89/I122*100)</f>
        <v/>
      </c>
    </row>
    <row r="90" spans="1:10" ht="36.75" customHeight="1" x14ac:dyDescent="0.2">
      <c r="A90" s="128"/>
      <c r="B90" s="133" t="s">
        <v>131</v>
      </c>
      <c r="C90" s="199" t="s">
        <v>132</v>
      </c>
      <c r="D90" s="200"/>
      <c r="E90" s="200"/>
      <c r="F90" s="142" t="s">
        <v>24</v>
      </c>
      <c r="G90" s="134"/>
      <c r="H90" s="134"/>
      <c r="I90" s="134">
        <f>'01 04 Pol'!G24</f>
        <v>0</v>
      </c>
      <c r="J90" s="139" t="str">
        <f>IF(I122=0,"",I90/I122*100)</f>
        <v/>
      </c>
    </row>
    <row r="91" spans="1:10" ht="36.75" customHeight="1" x14ac:dyDescent="0.2">
      <c r="A91" s="128"/>
      <c r="B91" s="133" t="s">
        <v>133</v>
      </c>
      <c r="C91" s="199" t="s">
        <v>134</v>
      </c>
      <c r="D91" s="200"/>
      <c r="E91" s="200"/>
      <c r="F91" s="142" t="s">
        <v>24</v>
      </c>
      <c r="G91" s="134"/>
      <c r="H91" s="134"/>
      <c r="I91" s="134">
        <f>'01 04 Pol'!G26</f>
        <v>0</v>
      </c>
      <c r="J91" s="139" t="str">
        <f>IF(I122=0,"",I91/I122*100)</f>
        <v/>
      </c>
    </row>
    <row r="92" spans="1:10" ht="36.75" customHeight="1" x14ac:dyDescent="0.2">
      <c r="A92" s="128"/>
      <c r="B92" s="133" t="s">
        <v>135</v>
      </c>
      <c r="C92" s="199" t="s">
        <v>136</v>
      </c>
      <c r="D92" s="200"/>
      <c r="E92" s="200"/>
      <c r="F92" s="142" t="s">
        <v>24</v>
      </c>
      <c r="G92" s="134"/>
      <c r="H92" s="134"/>
      <c r="I92" s="134">
        <f>'01 04 Pol'!G28</f>
        <v>0</v>
      </c>
      <c r="J92" s="139" t="str">
        <f>IF(I122=0,"",I92/I122*100)</f>
        <v/>
      </c>
    </row>
    <row r="93" spans="1:10" ht="36.75" customHeight="1" x14ac:dyDescent="0.2">
      <c r="A93" s="128"/>
      <c r="B93" s="133" t="s">
        <v>137</v>
      </c>
      <c r="C93" s="199" t="s">
        <v>138</v>
      </c>
      <c r="D93" s="200"/>
      <c r="E93" s="200"/>
      <c r="F93" s="142" t="s">
        <v>24</v>
      </c>
      <c r="G93" s="134"/>
      <c r="H93" s="134"/>
      <c r="I93" s="134">
        <f>'01 01 Pol'!G8</f>
        <v>0</v>
      </c>
      <c r="J93" s="139" t="str">
        <f>IF(I122=0,"",I93/I122*100)</f>
        <v/>
      </c>
    </row>
    <row r="94" spans="1:10" ht="36.75" customHeight="1" x14ac:dyDescent="0.2">
      <c r="A94" s="128"/>
      <c r="B94" s="133" t="s">
        <v>139</v>
      </c>
      <c r="C94" s="199" t="s">
        <v>140</v>
      </c>
      <c r="D94" s="200"/>
      <c r="E94" s="200"/>
      <c r="F94" s="142" t="s">
        <v>24</v>
      </c>
      <c r="G94" s="134"/>
      <c r="H94" s="134"/>
      <c r="I94" s="134">
        <f>'01 01 Pol'!G25</f>
        <v>0</v>
      </c>
      <c r="J94" s="139" t="str">
        <f>IF(I122=0,"",I94/I122*100)</f>
        <v/>
      </c>
    </row>
    <row r="95" spans="1:10" ht="36.75" customHeight="1" x14ac:dyDescent="0.2">
      <c r="A95" s="128"/>
      <c r="B95" s="133" t="s">
        <v>141</v>
      </c>
      <c r="C95" s="199" t="s">
        <v>142</v>
      </c>
      <c r="D95" s="200"/>
      <c r="E95" s="200"/>
      <c r="F95" s="142" t="s">
        <v>24</v>
      </c>
      <c r="G95" s="134"/>
      <c r="H95" s="134"/>
      <c r="I95" s="134">
        <f>'01 01 Pol'!G45</f>
        <v>0</v>
      </c>
      <c r="J95" s="139" t="str">
        <f>IF(I122=0,"",I95/I122*100)</f>
        <v/>
      </c>
    </row>
    <row r="96" spans="1:10" ht="36.75" customHeight="1" x14ac:dyDescent="0.2">
      <c r="A96" s="128"/>
      <c r="B96" s="133" t="s">
        <v>143</v>
      </c>
      <c r="C96" s="199" t="s">
        <v>144</v>
      </c>
      <c r="D96" s="200"/>
      <c r="E96" s="200"/>
      <c r="F96" s="142" t="s">
        <v>24</v>
      </c>
      <c r="G96" s="134"/>
      <c r="H96" s="134"/>
      <c r="I96" s="134">
        <f>'01 01 Pol'!G51</f>
        <v>0</v>
      </c>
      <c r="J96" s="139" t="str">
        <f>IF(I122=0,"",I96/I122*100)</f>
        <v/>
      </c>
    </row>
    <row r="97" spans="1:10" ht="36.75" customHeight="1" x14ac:dyDescent="0.2">
      <c r="A97" s="128"/>
      <c r="B97" s="133" t="s">
        <v>145</v>
      </c>
      <c r="C97" s="199" t="s">
        <v>146</v>
      </c>
      <c r="D97" s="200"/>
      <c r="E97" s="200"/>
      <c r="F97" s="142" t="s">
        <v>24</v>
      </c>
      <c r="G97" s="134"/>
      <c r="H97" s="134"/>
      <c r="I97" s="134">
        <f>'01 01 Pol'!G88</f>
        <v>0</v>
      </c>
      <c r="J97" s="139" t="str">
        <f>IF(I122=0,"",I97/I122*100)</f>
        <v/>
      </c>
    </row>
    <row r="98" spans="1:10" ht="36.75" customHeight="1" x14ac:dyDescent="0.2">
      <c r="A98" s="128"/>
      <c r="B98" s="133" t="s">
        <v>147</v>
      </c>
      <c r="C98" s="199" t="s">
        <v>148</v>
      </c>
      <c r="D98" s="200"/>
      <c r="E98" s="200"/>
      <c r="F98" s="142" t="s">
        <v>24</v>
      </c>
      <c r="G98" s="134"/>
      <c r="H98" s="134"/>
      <c r="I98" s="134">
        <f>'01 01 Pol'!G104</f>
        <v>0</v>
      </c>
      <c r="J98" s="139" t="str">
        <f>IF(I122=0,"",I98/I122*100)</f>
        <v/>
      </c>
    </row>
    <row r="99" spans="1:10" ht="36.75" customHeight="1" x14ac:dyDescent="0.2">
      <c r="A99" s="128"/>
      <c r="B99" s="133" t="s">
        <v>149</v>
      </c>
      <c r="C99" s="199" t="s">
        <v>150</v>
      </c>
      <c r="D99" s="200"/>
      <c r="E99" s="200"/>
      <c r="F99" s="142" t="s">
        <v>24</v>
      </c>
      <c r="G99" s="134"/>
      <c r="H99" s="134"/>
      <c r="I99" s="134">
        <f>'01 01 Pol'!G116</f>
        <v>0</v>
      </c>
      <c r="J99" s="139" t="str">
        <f>IF(I122=0,"",I99/I122*100)</f>
        <v/>
      </c>
    </row>
    <row r="100" spans="1:10" ht="36.75" customHeight="1" x14ac:dyDescent="0.2">
      <c r="A100" s="128"/>
      <c r="B100" s="133" t="s">
        <v>151</v>
      </c>
      <c r="C100" s="199" t="s">
        <v>152</v>
      </c>
      <c r="D100" s="200"/>
      <c r="E100" s="200"/>
      <c r="F100" s="142" t="s">
        <v>24</v>
      </c>
      <c r="G100" s="134"/>
      <c r="H100" s="134"/>
      <c r="I100" s="134">
        <f>'01 02 Pol'!G8</f>
        <v>0</v>
      </c>
      <c r="J100" s="139" t="str">
        <f>IF(I122=0,"",I100/I122*100)</f>
        <v/>
      </c>
    </row>
    <row r="101" spans="1:10" ht="36.75" customHeight="1" x14ac:dyDescent="0.2">
      <c r="A101" s="128"/>
      <c r="B101" s="133" t="s">
        <v>153</v>
      </c>
      <c r="C101" s="199" t="s">
        <v>154</v>
      </c>
      <c r="D101" s="200"/>
      <c r="E101" s="200"/>
      <c r="F101" s="142" t="s">
        <v>24</v>
      </c>
      <c r="G101" s="134"/>
      <c r="H101" s="134"/>
      <c r="I101" s="134">
        <f>'01 03 Pol'!G8</f>
        <v>0</v>
      </c>
      <c r="J101" s="139" t="str">
        <f>IF(I122=0,"",I101/I122*100)</f>
        <v/>
      </c>
    </row>
    <row r="102" spans="1:10" ht="36.75" customHeight="1" x14ac:dyDescent="0.2">
      <c r="A102" s="128"/>
      <c r="B102" s="133" t="s">
        <v>155</v>
      </c>
      <c r="C102" s="199" t="s">
        <v>156</v>
      </c>
      <c r="D102" s="200"/>
      <c r="E102" s="200"/>
      <c r="F102" s="142" t="s">
        <v>24</v>
      </c>
      <c r="G102" s="134"/>
      <c r="H102" s="134"/>
      <c r="I102" s="134">
        <f>'01 01 Pol'!G118</f>
        <v>0</v>
      </c>
      <c r="J102" s="139" t="str">
        <f>IF(I122=0,"",I102/I122*100)</f>
        <v/>
      </c>
    </row>
    <row r="103" spans="1:10" ht="36.75" customHeight="1" x14ac:dyDescent="0.2">
      <c r="A103" s="128"/>
      <c r="B103" s="133" t="s">
        <v>157</v>
      </c>
      <c r="C103" s="199" t="s">
        <v>158</v>
      </c>
      <c r="D103" s="200"/>
      <c r="E103" s="200"/>
      <c r="F103" s="142" t="s">
        <v>24</v>
      </c>
      <c r="G103" s="134"/>
      <c r="H103" s="134"/>
      <c r="I103" s="134">
        <f>'01 01 Pol'!G121</f>
        <v>0</v>
      </c>
      <c r="J103" s="139" t="str">
        <f>IF(I122=0,"",I103/I122*100)</f>
        <v/>
      </c>
    </row>
    <row r="104" spans="1:10" ht="36.75" customHeight="1" x14ac:dyDescent="0.2">
      <c r="A104" s="128"/>
      <c r="B104" s="133" t="s">
        <v>159</v>
      </c>
      <c r="C104" s="199" t="s">
        <v>160</v>
      </c>
      <c r="D104" s="200"/>
      <c r="E104" s="200"/>
      <c r="F104" s="142" t="s">
        <v>24</v>
      </c>
      <c r="G104" s="134"/>
      <c r="H104" s="134"/>
      <c r="I104" s="134">
        <f>'01 01 Pol'!G126</f>
        <v>0</v>
      </c>
      <c r="J104" s="139" t="str">
        <f>IF(I122=0,"",I104/I122*100)</f>
        <v/>
      </c>
    </row>
    <row r="105" spans="1:10" ht="36.75" customHeight="1" x14ac:dyDescent="0.2">
      <c r="A105" s="128"/>
      <c r="B105" s="133" t="s">
        <v>161</v>
      </c>
      <c r="C105" s="199" t="s">
        <v>162</v>
      </c>
      <c r="D105" s="200"/>
      <c r="E105" s="200"/>
      <c r="F105" s="142" t="s">
        <v>24</v>
      </c>
      <c r="G105" s="134"/>
      <c r="H105" s="134"/>
      <c r="I105" s="134">
        <f>'01 01 Pol'!G134</f>
        <v>0</v>
      </c>
      <c r="J105" s="139" t="str">
        <f>IF(I122=0,"",I105/I122*100)</f>
        <v/>
      </c>
    </row>
    <row r="106" spans="1:10" ht="36.75" customHeight="1" x14ac:dyDescent="0.2">
      <c r="A106" s="128"/>
      <c r="B106" s="133" t="s">
        <v>163</v>
      </c>
      <c r="C106" s="199" t="s">
        <v>164</v>
      </c>
      <c r="D106" s="200"/>
      <c r="E106" s="200"/>
      <c r="F106" s="142" t="s">
        <v>24</v>
      </c>
      <c r="G106" s="134"/>
      <c r="H106" s="134"/>
      <c r="I106" s="134">
        <f>'01 01 Pol'!G187</f>
        <v>0</v>
      </c>
      <c r="J106" s="139" t="str">
        <f>IF(I122=0,"",I106/I122*100)</f>
        <v/>
      </c>
    </row>
    <row r="107" spans="1:10" ht="36.75" customHeight="1" x14ac:dyDescent="0.2">
      <c r="A107" s="128"/>
      <c r="B107" s="133" t="s">
        <v>165</v>
      </c>
      <c r="C107" s="199" t="s">
        <v>166</v>
      </c>
      <c r="D107" s="200"/>
      <c r="E107" s="200"/>
      <c r="F107" s="142" t="s">
        <v>25</v>
      </c>
      <c r="G107" s="134"/>
      <c r="H107" s="134"/>
      <c r="I107" s="134">
        <f>'01 01 Pol'!G190</f>
        <v>0</v>
      </c>
      <c r="J107" s="139" t="str">
        <f>IF(I122=0,"",I107/I122*100)</f>
        <v/>
      </c>
    </row>
    <row r="108" spans="1:10" ht="36.75" customHeight="1" x14ac:dyDescent="0.2">
      <c r="A108" s="128"/>
      <c r="B108" s="133" t="s">
        <v>167</v>
      </c>
      <c r="C108" s="199" t="s">
        <v>168</v>
      </c>
      <c r="D108" s="200"/>
      <c r="E108" s="200"/>
      <c r="F108" s="142" t="s">
        <v>25</v>
      </c>
      <c r="G108" s="134"/>
      <c r="H108" s="134"/>
      <c r="I108" s="134">
        <f>'01 02 Pol'!G12</f>
        <v>0</v>
      </c>
      <c r="J108" s="139" t="str">
        <f>IF(I122=0,"",I108/I122*100)</f>
        <v/>
      </c>
    </row>
    <row r="109" spans="1:10" ht="36.75" customHeight="1" x14ac:dyDescent="0.2">
      <c r="A109" s="128"/>
      <c r="B109" s="133" t="s">
        <v>169</v>
      </c>
      <c r="C109" s="199" t="s">
        <v>170</v>
      </c>
      <c r="D109" s="200"/>
      <c r="E109" s="200"/>
      <c r="F109" s="142" t="s">
        <v>25</v>
      </c>
      <c r="G109" s="134"/>
      <c r="H109" s="134"/>
      <c r="I109" s="134">
        <f>'01 02 Pol'!G19</f>
        <v>0</v>
      </c>
      <c r="J109" s="139" t="str">
        <f>IF(I122=0,"",I109/I122*100)</f>
        <v/>
      </c>
    </row>
    <row r="110" spans="1:10" ht="36.75" customHeight="1" x14ac:dyDescent="0.2">
      <c r="A110" s="128"/>
      <c r="B110" s="133" t="s">
        <v>171</v>
      </c>
      <c r="C110" s="199" t="s">
        <v>172</v>
      </c>
      <c r="D110" s="200"/>
      <c r="E110" s="200"/>
      <c r="F110" s="142" t="s">
        <v>25</v>
      </c>
      <c r="G110" s="134"/>
      <c r="H110" s="134"/>
      <c r="I110" s="134">
        <f>'01 02 Pol'!G48</f>
        <v>0</v>
      </c>
      <c r="J110" s="139" t="str">
        <f>IF(I122=0,"",I110/I122*100)</f>
        <v/>
      </c>
    </row>
    <row r="111" spans="1:10" ht="36.75" customHeight="1" x14ac:dyDescent="0.2">
      <c r="A111" s="128"/>
      <c r="B111" s="133" t="s">
        <v>173</v>
      </c>
      <c r="C111" s="199" t="s">
        <v>174</v>
      </c>
      <c r="D111" s="200"/>
      <c r="E111" s="200"/>
      <c r="F111" s="142" t="s">
        <v>25</v>
      </c>
      <c r="G111" s="134"/>
      <c r="H111" s="134"/>
      <c r="I111" s="134">
        <f>'01 02 Pol'!G33</f>
        <v>0</v>
      </c>
      <c r="J111" s="139" t="str">
        <f>IF(I122=0,"",I111/I122*100)</f>
        <v/>
      </c>
    </row>
    <row r="112" spans="1:10" ht="36.75" customHeight="1" x14ac:dyDescent="0.2">
      <c r="A112" s="128"/>
      <c r="B112" s="133" t="s">
        <v>175</v>
      </c>
      <c r="C112" s="199" t="s">
        <v>176</v>
      </c>
      <c r="D112" s="200"/>
      <c r="E112" s="200"/>
      <c r="F112" s="142" t="s">
        <v>25</v>
      </c>
      <c r="G112" s="134"/>
      <c r="H112" s="134"/>
      <c r="I112" s="134">
        <f>'01 01 Pol'!G201</f>
        <v>0</v>
      </c>
      <c r="J112" s="139" t="str">
        <f>IF(I122=0,"",I112/I122*100)</f>
        <v/>
      </c>
    </row>
    <row r="113" spans="1:10" ht="36.75" customHeight="1" x14ac:dyDescent="0.2">
      <c r="A113" s="128"/>
      <c r="B113" s="133" t="s">
        <v>177</v>
      </c>
      <c r="C113" s="199" t="s">
        <v>178</v>
      </c>
      <c r="D113" s="200"/>
      <c r="E113" s="200"/>
      <c r="F113" s="142" t="s">
        <v>25</v>
      </c>
      <c r="G113" s="134"/>
      <c r="H113" s="134"/>
      <c r="I113" s="134">
        <f>'01 01 Pol'!G204</f>
        <v>0</v>
      </c>
      <c r="J113" s="139" t="str">
        <f>IF(I122=0,"",I113/I122*100)</f>
        <v/>
      </c>
    </row>
    <row r="114" spans="1:10" ht="36.75" customHeight="1" x14ac:dyDescent="0.2">
      <c r="A114" s="128"/>
      <c r="B114" s="133" t="s">
        <v>179</v>
      </c>
      <c r="C114" s="199" t="s">
        <v>180</v>
      </c>
      <c r="D114" s="200"/>
      <c r="E114" s="200"/>
      <c r="F114" s="142" t="s">
        <v>25</v>
      </c>
      <c r="G114" s="134"/>
      <c r="H114" s="134"/>
      <c r="I114" s="134">
        <f>'01 01 Pol'!G222</f>
        <v>0</v>
      </c>
      <c r="J114" s="139" t="str">
        <f>IF(I122=0,"",I114/I122*100)</f>
        <v/>
      </c>
    </row>
    <row r="115" spans="1:10" ht="36.75" customHeight="1" x14ac:dyDescent="0.2">
      <c r="A115" s="128"/>
      <c r="B115" s="133" t="s">
        <v>181</v>
      </c>
      <c r="C115" s="199" t="s">
        <v>182</v>
      </c>
      <c r="D115" s="200"/>
      <c r="E115" s="200"/>
      <c r="F115" s="142" t="s">
        <v>25</v>
      </c>
      <c r="G115" s="134"/>
      <c r="H115" s="134"/>
      <c r="I115" s="134">
        <f>'01 01 Pol'!G225</f>
        <v>0</v>
      </c>
      <c r="J115" s="139" t="str">
        <f>IF(I122=0,"",I115/I122*100)</f>
        <v/>
      </c>
    </row>
    <row r="116" spans="1:10" ht="36.75" customHeight="1" x14ac:dyDescent="0.2">
      <c r="A116" s="128"/>
      <c r="B116" s="133" t="s">
        <v>183</v>
      </c>
      <c r="C116" s="199" t="s">
        <v>184</v>
      </c>
      <c r="D116" s="200"/>
      <c r="E116" s="200"/>
      <c r="F116" s="142" t="s">
        <v>25</v>
      </c>
      <c r="G116" s="134"/>
      <c r="H116" s="134"/>
      <c r="I116" s="134">
        <f>'01 01 Pol'!G253</f>
        <v>0</v>
      </c>
      <c r="J116" s="139" t="str">
        <f>IF(I122=0,"",I116/I122*100)</f>
        <v/>
      </c>
    </row>
    <row r="117" spans="1:10" ht="36.75" customHeight="1" x14ac:dyDescent="0.2">
      <c r="A117" s="128"/>
      <c r="B117" s="133" t="s">
        <v>185</v>
      </c>
      <c r="C117" s="199" t="s">
        <v>186</v>
      </c>
      <c r="D117" s="200"/>
      <c r="E117" s="200"/>
      <c r="F117" s="142" t="s">
        <v>25</v>
      </c>
      <c r="G117" s="134"/>
      <c r="H117" s="134"/>
      <c r="I117" s="134">
        <f>'01 01 Pol'!G269</f>
        <v>0</v>
      </c>
      <c r="J117" s="139" t="str">
        <f>IF(I122=0,"",I117/I122*100)</f>
        <v/>
      </c>
    </row>
    <row r="118" spans="1:10" ht="36.75" customHeight="1" x14ac:dyDescent="0.2">
      <c r="A118" s="128"/>
      <c r="B118" s="133" t="s">
        <v>187</v>
      </c>
      <c r="C118" s="199" t="s">
        <v>188</v>
      </c>
      <c r="D118" s="200"/>
      <c r="E118" s="200"/>
      <c r="F118" s="142" t="s">
        <v>25</v>
      </c>
      <c r="G118" s="134"/>
      <c r="H118" s="134"/>
      <c r="I118" s="134">
        <f>'01 01 Pol'!G275</f>
        <v>0</v>
      </c>
      <c r="J118" s="139" t="str">
        <f>IF(I122=0,"",I118/I122*100)</f>
        <v/>
      </c>
    </row>
    <row r="119" spans="1:10" ht="36.75" customHeight="1" x14ac:dyDescent="0.2">
      <c r="A119" s="128"/>
      <c r="B119" s="133" t="s">
        <v>189</v>
      </c>
      <c r="C119" s="199" t="s">
        <v>190</v>
      </c>
      <c r="D119" s="200"/>
      <c r="E119" s="200"/>
      <c r="F119" s="142" t="s">
        <v>191</v>
      </c>
      <c r="G119" s="134"/>
      <c r="H119" s="134"/>
      <c r="I119" s="134">
        <f>'01 01 Pol'!G320</f>
        <v>0</v>
      </c>
      <c r="J119" s="139" t="str">
        <f>IF(I122=0,"",I119/I122*100)</f>
        <v/>
      </c>
    </row>
    <row r="120" spans="1:10" ht="36.75" customHeight="1" x14ac:dyDescent="0.2">
      <c r="A120" s="128"/>
      <c r="B120" s="133" t="s">
        <v>192</v>
      </c>
      <c r="C120" s="199" t="s">
        <v>27</v>
      </c>
      <c r="D120" s="200"/>
      <c r="E120" s="200"/>
      <c r="F120" s="142" t="s">
        <v>192</v>
      </c>
      <c r="G120" s="134"/>
      <c r="H120" s="134"/>
      <c r="I120" s="134">
        <f>'01 01 Pol'!G327</f>
        <v>0</v>
      </c>
      <c r="J120" s="139" t="str">
        <f>IF(I122=0,"",I120/I122*100)</f>
        <v/>
      </c>
    </row>
    <row r="121" spans="1:10" ht="36.75" customHeight="1" x14ac:dyDescent="0.2">
      <c r="A121" s="128"/>
      <c r="B121" s="133" t="s">
        <v>193</v>
      </c>
      <c r="C121" s="199" t="s">
        <v>28</v>
      </c>
      <c r="D121" s="200"/>
      <c r="E121" s="200"/>
      <c r="F121" s="142" t="s">
        <v>193</v>
      </c>
      <c r="G121" s="134"/>
      <c r="H121" s="134"/>
      <c r="I121" s="134">
        <f>'01 01 Pol'!G330+'01 03 Pol'!G22</f>
        <v>0</v>
      </c>
      <c r="J121" s="139" t="str">
        <f>IF(I122=0,"",I121/I122*100)</f>
        <v/>
      </c>
    </row>
    <row r="122" spans="1:10" ht="25.5" customHeight="1" x14ac:dyDescent="0.2">
      <c r="A122" s="129"/>
      <c r="B122" s="135" t="s">
        <v>1</v>
      </c>
      <c r="C122" s="136"/>
      <c r="D122" s="137"/>
      <c r="E122" s="137"/>
      <c r="F122" s="143"/>
      <c r="G122" s="138"/>
      <c r="H122" s="138"/>
      <c r="I122" s="138">
        <f>SUM(I59:I121)</f>
        <v>0</v>
      </c>
      <c r="J122" s="140">
        <f>SUM(J59:J121)</f>
        <v>0</v>
      </c>
    </row>
    <row r="123" spans="1:10" x14ac:dyDescent="0.2">
      <c r="F123" s="88"/>
      <c r="G123" s="88"/>
      <c r="H123" s="88"/>
      <c r="I123" s="88"/>
      <c r="J123" s="141"/>
    </row>
    <row r="124" spans="1:10" x14ac:dyDescent="0.2">
      <c r="F124" s="88"/>
      <c r="G124" s="88"/>
      <c r="H124" s="88"/>
      <c r="I124" s="88"/>
      <c r="J124" s="141"/>
    </row>
    <row r="125" spans="1:10" x14ac:dyDescent="0.2">
      <c r="F125" s="88"/>
      <c r="G125" s="88"/>
      <c r="H125" s="88"/>
      <c r="I125" s="88"/>
      <c r="J125" s="141"/>
    </row>
  </sheetData>
  <sheetProtection algorithmName="SHA-512" hashValue="nKr03mGvvwTsJwtLDzlqVlr0qUqV14ZEp+me2BArb+YTWj1wO8+2ii4KL6sRj94cvzkumIPWsHZrsz3frg3YbA==" saltValue="qPUre7NwpRXokpyYm4M9N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2">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B46:E46"/>
    <mergeCell ref="C59:E59"/>
    <mergeCell ref="C60:E60"/>
    <mergeCell ref="C39:E39"/>
    <mergeCell ref="C40:E40"/>
    <mergeCell ref="C41:E41"/>
    <mergeCell ref="C42:E42"/>
    <mergeCell ref="C43:E43"/>
    <mergeCell ref="C66:E66"/>
    <mergeCell ref="C67:E67"/>
    <mergeCell ref="C68:E68"/>
    <mergeCell ref="C69:E69"/>
    <mergeCell ref="C70:E70"/>
    <mergeCell ref="C61:E61"/>
    <mergeCell ref="C62:E62"/>
    <mergeCell ref="C63:E63"/>
    <mergeCell ref="C64:E64"/>
    <mergeCell ref="C65:E65"/>
    <mergeCell ref="C76:E76"/>
    <mergeCell ref="C77:E77"/>
    <mergeCell ref="C78:E78"/>
    <mergeCell ref="C79:E79"/>
    <mergeCell ref="C80:E80"/>
    <mergeCell ref="C71:E71"/>
    <mergeCell ref="C72:E72"/>
    <mergeCell ref="C73:E73"/>
    <mergeCell ref="C74:E74"/>
    <mergeCell ref="C75:E75"/>
    <mergeCell ref="C86:E86"/>
    <mergeCell ref="C87:E87"/>
    <mergeCell ref="C88:E88"/>
    <mergeCell ref="C89:E89"/>
    <mergeCell ref="C90:E90"/>
    <mergeCell ref="C81:E81"/>
    <mergeCell ref="C82:E82"/>
    <mergeCell ref="C83:E83"/>
    <mergeCell ref="C84:E84"/>
    <mergeCell ref="C85:E85"/>
    <mergeCell ref="C96:E96"/>
    <mergeCell ref="C97:E97"/>
    <mergeCell ref="C98:E98"/>
    <mergeCell ref="C99:E99"/>
    <mergeCell ref="C100:E100"/>
    <mergeCell ref="C91:E91"/>
    <mergeCell ref="C92:E92"/>
    <mergeCell ref="C93:E93"/>
    <mergeCell ref="C94:E94"/>
    <mergeCell ref="C95:E95"/>
    <mergeCell ref="C106:E106"/>
    <mergeCell ref="C107:E107"/>
    <mergeCell ref="C108:E108"/>
    <mergeCell ref="C109:E109"/>
    <mergeCell ref="C110:E110"/>
    <mergeCell ref="C101:E101"/>
    <mergeCell ref="C102:E102"/>
    <mergeCell ref="C103:E103"/>
    <mergeCell ref="C104:E104"/>
    <mergeCell ref="C105:E105"/>
    <mergeCell ref="C121:E121"/>
    <mergeCell ref="C116:E116"/>
    <mergeCell ref="C117:E117"/>
    <mergeCell ref="C118:E118"/>
    <mergeCell ref="C119:E119"/>
    <mergeCell ref="C120:E120"/>
    <mergeCell ref="C111:E111"/>
    <mergeCell ref="C112:E112"/>
    <mergeCell ref="C113:E113"/>
    <mergeCell ref="C114:E114"/>
    <mergeCell ref="C115:E11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9" t="s">
        <v>6</v>
      </c>
      <c r="B1" s="249"/>
      <c r="C1" s="250"/>
      <c r="D1" s="249"/>
      <c r="E1" s="249"/>
      <c r="F1" s="249"/>
      <c r="G1" s="249"/>
    </row>
    <row r="2" spans="1:7" ht="24.95" customHeight="1" x14ac:dyDescent="0.2">
      <c r="A2" s="50" t="s">
        <v>7</v>
      </c>
      <c r="B2" s="49"/>
      <c r="C2" s="251"/>
      <c r="D2" s="251"/>
      <c r="E2" s="251"/>
      <c r="F2" s="251"/>
      <c r="G2" s="252"/>
    </row>
    <row r="3" spans="1:7" ht="24.95" customHeight="1" x14ac:dyDescent="0.2">
      <c r="A3" s="50" t="s">
        <v>8</v>
      </c>
      <c r="B3" s="49"/>
      <c r="C3" s="251"/>
      <c r="D3" s="251"/>
      <c r="E3" s="251"/>
      <c r="F3" s="251"/>
      <c r="G3" s="252"/>
    </row>
    <row r="4" spans="1:7" ht="24.95" customHeight="1" x14ac:dyDescent="0.2">
      <c r="A4" s="50" t="s">
        <v>9</v>
      </c>
      <c r="B4" s="49"/>
      <c r="C4" s="251"/>
      <c r="D4" s="251"/>
      <c r="E4" s="251"/>
      <c r="F4" s="251"/>
      <c r="G4" s="252"/>
    </row>
    <row r="5" spans="1:7" x14ac:dyDescent="0.2">
      <c r="B5" s="4"/>
      <c r="C5" s="5"/>
      <c r="D5" s="6"/>
    </row>
  </sheetData>
  <sheetProtection algorithmName="SHA-512" hashValue="H5BIekp1oS2q09iUb8fx/+nZl/R0msrHo2NXyfsBFjXZ1KzAsbmEJxArD8DnnhMcA2tj2WlZY/1qfDUuisPANA==" saltValue="ENVjBbsVu7dO0NO9Tg2gq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EC165-4911-475D-B8E8-7E17E0507DEB}">
  <sheetPr>
    <outlinePr summaryBelow="0"/>
  </sheetPr>
  <dimension ref="A1:BH5000"/>
  <sheetViews>
    <sheetView workbookViewId="0">
      <pane ySplit="7" topLeftCell="A8" activePane="bottomLeft" state="frozen"/>
      <selection pane="bottomLeft" activeCell="AQ18" sqref="AQ18"/>
    </sheetView>
  </sheetViews>
  <sheetFormatPr defaultRowHeight="12.75" outlineLevelRow="3" x14ac:dyDescent="0.2"/>
  <cols>
    <col min="1" max="1" width="3.42578125" customWidth="1"/>
    <col min="2" max="2" width="12.7109375" style="126" customWidth="1"/>
    <col min="3" max="3" width="63.28515625" style="126"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x14ac:dyDescent="0.25">
      <c r="A1" s="259" t="s">
        <v>194</v>
      </c>
      <c r="B1" s="259"/>
      <c r="C1" s="259"/>
      <c r="D1" s="259"/>
      <c r="E1" s="259"/>
      <c r="F1" s="259"/>
      <c r="G1" s="259"/>
      <c r="AG1" t="s">
        <v>195</v>
      </c>
    </row>
    <row r="2" spans="1:60" ht="25.15" customHeight="1" x14ac:dyDescent="0.2">
      <c r="A2" s="50" t="s">
        <v>7</v>
      </c>
      <c r="B2" s="49" t="s">
        <v>43</v>
      </c>
      <c r="C2" s="260" t="s">
        <v>786</v>
      </c>
      <c r="D2" s="261"/>
      <c r="E2" s="261"/>
      <c r="F2" s="261"/>
      <c r="G2" s="262"/>
      <c r="AG2" t="s">
        <v>196</v>
      </c>
    </row>
    <row r="3" spans="1:60" ht="25.15" customHeight="1" x14ac:dyDescent="0.2">
      <c r="A3" s="50" t="s">
        <v>8</v>
      </c>
      <c r="B3" s="49" t="s">
        <v>52</v>
      </c>
      <c r="C3" s="260" t="s">
        <v>786</v>
      </c>
      <c r="D3" s="261"/>
      <c r="E3" s="261"/>
      <c r="F3" s="261"/>
      <c r="G3" s="262"/>
      <c r="AC3" s="126" t="s">
        <v>196</v>
      </c>
      <c r="AG3" t="s">
        <v>197</v>
      </c>
    </row>
    <row r="4" spans="1:60" ht="25.15" customHeight="1" x14ac:dyDescent="0.2">
      <c r="A4" s="145" t="s">
        <v>9</v>
      </c>
      <c r="B4" s="146" t="s">
        <v>52</v>
      </c>
      <c r="C4" s="263" t="s">
        <v>44</v>
      </c>
      <c r="D4" s="264"/>
      <c r="E4" s="264"/>
      <c r="F4" s="264"/>
      <c r="G4" s="265"/>
      <c r="AG4" t="s">
        <v>198</v>
      </c>
    </row>
    <row r="5" spans="1:60" x14ac:dyDescent="0.2">
      <c r="D5" s="10"/>
    </row>
    <row r="6" spans="1:60" ht="38.25" x14ac:dyDescent="0.2">
      <c r="A6" s="148" t="s">
        <v>199</v>
      </c>
      <c r="B6" s="150" t="s">
        <v>200</v>
      </c>
      <c r="C6" s="150" t="s">
        <v>201</v>
      </c>
      <c r="D6" s="149" t="s">
        <v>202</v>
      </c>
      <c r="E6" s="148" t="s">
        <v>203</v>
      </c>
      <c r="F6" s="147" t="s">
        <v>204</v>
      </c>
      <c r="G6" s="148" t="s">
        <v>29</v>
      </c>
      <c r="H6" s="151" t="s">
        <v>30</v>
      </c>
      <c r="I6" s="151" t="s">
        <v>205</v>
      </c>
      <c r="J6" s="151" t="s">
        <v>31</v>
      </c>
      <c r="K6" s="151" t="s">
        <v>206</v>
      </c>
      <c r="L6" s="151" t="s">
        <v>207</v>
      </c>
      <c r="M6" s="151" t="s">
        <v>208</v>
      </c>
      <c r="N6" s="151" t="s">
        <v>209</v>
      </c>
      <c r="O6" s="151" t="s">
        <v>210</v>
      </c>
      <c r="P6" s="151" t="s">
        <v>211</v>
      </c>
      <c r="Q6" s="151" t="s">
        <v>212</v>
      </c>
      <c r="R6" s="151" t="s">
        <v>213</v>
      </c>
      <c r="S6" s="151" t="s">
        <v>214</v>
      </c>
      <c r="T6" s="151" t="s">
        <v>215</v>
      </c>
      <c r="U6" s="151" t="s">
        <v>216</v>
      </c>
      <c r="V6" s="151" t="s">
        <v>217</v>
      </c>
      <c r="W6" s="151" t="s">
        <v>218</v>
      </c>
      <c r="X6" s="151" t="s">
        <v>219</v>
      </c>
      <c r="Y6" s="151" t="s">
        <v>220</v>
      </c>
    </row>
    <row r="7" spans="1:60" hidden="1" x14ac:dyDescent="0.2">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
      <c r="A8" s="168" t="s">
        <v>221</v>
      </c>
      <c r="B8" s="169" t="s">
        <v>137</v>
      </c>
      <c r="C8" s="190" t="s">
        <v>138</v>
      </c>
      <c r="D8" s="170"/>
      <c r="E8" s="171"/>
      <c r="F8" s="172"/>
      <c r="G8" s="172">
        <f>SUMIF(AG9:AG24,"&lt;&gt;NOR",G9:G24)</f>
        <v>0</v>
      </c>
      <c r="H8" s="172"/>
      <c r="I8" s="172">
        <f>SUM(I9:I24)</f>
        <v>0</v>
      </c>
      <c r="J8" s="172"/>
      <c r="K8" s="172">
        <f>SUM(K9:K24)</f>
        <v>5195.2</v>
      </c>
      <c r="L8" s="172"/>
      <c r="M8" s="172">
        <f>SUM(M9:M24)</f>
        <v>0</v>
      </c>
      <c r="N8" s="171"/>
      <c r="O8" s="171">
        <f>SUM(O9:O24)</f>
        <v>0</v>
      </c>
      <c r="P8" s="171"/>
      <c r="Q8" s="171">
        <f>SUM(Q9:Q24)</f>
        <v>0</v>
      </c>
      <c r="R8" s="172"/>
      <c r="S8" s="172"/>
      <c r="T8" s="173"/>
      <c r="U8" s="167"/>
      <c r="V8" s="167">
        <f>SUM(V9:V24)</f>
        <v>8.42</v>
      </c>
      <c r="W8" s="167"/>
      <c r="X8" s="167"/>
      <c r="Y8" s="167"/>
      <c r="AG8" t="s">
        <v>222</v>
      </c>
    </row>
    <row r="9" spans="1:60" outlineLevel="1" x14ac:dyDescent="0.2">
      <c r="A9" s="175">
        <v>1</v>
      </c>
      <c r="B9" s="176" t="s">
        <v>223</v>
      </c>
      <c r="C9" s="191" t="s">
        <v>224</v>
      </c>
      <c r="D9" s="177" t="s">
        <v>225</v>
      </c>
      <c r="E9" s="178">
        <v>1.6</v>
      </c>
      <c r="F9" s="179"/>
      <c r="G9" s="180">
        <f>ROUND(E9*F9,2)</f>
        <v>0</v>
      </c>
      <c r="H9" s="179">
        <v>0</v>
      </c>
      <c r="I9" s="180">
        <f>ROUND(E9*H9,2)</f>
        <v>0</v>
      </c>
      <c r="J9" s="179">
        <v>1527</v>
      </c>
      <c r="K9" s="180">
        <f>ROUND(E9*J9,2)</f>
        <v>2443.1999999999998</v>
      </c>
      <c r="L9" s="180">
        <v>21</v>
      </c>
      <c r="M9" s="180">
        <f>G9*(1+L9/100)</f>
        <v>0</v>
      </c>
      <c r="N9" s="178">
        <v>0</v>
      </c>
      <c r="O9" s="178">
        <f>ROUND(E9*N9,2)</f>
        <v>0</v>
      </c>
      <c r="P9" s="178">
        <v>0</v>
      </c>
      <c r="Q9" s="178">
        <f>ROUND(E9*P9,2)</f>
        <v>0</v>
      </c>
      <c r="R9" s="180" t="s">
        <v>226</v>
      </c>
      <c r="S9" s="180" t="s">
        <v>227</v>
      </c>
      <c r="T9" s="181" t="s">
        <v>228</v>
      </c>
      <c r="U9" s="162">
        <v>3.53</v>
      </c>
      <c r="V9" s="162">
        <f>ROUND(E9*U9,2)</f>
        <v>5.65</v>
      </c>
      <c r="W9" s="162"/>
      <c r="X9" s="162" t="s">
        <v>229</v>
      </c>
      <c r="Y9" s="162" t="s">
        <v>230</v>
      </c>
      <c r="Z9" s="152"/>
      <c r="AA9" s="152"/>
      <c r="AB9" s="152"/>
      <c r="AC9" s="152"/>
      <c r="AD9" s="152"/>
      <c r="AE9" s="152"/>
      <c r="AF9" s="152"/>
      <c r="AG9" s="152" t="s">
        <v>231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2" x14ac:dyDescent="0.2">
      <c r="A10" s="159"/>
      <c r="B10" s="160"/>
      <c r="C10" s="255" t="s">
        <v>232</v>
      </c>
      <c r="D10" s="256"/>
      <c r="E10" s="256"/>
      <c r="F10" s="256"/>
      <c r="G10" s="256"/>
      <c r="H10" s="162"/>
      <c r="I10" s="162"/>
      <c r="J10" s="162"/>
      <c r="K10" s="162"/>
      <c r="L10" s="162"/>
      <c r="M10" s="162"/>
      <c r="N10" s="161"/>
      <c r="O10" s="161"/>
      <c r="P10" s="161"/>
      <c r="Q10" s="161"/>
      <c r="R10" s="162"/>
      <c r="S10" s="162"/>
      <c r="T10" s="162"/>
      <c r="U10" s="162"/>
      <c r="V10" s="162"/>
      <c r="W10" s="162"/>
      <c r="X10" s="162"/>
      <c r="Y10" s="162"/>
      <c r="Z10" s="152"/>
      <c r="AA10" s="152"/>
      <c r="AB10" s="152"/>
      <c r="AC10" s="152"/>
      <c r="AD10" s="152"/>
      <c r="AE10" s="152"/>
      <c r="AF10" s="152"/>
      <c r="AG10" s="152" t="s">
        <v>233</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2" x14ac:dyDescent="0.2">
      <c r="A11" s="159"/>
      <c r="B11" s="160"/>
      <c r="C11" s="192" t="s">
        <v>767</v>
      </c>
      <c r="D11" s="163"/>
      <c r="E11" s="164"/>
      <c r="F11" s="162"/>
      <c r="G11" s="162"/>
      <c r="H11" s="162"/>
      <c r="I11" s="162"/>
      <c r="J11" s="162"/>
      <c r="K11" s="162"/>
      <c r="L11" s="162"/>
      <c r="M11" s="162"/>
      <c r="N11" s="161"/>
      <c r="O11" s="161"/>
      <c r="P11" s="161"/>
      <c r="Q11" s="161"/>
      <c r="R11" s="162"/>
      <c r="S11" s="162"/>
      <c r="T11" s="162"/>
      <c r="U11" s="162"/>
      <c r="V11" s="162"/>
      <c r="W11" s="162"/>
      <c r="X11" s="162"/>
      <c r="Y11" s="162"/>
      <c r="Z11" s="152"/>
      <c r="AA11" s="152"/>
      <c r="AB11" s="152"/>
      <c r="AC11" s="152"/>
      <c r="AD11" s="152"/>
      <c r="AE11" s="152"/>
      <c r="AF11" s="152"/>
      <c r="AG11" s="152" t="s">
        <v>234</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x14ac:dyDescent="0.2">
      <c r="A12" s="175">
        <v>2</v>
      </c>
      <c r="B12" s="176" t="s">
        <v>235</v>
      </c>
      <c r="C12" s="191" t="s">
        <v>236</v>
      </c>
      <c r="D12" s="177" t="s">
        <v>225</v>
      </c>
      <c r="E12" s="178">
        <v>1.6</v>
      </c>
      <c r="F12" s="179"/>
      <c r="G12" s="180">
        <f>ROUND(E12*F12,2)</f>
        <v>0</v>
      </c>
      <c r="H12" s="179">
        <v>0</v>
      </c>
      <c r="I12" s="180">
        <f>ROUND(E12*H12,2)</f>
        <v>0</v>
      </c>
      <c r="J12" s="179">
        <v>296</v>
      </c>
      <c r="K12" s="180">
        <f>ROUND(E12*J12,2)</f>
        <v>473.6</v>
      </c>
      <c r="L12" s="180">
        <v>21</v>
      </c>
      <c r="M12" s="180">
        <f>G12*(1+L12/100)</f>
        <v>0</v>
      </c>
      <c r="N12" s="178">
        <v>0</v>
      </c>
      <c r="O12" s="178">
        <f>ROUND(E12*N12,2)</f>
        <v>0</v>
      </c>
      <c r="P12" s="178">
        <v>0</v>
      </c>
      <c r="Q12" s="178">
        <f>ROUND(E12*P12,2)</f>
        <v>0</v>
      </c>
      <c r="R12" s="180" t="s">
        <v>226</v>
      </c>
      <c r="S12" s="180" t="s">
        <v>227</v>
      </c>
      <c r="T12" s="181" t="s">
        <v>228</v>
      </c>
      <c r="U12" s="162">
        <v>0.01</v>
      </c>
      <c r="V12" s="162">
        <f>ROUND(E12*U12,2)</f>
        <v>0.02</v>
      </c>
      <c r="W12" s="162"/>
      <c r="X12" s="162" t="s">
        <v>229</v>
      </c>
      <c r="Y12" s="162" t="s">
        <v>230</v>
      </c>
      <c r="Z12" s="152"/>
      <c r="AA12" s="152"/>
      <c r="AB12" s="152"/>
      <c r="AC12" s="152"/>
      <c r="AD12" s="152"/>
      <c r="AE12" s="152"/>
      <c r="AF12" s="152"/>
      <c r="AG12" s="152" t="s">
        <v>231</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2" x14ac:dyDescent="0.2">
      <c r="A13" s="159"/>
      <c r="B13" s="160"/>
      <c r="C13" s="255" t="s">
        <v>237</v>
      </c>
      <c r="D13" s="256"/>
      <c r="E13" s="256"/>
      <c r="F13" s="256"/>
      <c r="G13" s="256"/>
      <c r="H13" s="162"/>
      <c r="I13" s="162"/>
      <c r="J13" s="162"/>
      <c r="K13" s="162"/>
      <c r="L13" s="162"/>
      <c r="M13" s="162"/>
      <c r="N13" s="161"/>
      <c r="O13" s="161"/>
      <c r="P13" s="161"/>
      <c r="Q13" s="161"/>
      <c r="R13" s="162"/>
      <c r="S13" s="162"/>
      <c r="T13" s="162"/>
      <c r="U13" s="162"/>
      <c r="V13" s="162"/>
      <c r="W13" s="162"/>
      <c r="X13" s="162"/>
      <c r="Y13" s="162"/>
      <c r="Z13" s="152"/>
      <c r="AA13" s="152"/>
      <c r="AB13" s="152"/>
      <c r="AC13" s="152"/>
      <c r="AD13" s="152"/>
      <c r="AE13" s="152"/>
      <c r="AF13" s="152"/>
      <c r="AG13" s="152" t="s">
        <v>233</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2" x14ac:dyDescent="0.2">
      <c r="A14" s="159"/>
      <c r="B14" s="160"/>
      <c r="C14" s="192"/>
      <c r="D14" s="163"/>
      <c r="E14" s="164"/>
      <c r="F14" s="162"/>
      <c r="G14" s="162"/>
      <c r="H14" s="162"/>
      <c r="I14" s="162"/>
      <c r="J14" s="162"/>
      <c r="K14" s="162"/>
      <c r="L14" s="162"/>
      <c r="M14" s="162"/>
      <c r="N14" s="161"/>
      <c r="O14" s="161"/>
      <c r="P14" s="161"/>
      <c r="Q14" s="161"/>
      <c r="R14" s="162"/>
      <c r="S14" s="162"/>
      <c r="T14" s="162"/>
      <c r="U14" s="162"/>
      <c r="V14" s="162"/>
      <c r="W14" s="162"/>
      <c r="X14" s="162"/>
      <c r="Y14" s="162"/>
      <c r="Z14" s="152"/>
      <c r="AA14" s="152"/>
      <c r="AB14" s="152"/>
      <c r="AC14" s="152"/>
      <c r="AD14" s="152"/>
      <c r="AE14" s="152"/>
      <c r="AF14" s="152"/>
      <c r="AG14" s="152" t="s">
        <v>234</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22.5" outlineLevel="1" x14ac:dyDescent="0.2">
      <c r="A15" s="175">
        <v>3</v>
      </c>
      <c r="B15" s="176" t="s">
        <v>238</v>
      </c>
      <c r="C15" s="191" t="s">
        <v>239</v>
      </c>
      <c r="D15" s="177" t="s">
        <v>225</v>
      </c>
      <c r="E15" s="178">
        <v>8</v>
      </c>
      <c r="F15" s="179"/>
      <c r="G15" s="180">
        <f>ROUND(E15*F15,2)</f>
        <v>0</v>
      </c>
      <c r="H15" s="179">
        <v>0</v>
      </c>
      <c r="I15" s="180">
        <f>ROUND(E15*H15,2)</f>
        <v>0</v>
      </c>
      <c r="J15" s="179">
        <v>23.9</v>
      </c>
      <c r="K15" s="180">
        <f>ROUND(E15*J15,2)</f>
        <v>191.2</v>
      </c>
      <c r="L15" s="180">
        <v>21</v>
      </c>
      <c r="M15" s="180">
        <f>G15*(1+L15/100)</f>
        <v>0</v>
      </c>
      <c r="N15" s="178">
        <v>0</v>
      </c>
      <c r="O15" s="178">
        <f>ROUND(E15*N15,2)</f>
        <v>0</v>
      </c>
      <c r="P15" s="178">
        <v>0</v>
      </c>
      <c r="Q15" s="178">
        <f>ROUND(E15*P15,2)</f>
        <v>0</v>
      </c>
      <c r="R15" s="180" t="s">
        <v>226</v>
      </c>
      <c r="S15" s="180" t="s">
        <v>227</v>
      </c>
      <c r="T15" s="181" t="s">
        <v>228</v>
      </c>
      <c r="U15" s="162">
        <v>0</v>
      </c>
      <c r="V15" s="162">
        <f>ROUND(E15*U15,2)</f>
        <v>0</v>
      </c>
      <c r="W15" s="162"/>
      <c r="X15" s="162" t="s">
        <v>229</v>
      </c>
      <c r="Y15" s="162" t="s">
        <v>230</v>
      </c>
      <c r="Z15" s="152"/>
      <c r="AA15" s="152"/>
      <c r="AB15" s="152"/>
      <c r="AC15" s="152"/>
      <c r="AD15" s="152"/>
      <c r="AE15" s="152"/>
      <c r="AF15" s="152"/>
      <c r="AG15" s="152" t="s">
        <v>231</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2" x14ac:dyDescent="0.2">
      <c r="A16" s="159"/>
      <c r="B16" s="160"/>
      <c r="C16" s="255" t="s">
        <v>237</v>
      </c>
      <c r="D16" s="256"/>
      <c r="E16" s="256"/>
      <c r="F16" s="256"/>
      <c r="G16" s="256"/>
      <c r="H16" s="162"/>
      <c r="I16" s="162"/>
      <c r="J16" s="162"/>
      <c r="K16" s="162"/>
      <c r="L16" s="162"/>
      <c r="M16" s="162"/>
      <c r="N16" s="161"/>
      <c r="O16" s="161"/>
      <c r="P16" s="161"/>
      <c r="Q16" s="161"/>
      <c r="R16" s="162"/>
      <c r="S16" s="162"/>
      <c r="T16" s="162"/>
      <c r="U16" s="162"/>
      <c r="V16" s="162"/>
      <c r="W16" s="162"/>
      <c r="X16" s="162"/>
      <c r="Y16" s="162"/>
      <c r="Z16" s="152"/>
      <c r="AA16" s="152"/>
      <c r="AB16" s="152"/>
      <c r="AC16" s="152"/>
      <c r="AD16" s="152"/>
      <c r="AE16" s="152"/>
      <c r="AF16" s="152"/>
      <c r="AG16" s="152" t="s">
        <v>233</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2" x14ac:dyDescent="0.2">
      <c r="A17" s="159"/>
      <c r="B17" s="160"/>
      <c r="C17" s="192"/>
      <c r="D17" s="163"/>
      <c r="E17" s="164"/>
      <c r="F17" s="162"/>
      <c r="G17" s="162"/>
      <c r="H17" s="162"/>
      <c r="I17" s="162"/>
      <c r="J17" s="162"/>
      <c r="K17" s="162"/>
      <c r="L17" s="162"/>
      <c r="M17" s="162"/>
      <c r="N17" s="161"/>
      <c r="O17" s="161"/>
      <c r="P17" s="161"/>
      <c r="Q17" s="161"/>
      <c r="R17" s="162"/>
      <c r="S17" s="162"/>
      <c r="T17" s="162"/>
      <c r="U17" s="162"/>
      <c r="V17" s="162"/>
      <c r="W17" s="162"/>
      <c r="X17" s="162"/>
      <c r="Y17" s="162"/>
      <c r="Z17" s="152"/>
      <c r="AA17" s="152"/>
      <c r="AB17" s="152"/>
      <c r="AC17" s="152"/>
      <c r="AD17" s="152"/>
      <c r="AE17" s="152"/>
      <c r="AF17" s="152"/>
      <c r="AG17" s="152" t="s">
        <v>234</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22.5" outlineLevel="1" x14ac:dyDescent="0.2">
      <c r="A18" s="175">
        <v>4</v>
      </c>
      <c r="B18" s="176" t="s">
        <v>240</v>
      </c>
      <c r="C18" s="191" t="s">
        <v>241</v>
      </c>
      <c r="D18" s="177" t="s">
        <v>225</v>
      </c>
      <c r="E18" s="178">
        <v>1.6</v>
      </c>
      <c r="F18" s="179"/>
      <c r="G18" s="180">
        <f>ROUND(E18*F18,2)</f>
        <v>0</v>
      </c>
      <c r="H18" s="179">
        <v>0</v>
      </c>
      <c r="I18" s="180">
        <f>ROUND(E18*H18,2)</f>
        <v>0</v>
      </c>
      <c r="J18" s="179">
        <v>475.5</v>
      </c>
      <c r="K18" s="180">
        <f>ROUND(E18*J18,2)</f>
        <v>760.8</v>
      </c>
      <c r="L18" s="180">
        <v>21</v>
      </c>
      <c r="M18" s="180">
        <f>G18*(1+L18/100)</f>
        <v>0</v>
      </c>
      <c r="N18" s="178">
        <v>0</v>
      </c>
      <c r="O18" s="178">
        <f>ROUND(E18*N18,2)</f>
        <v>0</v>
      </c>
      <c r="P18" s="178">
        <v>0</v>
      </c>
      <c r="Q18" s="178">
        <f>ROUND(E18*P18,2)</f>
        <v>0</v>
      </c>
      <c r="R18" s="180" t="s">
        <v>226</v>
      </c>
      <c r="S18" s="180" t="s">
        <v>227</v>
      </c>
      <c r="T18" s="181" t="s">
        <v>228</v>
      </c>
      <c r="U18" s="162">
        <v>1.07</v>
      </c>
      <c r="V18" s="162">
        <f>ROUND(E18*U18,2)</f>
        <v>1.71</v>
      </c>
      <c r="W18" s="162"/>
      <c r="X18" s="162" t="s">
        <v>229</v>
      </c>
      <c r="Y18" s="162" t="s">
        <v>230</v>
      </c>
      <c r="Z18" s="152"/>
      <c r="AA18" s="152"/>
      <c r="AB18" s="152"/>
      <c r="AC18" s="152"/>
      <c r="AD18" s="152"/>
      <c r="AE18" s="152"/>
      <c r="AF18" s="152"/>
      <c r="AG18" s="152" t="s">
        <v>231</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2" x14ac:dyDescent="0.2">
      <c r="A19" s="159"/>
      <c r="B19" s="160"/>
      <c r="C19" s="255" t="s">
        <v>242</v>
      </c>
      <c r="D19" s="256"/>
      <c r="E19" s="256"/>
      <c r="F19" s="256"/>
      <c r="G19" s="256"/>
      <c r="H19" s="162"/>
      <c r="I19" s="162"/>
      <c r="J19" s="162"/>
      <c r="K19" s="162"/>
      <c r="L19" s="162"/>
      <c r="M19" s="162"/>
      <c r="N19" s="161"/>
      <c r="O19" s="161"/>
      <c r="P19" s="161"/>
      <c r="Q19" s="161"/>
      <c r="R19" s="162"/>
      <c r="S19" s="162"/>
      <c r="T19" s="162"/>
      <c r="U19" s="162"/>
      <c r="V19" s="162"/>
      <c r="W19" s="162"/>
      <c r="X19" s="162"/>
      <c r="Y19" s="162"/>
      <c r="Z19" s="152"/>
      <c r="AA19" s="152"/>
      <c r="AB19" s="152"/>
      <c r="AC19" s="152"/>
      <c r="AD19" s="152"/>
      <c r="AE19" s="152"/>
      <c r="AF19" s="152"/>
      <c r="AG19" s="152" t="s">
        <v>233</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2" x14ac:dyDescent="0.2">
      <c r="A20" s="159"/>
      <c r="B20" s="160"/>
      <c r="C20" s="192"/>
      <c r="D20" s="163"/>
      <c r="E20" s="164"/>
      <c r="F20" s="162"/>
      <c r="G20" s="162"/>
      <c r="H20" s="162"/>
      <c r="I20" s="162"/>
      <c r="J20" s="162"/>
      <c r="K20" s="162"/>
      <c r="L20" s="162"/>
      <c r="M20" s="162"/>
      <c r="N20" s="161"/>
      <c r="O20" s="161"/>
      <c r="P20" s="161"/>
      <c r="Q20" s="161"/>
      <c r="R20" s="162"/>
      <c r="S20" s="162"/>
      <c r="T20" s="162"/>
      <c r="U20" s="162"/>
      <c r="V20" s="162"/>
      <c r="W20" s="162"/>
      <c r="X20" s="162"/>
      <c r="Y20" s="162"/>
      <c r="Z20" s="152"/>
      <c r="AA20" s="152"/>
      <c r="AB20" s="152"/>
      <c r="AC20" s="152"/>
      <c r="AD20" s="152"/>
      <c r="AE20" s="152"/>
      <c r="AF20" s="152"/>
      <c r="AG20" s="152" t="s">
        <v>234</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22.5" outlineLevel="1" x14ac:dyDescent="0.2">
      <c r="A21" s="175">
        <v>5</v>
      </c>
      <c r="B21" s="176" t="s">
        <v>243</v>
      </c>
      <c r="C21" s="191" t="s">
        <v>244</v>
      </c>
      <c r="D21" s="177" t="s">
        <v>225</v>
      </c>
      <c r="E21" s="178">
        <v>1.6</v>
      </c>
      <c r="F21" s="179"/>
      <c r="G21" s="180">
        <f>ROUND(E21*F21,2)</f>
        <v>0</v>
      </c>
      <c r="H21" s="179">
        <v>0</v>
      </c>
      <c r="I21" s="180">
        <f>ROUND(E21*H21,2)</f>
        <v>0</v>
      </c>
      <c r="J21" s="179">
        <v>316</v>
      </c>
      <c r="K21" s="180">
        <f>ROUND(E21*J21,2)</f>
        <v>505.6</v>
      </c>
      <c r="L21" s="180">
        <v>21</v>
      </c>
      <c r="M21" s="180">
        <f>G21*(1+L21/100)</f>
        <v>0</v>
      </c>
      <c r="N21" s="178">
        <v>0</v>
      </c>
      <c r="O21" s="178">
        <f>ROUND(E21*N21,2)</f>
        <v>0</v>
      </c>
      <c r="P21" s="178">
        <v>0</v>
      </c>
      <c r="Q21" s="178">
        <f>ROUND(E21*P21,2)</f>
        <v>0</v>
      </c>
      <c r="R21" s="180" t="s">
        <v>226</v>
      </c>
      <c r="S21" s="180" t="s">
        <v>227</v>
      </c>
      <c r="T21" s="181" t="s">
        <v>228</v>
      </c>
      <c r="U21" s="162">
        <v>0.65</v>
      </c>
      <c r="V21" s="162">
        <f>ROUND(E21*U21,2)</f>
        <v>1.04</v>
      </c>
      <c r="W21" s="162"/>
      <c r="X21" s="162" t="s">
        <v>229</v>
      </c>
      <c r="Y21" s="162" t="s">
        <v>230</v>
      </c>
      <c r="Z21" s="152"/>
      <c r="AA21" s="152"/>
      <c r="AB21" s="152"/>
      <c r="AC21" s="152"/>
      <c r="AD21" s="152"/>
      <c r="AE21" s="152"/>
      <c r="AF21" s="152"/>
      <c r="AG21" s="152" t="s">
        <v>231</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2" x14ac:dyDescent="0.2">
      <c r="A22" s="159"/>
      <c r="B22" s="160"/>
      <c r="C22" s="192"/>
      <c r="D22" s="163"/>
      <c r="E22" s="164"/>
      <c r="F22" s="162"/>
      <c r="G22" s="162"/>
      <c r="H22" s="162"/>
      <c r="I22" s="162"/>
      <c r="J22" s="162"/>
      <c r="K22" s="162"/>
      <c r="L22" s="162"/>
      <c r="M22" s="162"/>
      <c r="N22" s="161"/>
      <c r="O22" s="161"/>
      <c r="P22" s="161"/>
      <c r="Q22" s="161"/>
      <c r="R22" s="162"/>
      <c r="S22" s="162"/>
      <c r="T22" s="162"/>
      <c r="U22" s="162"/>
      <c r="V22" s="162"/>
      <c r="W22" s="162"/>
      <c r="X22" s="162"/>
      <c r="Y22" s="162"/>
      <c r="Z22" s="152"/>
      <c r="AA22" s="152"/>
      <c r="AB22" s="152"/>
      <c r="AC22" s="152"/>
      <c r="AD22" s="152"/>
      <c r="AE22" s="152"/>
      <c r="AF22" s="152"/>
      <c r="AG22" s="152" t="s">
        <v>234</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5">
        <v>6</v>
      </c>
      <c r="B23" s="176" t="s">
        <v>245</v>
      </c>
      <c r="C23" s="191" t="s">
        <v>246</v>
      </c>
      <c r="D23" s="177" t="s">
        <v>225</v>
      </c>
      <c r="E23" s="178">
        <v>1.6</v>
      </c>
      <c r="F23" s="179"/>
      <c r="G23" s="180">
        <f>ROUND(E23*F23,2)</f>
        <v>0</v>
      </c>
      <c r="H23" s="179">
        <v>0</v>
      </c>
      <c r="I23" s="180">
        <f>ROUND(E23*H23,2)</f>
        <v>0</v>
      </c>
      <c r="J23" s="179">
        <v>513</v>
      </c>
      <c r="K23" s="180">
        <f>ROUND(E23*J23,2)</f>
        <v>820.8</v>
      </c>
      <c r="L23" s="180">
        <v>21</v>
      </c>
      <c r="M23" s="180">
        <f>G23*(1+L23/100)</f>
        <v>0</v>
      </c>
      <c r="N23" s="178">
        <v>0</v>
      </c>
      <c r="O23" s="178">
        <f>ROUND(E23*N23,2)</f>
        <v>0</v>
      </c>
      <c r="P23" s="178">
        <v>0</v>
      </c>
      <c r="Q23" s="178">
        <f>ROUND(E23*P23,2)</f>
        <v>0</v>
      </c>
      <c r="R23" s="180" t="s">
        <v>226</v>
      </c>
      <c r="S23" s="180" t="s">
        <v>227</v>
      </c>
      <c r="T23" s="181" t="s">
        <v>228</v>
      </c>
      <c r="U23" s="162">
        <v>0</v>
      </c>
      <c r="V23" s="162">
        <f>ROUND(E23*U23,2)</f>
        <v>0</v>
      </c>
      <c r="W23" s="162"/>
      <c r="X23" s="162" t="s">
        <v>229</v>
      </c>
      <c r="Y23" s="162" t="s">
        <v>230</v>
      </c>
      <c r="Z23" s="152"/>
      <c r="AA23" s="152"/>
      <c r="AB23" s="152"/>
      <c r="AC23" s="152"/>
      <c r="AD23" s="152"/>
      <c r="AE23" s="152"/>
      <c r="AF23" s="152"/>
      <c r="AG23" s="152" t="s">
        <v>231</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2" x14ac:dyDescent="0.2">
      <c r="A24" s="159"/>
      <c r="B24" s="160"/>
      <c r="C24" s="192"/>
      <c r="D24" s="163"/>
      <c r="E24" s="164"/>
      <c r="F24" s="162"/>
      <c r="G24" s="162"/>
      <c r="H24" s="162"/>
      <c r="I24" s="162"/>
      <c r="J24" s="162"/>
      <c r="K24" s="162"/>
      <c r="L24" s="162"/>
      <c r="M24" s="162"/>
      <c r="N24" s="161"/>
      <c r="O24" s="161"/>
      <c r="P24" s="161"/>
      <c r="Q24" s="161"/>
      <c r="R24" s="162"/>
      <c r="S24" s="162"/>
      <c r="T24" s="162"/>
      <c r="U24" s="162"/>
      <c r="V24" s="162"/>
      <c r="W24" s="162"/>
      <c r="X24" s="162"/>
      <c r="Y24" s="162"/>
      <c r="Z24" s="152"/>
      <c r="AA24" s="152"/>
      <c r="AB24" s="152"/>
      <c r="AC24" s="152"/>
      <c r="AD24" s="152"/>
      <c r="AE24" s="152"/>
      <c r="AF24" s="152"/>
      <c r="AG24" s="152" t="s">
        <v>234</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x14ac:dyDescent="0.2">
      <c r="A25" s="168" t="s">
        <v>221</v>
      </c>
      <c r="B25" s="169" t="s">
        <v>139</v>
      </c>
      <c r="C25" s="190" t="s">
        <v>140</v>
      </c>
      <c r="D25" s="170"/>
      <c r="E25" s="171"/>
      <c r="F25" s="172"/>
      <c r="G25" s="172">
        <f>SUMIF(AG26:AG44,"&lt;&gt;NOR",G26:G44)</f>
        <v>0</v>
      </c>
      <c r="H25" s="172"/>
      <c r="I25" s="172">
        <f>SUM(I26:I44)</f>
        <v>4735.62</v>
      </c>
      <c r="J25" s="172"/>
      <c r="K25" s="172">
        <f>SUM(K26:K44)</f>
        <v>1077.6600000000001</v>
      </c>
      <c r="L25" s="172"/>
      <c r="M25" s="172">
        <f>SUM(M26:M44)</f>
        <v>0</v>
      </c>
      <c r="N25" s="171"/>
      <c r="O25" s="171">
        <f>SUM(O26:O44)</f>
        <v>2.1800000000000002</v>
      </c>
      <c r="P25" s="171"/>
      <c r="Q25" s="171">
        <f>SUM(Q26:Q44)</f>
        <v>0</v>
      </c>
      <c r="R25" s="172"/>
      <c r="S25" s="172"/>
      <c r="T25" s="173"/>
      <c r="U25" s="167"/>
      <c r="V25" s="167">
        <f>SUM(V26:V44)</f>
        <v>1.9400000000000002</v>
      </c>
      <c r="W25" s="167"/>
      <c r="X25" s="167"/>
      <c r="Y25" s="167"/>
      <c r="AG25" t="s">
        <v>222</v>
      </c>
    </row>
    <row r="26" spans="1:60" ht="22.5" outlineLevel="1" x14ac:dyDescent="0.2">
      <c r="A26" s="175">
        <v>7</v>
      </c>
      <c r="B26" s="176" t="s">
        <v>247</v>
      </c>
      <c r="C26" s="191" t="s">
        <v>248</v>
      </c>
      <c r="D26" s="177" t="s">
        <v>249</v>
      </c>
      <c r="E26" s="178">
        <v>0.98</v>
      </c>
      <c r="F26" s="179"/>
      <c r="G26" s="180">
        <f>ROUND(E26*F26,2)</f>
        <v>0</v>
      </c>
      <c r="H26" s="179">
        <v>0</v>
      </c>
      <c r="I26" s="180">
        <f>ROUND(E26*H26,2)</f>
        <v>0</v>
      </c>
      <c r="J26" s="179">
        <v>128</v>
      </c>
      <c r="K26" s="180">
        <f>ROUND(E26*J26,2)</f>
        <v>125.44</v>
      </c>
      <c r="L26" s="180">
        <v>21</v>
      </c>
      <c r="M26" s="180">
        <f>G26*(1+L26/100)</f>
        <v>0</v>
      </c>
      <c r="N26" s="178">
        <v>0</v>
      </c>
      <c r="O26" s="178">
        <f>ROUND(E26*N26,2)</f>
        <v>0</v>
      </c>
      <c r="P26" s="178">
        <v>0</v>
      </c>
      <c r="Q26" s="178">
        <f>ROUND(E26*P26,2)</f>
        <v>0</v>
      </c>
      <c r="R26" s="180" t="s">
        <v>226</v>
      </c>
      <c r="S26" s="180" t="s">
        <v>227</v>
      </c>
      <c r="T26" s="181" t="s">
        <v>228</v>
      </c>
      <c r="U26" s="162">
        <v>0.15</v>
      </c>
      <c r="V26" s="162">
        <f>ROUND(E26*U26,2)</f>
        <v>0.15</v>
      </c>
      <c r="W26" s="162"/>
      <c r="X26" s="162" t="s">
        <v>229</v>
      </c>
      <c r="Y26" s="162" t="s">
        <v>230</v>
      </c>
      <c r="Z26" s="152"/>
      <c r="AA26" s="152"/>
      <c r="AB26" s="152"/>
      <c r="AC26" s="152"/>
      <c r="AD26" s="152"/>
      <c r="AE26" s="152"/>
      <c r="AF26" s="152"/>
      <c r="AG26" s="152" t="s">
        <v>231</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2" x14ac:dyDescent="0.2">
      <c r="A27" s="159"/>
      <c r="B27" s="160"/>
      <c r="C27" s="255" t="s">
        <v>250</v>
      </c>
      <c r="D27" s="256"/>
      <c r="E27" s="256"/>
      <c r="F27" s="256"/>
      <c r="G27" s="256"/>
      <c r="H27" s="162"/>
      <c r="I27" s="162"/>
      <c r="J27" s="162"/>
      <c r="K27" s="162"/>
      <c r="L27" s="162"/>
      <c r="M27" s="162"/>
      <c r="N27" s="161"/>
      <c r="O27" s="161"/>
      <c r="P27" s="161"/>
      <c r="Q27" s="161"/>
      <c r="R27" s="162"/>
      <c r="S27" s="162"/>
      <c r="T27" s="162"/>
      <c r="U27" s="162"/>
      <c r="V27" s="162"/>
      <c r="W27" s="162"/>
      <c r="X27" s="162"/>
      <c r="Y27" s="162"/>
      <c r="Z27" s="152"/>
      <c r="AA27" s="152"/>
      <c r="AB27" s="152"/>
      <c r="AC27" s="152"/>
      <c r="AD27" s="152"/>
      <c r="AE27" s="152"/>
      <c r="AF27" s="152"/>
      <c r="AG27" s="152" t="s">
        <v>233</v>
      </c>
      <c r="AH27" s="152"/>
      <c r="AI27" s="152"/>
      <c r="AJ27" s="152"/>
      <c r="AK27" s="152"/>
      <c r="AL27" s="152"/>
      <c r="AM27" s="152"/>
      <c r="AN27" s="152"/>
      <c r="AO27" s="152"/>
      <c r="AP27" s="152"/>
      <c r="AQ27" s="152"/>
      <c r="AR27" s="152"/>
      <c r="AS27" s="152"/>
      <c r="AT27" s="152"/>
      <c r="AU27" s="152"/>
      <c r="AV27" s="152"/>
      <c r="AW27" s="152"/>
      <c r="AX27" s="152"/>
      <c r="AY27" s="152"/>
      <c r="AZ27" s="152"/>
      <c r="BA27" s="182" t="str">
        <f>C27</f>
        <v>z rostlé horniny tř.1 - 4 pod násypy z hornin soudržných do 92% PS a hornin nesoudržných sypkých relativní ulehlosti I(d) do 0,8</v>
      </c>
      <c r="BB27" s="152"/>
      <c r="BC27" s="152"/>
      <c r="BD27" s="152"/>
      <c r="BE27" s="152"/>
      <c r="BF27" s="152"/>
      <c r="BG27" s="152"/>
      <c r="BH27" s="152"/>
    </row>
    <row r="28" spans="1:60" outlineLevel="2" x14ac:dyDescent="0.2">
      <c r="A28" s="159"/>
      <c r="B28" s="160"/>
      <c r="C28" s="192" t="s">
        <v>251</v>
      </c>
      <c r="D28" s="163"/>
      <c r="E28" s="164">
        <v>0.98</v>
      </c>
      <c r="F28" s="162"/>
      <c r="G28" s="162"/>
      <c r="H28" s="162"/>
      <c r="I28" s="162"/>
      <c r="J28" s="162"/>
      <c r="K28" s="162"/>
      <c r="L28" s="162"/>
      <c r="M28" s="162"/>
      <c r="N28" s="161"/>
      <c r="O28" s="161"/>
      <c r="P28" s="161"/>
      <c r="Q28" s="161"/>
      <c r="R28" s="162"/>
      <c r="S28" s="162"/>
      <c r="T28" s="162"/>
      <c r="U28" s="162"/>
      <c r="V28" s="162"/>
      <c r="W28" s="162"/>
      <c r="X28" s="162"/>
      <c r="Y28" s="162"/>
      <c r="Z28" s="152"/>
      <c r="AA28" s="152"/>
      <c r="AB28" s="152"/>
      <c r="AC28" s="152"/>
      <c r="AD28" s="152"/>
      <c r="AE28" s="152"/>
      <c r="AF28" s="152"/>
      <c r="AG28" s="152" t="s">
        <v>234</v>
      </c>
      <c r="AH28" s="152">
        <v>0</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75">
        <v>8</v>
      </c>
      <c r="B29" s="176" t="s">
        <v>252</v>
      </c>
      <c r="C29" s="191" t="s">
        <v>253</v>
      </c>
      <c r="D29" s="177" t="s">
        <v>225</v>
      </c>
      <c r="E29" s="178">
        <v>9.8000000000000004E-2</v>
      </c>
      <c r="F29" s="179"/>
      <c r="G29" s="180">
        <f>ROUND(E29*F29,2)</f>
        <v>0</v>
      </c>
      <c r="H29" s="179">
        <v>3231.49</v>
      </c>
      <c r="I29" s="180">
        <f>ROUND(E29*H29,2)</f>
        <v>316.69</v>
      </c>
      <c r="J29" s="179">
        <v>323.51</v>
      </c>
      <c r="K29" s="180">
        <f>ROUND(E29*J29,2)</f>
        <v>31.7</v>
      </c>
      <c r="L29" s="180">
        <v>21</v>
      </c>
      <c r="M29" s="180">
        <f>G29*(1+L29/100)</f>
        <v>0</v>
      </c>
      <c r="N29" s="178">
        <v>2.5249999999999999</v>
      </c>
      <c r="O29" s="178">
        <f>ROUND(E29*N29,2)</f>
        <v>0.25</v>
      </c>
      <c r="P29" s="178">
        <v>0</v>
      </c>
      <c r="Q29" s="178">
        <f>ROUND(E29*P29,2)</f>
        <v>0</v>
      </c>
      <c r="R29" s="180" t="s">
        <v>254</v>
      </c>
      <c r="S29" s="180" t="s">
        <v>227</v>
      </c>
      <c r="T29" s="181" t="s">
        <v>228</v>
      </c>
      <c r="U29" s="162">
        <v>0.48</v>
      </c>
      <c r="V29" s="162">
        <f>ROUND(E29*U29,2)</f>
        <v>0.05</v>
      </c>
      <c r="W29" s="162"/>
      <c r="X29" s="162" t="s">
        <v>229</v>
      </c>
      <c r="Y29" s="162" t="s">
        <v>230</v>
      </c>
      <c r="Z29" s="152"/>
      <c r="AA29" s="152"/>
      <c r="AB29" s="152"/>
      <c r="AC29" s="152"/>
      <c r="AD29" s="152"/>
      <c r="AE29" s="152"/>
      <c r="AF29" s="152"/>
      <c r="AG29" s="152" t="s">
        <v>231</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2" x14ac:dyDescent="0.2">
      <c r="A30" s="159"/>
      <c r="B30" s="160"/>
      <c r="C30" s="255" t="s">
        <v>255</v>
      </c>
      <c r="D30" s="256"/>
      <c r="E30" s="256"/>
      <c r="F30" s="256"/>
      <c r="G30" s="256"/>
      <c r="H30" s="162"/>
      <c r="I30" s="162"/>
      <c r="J30" s="162"/>
      <c r="K30" s="162"/>
      <c r="L30" s="162"/>
      <c r="M30" s="162"/>
      <c r="N30" s="161"/>
      <c r="O30" s="161"/>
      <c r="P30" s="161"/>
      <c r="Q30" s="161"/>
      <c r="R30" s="162"/>
      <c r="S30" s="162"/>
      <c r="T30" s="162"/>
      <c r="U30" s="162"/>
      <c r="V30" s="162"/>
      <c r="W30" s="162"/>
      <c r="X30" s="162"/>
      <c r="Y30" s="162"/>
      <c r="Z30" s="152"/>
      <c r="AA30" s="152"/>
      <c r="AB30" s="152"/>
      <c r="AC30" s="152"/>
      <c r="AD30" s="152"/>
      <c r="AE30" s="152"/>
      <c r="AF30" s="152"/>
      <c r="AG30" s="152" t="s">
        <v>233</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2" x14ac:dyDescent="0.2">
      <c r="A31" s="159"/>
      <c r="B31" s="160"/>
      <c r="C31" s="192" t="s">
        <v>256</v>
      </c>
      <c r="D31" s="163"/>
      <c r="E31" s="164">
        <v>9.8000000000000004E-2</v>
      </c>
      <c r="F31" s="162"/>
      <c r="G31" s="162"/>
      <c r="H31" s="162"/>
      <c r="I31" s="162"/>
      <c r="J31" s="162"/>
      <c r="K31" s="162"/>
      <c r="L31" s="162"/>
      <c r="M31" s="162"/>
      <c r="N31" s="161"/>
      <c r="O31" s="161"/>
      <c r="P31" s="161"/>
      <c r="Q31" s="161"/>
      <c r="R31" s="162"/>
      <c r="S31" s="162"/>
      <c r="T31" s="162"/>
      <c r="U31" s="162"/>
      <c r="V31" s="162"/>
      <c r="W31" s="162"/>
      <c r="X31" s="162"/>
      <c r="Y31" s="162"/>
      <c r="Z31" s="152"/>
      <c r="AA31" s="152"/>
      <c r="AB31" s="152"/>
      <c r="AC31" s="152"/>
      <c r="AD31" s="152"/>
      <c r="AE31" s="152"/>
      <c r="AF31" s="152"/>
      <c r="AG31" s="152" t="s">
        <v>234</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75">
        <v>9</v>
      </c>
      <c r="B32" s="176" t="s">
        <v>257</v>
      </c>
      <c r="C32" s="191" t="s">
        <v>258</v>
      </c>
      <c r="D32" s="177" t="s">
        <v>225</v>
      </c>
      <c r="E32" s="178">
        <v>0.73499999999999999</v>
      </c>
      <c r="F32" s="179"/>
      <c r="G32" s="180">
        <f>ROUND(E32*F32,2)</f>
        <v>0</v>
      </c>
      <c r="H32" s="179">
        <v>3785.23</v>
      </c>
      <c r="I32" s="180">
        <f>ROUND(E32*H32,2)</f>
        <v>2782.14</v>
      </c>
      <c r="J32" s="179">
        <v>324.77</v>
      </c>
      <c r="K32" s="180">
        <f>ROUND(E32*J32,2)</f>
        <v>238.71</v>
      </c>
      <c r="L32" s="180">
        <v>21</v>
      </c>
      <c r="M32" s="180">
        <f>G32*(1+L32/100)</f>
        <v>0</v>
      </c>
      <c r="N32" s="178">
        <v>2.5249999999999999</v>
      </c>
      <c r="O32" s="178">
        <f>ROUND(E32*N32,2)</f>
        <v>1.86</v>
      </c>
      <c r="P32" s="178">
        <v>0</v>
      </c>
      <c r="Q32" s="178">
        <f>ROUND(E32*P32,2)</f>
        <v>0</v>
      </c>
      <c r="R32" s="180" t="s">
        <v>254</v>
      </c>
      <c r="S32" s="180" t="s">
        <v>227</v>
      </c>
      <c r="T32" s="181" t="s">
        <v>228</v>
      </c>
      <c r="U32" s="162">
        <v>0.48</v>
      </c>
      <c r="V32" s="162">
        <f>ROUND(E32*U32,2)</f>
        <v>0.35</v>
      </c>
      <c r="W32" s="162"/>
      <c r="X32" s="162" t="s">
        <v>229</v>
      </c>
      <c r="Y32" s="162" t="s">
        <v>230</v>
      </c>
      <c r="Z32" s="152"/>
      <c r="AA32" s="152"/>
      <c r="AB32" s="152"/>
      <c r="AC32" s="152"/>
      <c r="AD32" s="152"/>
      <c r="AE32" s="152"/>
      <c r="AF32" s="152"/>
      <c r="AG32" s="152" t="s">
        <v>231</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2" x14ac:dyDescent="0.2">
      <c r="A33" s="159"/>
      <c r="B33" s="160"/>
      <c r="C33" s="255" t="s">
        <v>768</v>
      </c>
      <c r="D33" s="256"/>
      <c r="E33" s="256"/>
      <c r="F33" s="256"/>
      <c r="G33" s="256"/>
      <c r="H33" s="162"/>
      <c r="I33" s="162"/>
      <c r="J33" s="162"/>
      <c r="K33" s="162"/>
      <c r="L33" s="162"/>
      <c r="M33" s="162"/>
      <c r="N33" s="161"/>
      <c r="O33" s="161"/>
      <c r="P33" s="161"/>
      <c r="Q33" s="161"/>
      <c r="R33" s="162"/>
      <c r="S33" s="162"/>
      <c r="T33" s="162"/>
      <c r="U33" s="162"/>
      <c r="V33" s="162"/>
      <c r="W33" s="162"/>
      <c r="X33" s="162"/>
      <c r="Y33" s="162"/>
      <c r="Z33" s="152"/>
      <c r="AA33" s="152"/>
      <c r="AB33" s="152"/>
      <c r="AC33" s="152"/>
      <c r="AD33" s="152"/>
      <c r="AE33" s="152"/>
      <c r="AF33" s="152"/>
      <c r="AG33" s="152" t="s">
        <v>233</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2" x14ac:dyDescent="0.2">
      <c r="A34" s="159"/>
      <c r="B34" s="160"/>
      <c r="C34" s="192" t="s">
        <v>259</v>
      </c>
      <c r="D34" s="163"/>
      <c r="E34" s="164">
        <v>0.73499999999999999</v>
      </c>
      <c r="F34" s="162"/>
      <c r="G34" s="162"/>
      <c r="H34" s="162"/>
      <c r="I34" s="162"/>
      <c r="J34" s="162"/>
      <c r="K34" s="162"/>
      <c r="L34" s="162"/>
      <c r="M34" s="162"/>
      <c r="N34" s="161"/>
      <c r="O34" s="161"/>
      <c r="P34" s="161"/>
      <c r="Q34" s="161"/>
      <c r="R34" s="162"/>
      <c r="S34" s="162"/>
      <c r="T34" s="162"/>
      <c r="U34" s="162"/>
      <c r="V34" s="162"/>
      <c r="W34" s="162"/>
      <c r="X34" s="162"/>
      <c r="Y34" s="162"/>
      <c r="Z34" s="152"/>
      <c r="AA34" s="152"/>
      <c r="AB34" s="152"/>
      <c r="AC34" s="152"/>
      <c r="AD34" s="152"/>
      <c r="AE34" s="152"/>
      <c r="AF34" s="152"/>
      <c r="AG34" s="152" t="s">
        <v>234</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75">
        <v>10</v>
      </c>
      <c r="B35" s="176" t="s">
        <v>260</v>
      </c>
      <c r="C35" s="191" t="s">
        <v>261</v>
      </c>
      <c r="D35" s="177" t="s">
        <v>249</v>
      </c>
      <c r="E35" s="178">
        <v>1.05</v>
      </c>
      <c r="F35" s="179"/>
      <c r="G35" s="180">
        <f>ROUND(E35*F35,2)</f>
        <v>0</v>
      </c>
      <c r="H35" s="179">
        <v>549.70000000000005</v>
      </c>
      <c r="I35" s="180">
        <f>ROUND(E35*H35,2)</f>
        <v>577.19000000000005</v>
      </c>
      <c r="J35" s="179">
        <v>247.3</v>
      </c>
      <c r="K35" s="180">
        <f>ROUND(E35*J35,2)</f>
        <v>259.67</v>
      </c>
      <c r="L35" s="180">
        <v>21</v>
      </c>
      <c r="M35" s="180">
        <f>G35*(1+L35/100)</f>
        <v>0</v>
      </c>
      <c r="N35" s="178">
        <v>3.6400000000000002E-2</v>
      </c>
      <c r="O35" s="178">
        <f>ROUND(E35*N35,2)</f>
        <v>0.04</v>
      </c>
      <c r="P35" s="178">
        <v>0</v>
      </c>
      <c r="Q35" s="178">
        <f>ROUND(E35*P35,2)</f>
        <v>0</v>
      </c>
      <c r="R35" s="180" t="s">
        <v>254</v>
      </c>
      <c r="S35" s="180" t="s">
        <v>227</v>
      </c>
      <c r="T35" s="181" t="s">
        <v>228</v>
      </c>
      <c r="U35" s="162">
        <v>0.53</v>
      </c>
      <c r="V35" s="162">
        <f>ROUND(E35*U35,2)</f>
        <v>0.56000000000000005</v>
      </c>
      <c r="W35" s="162"/>
      <c r="X35" s="162" t="s">
        <v>229</v>
      </c>
      <c r="Y35" s="162" t="s">
        <v>230</v>
      </c>
      <c r="Z35" s="152"/>
      <c r="AA35" s="152"/>
      <c r="AB35" s="152"/>
      <c r="AC35" s="152"/>
      <c r="AD35" s="152"/>
      <c r="AE35" s="152"/>
      <c r="AF35" s="152"/>
      <c r="AG35" s="152" t="s">
        <v>231</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ht="22.5" outlineLevel="2" x14ac:dyDescent="0.2">
      <c r="A36" s="159"/>
      <c r="B36" s="160"/>
      <c r="C36" s="255" t="s">
        <v>262</v>
      </c>
      <c r="D36" s="256"/>
      <c r="E36" s="256"/>
      <c r="F36" s="256"/>
      <c r="G36" s="256"/>
      <c r="H36" s="162"/>
      <c r="I36" s="162"/>
      <c r="J36" s="162"/>
      <c r="K36" s="162"/>
      <c r="L36" s="162"/>
      <c r="M36" s="162"/>
      <c r="N36" s="161"/>
      <c r="O36" s="161"/>
      <c r="P36" s="161"/>
      <c r="Q36" s="161"/>
      <c r="R36" s="162"/>
      <c r="S36" s="162"/>
      <c r="T36" s="162"/>
      <c r="U36" s="162"/>
      <c r="V36" s="162"/>
      <c r="W36" s="162"/>
      <c r="X36" s="162"/>
      <c r="Y36" s="162"/>
      <c r="Z36" s="152"/>
      <c r="AA36" s="152"/>
      <c r="AB36" s="152"/>
      <c r="AC36" s="152"/>
      <c r="AD36" s="152"/>
      <c r="AE36" s="152"/>
      <c r="AF36" s="152"/>
      <c r="AG36" s="152" t="s">
        <v>233</v>
      </c>
      <c r="AH36" s="152"/>
      <c r="AI36" s="152"/>
      <c r="AJ36" s="152"/>
      <c r="AK36" s="152"/>
      <c r="AL36" s="152"/>
      <c r="AM36" s="152"/>
      <c r="AN36" s="152"/>
      <c r="AO36" s="152"/>
      <c r="AP36" s="152"/>
      <c r="AQ36" s="152"/>
      <c r="AR36" s="152"/>
      <c r="AS36" s="152"/>
      <c r="AT36" s="152"/>
      <c r="AU36" s="152"/>
      <c r="AV36" s="152"/>
      <c r="AW36" s="152"/>
      <c r="AX36" s="152"/>
      <c r="AY36" s="152"/>
      <c r="AZ36" s="152"/>
      <c r="BA36" s="182" t="str">
        <f>C36</f>
        <v>svislé nebo šikmé (odkloněné) , půdorysně přímé nebo zalomené, stěn základových desek ve volných nebo zapažených jámách, rýhách, šachtách, včetně případných vzpěr,</v>
      </c>
      <c r="BB36" s="152"/>
      <c r="BC36" s="152"/>
      <c r="BD36" s="152"/>
      <c r="BE36" s="152"/>
      <c r="BF36" s="152"/>
      <c r="BG36" s="152"/>
      <c r="BH36" s="152"/>
    </row>
    <row r="37" spans="1:60" outlineLevel="2" x14ac:dyDescent="0.2">
      <c r="A37" s="159"/>
      <c r="B37" s="160"/>
      <c r="C37" s="192" t="s">
        <v>263</v>
      </c>
      <c r="D37" s="163"/>
      <c r="E37" s="164">
        <v>1.05</v>
      </c>
      <c r="F37" s="162"/>
      <c r="G37" s="162"/>
      <c r="H37" s="162"/>
      <c r="I37" s="162"/>
      <c r="J37" s="162"/>
      <c r="K37" s="162"/>
      <c r="L37" s="162"/>
      <c r="M37" s="162"/>
      <c r="N37" s="161"/>
      <c r="O37" s="161"/>
      <c r="P37" s="161"/>
      <c r="Q37" s="161"/>
      <c r="R37" s="162"/>
      <c r="S37" s="162"/>
      <c r="T37" s="162"/>
      <c r="U37" s="162"/>
      <c r="V37" s="162"/>
      <c r="W37" s="162"/>
      <c r="X37" s="162"/>
      <c r="Y37" s="162"/>
      <c r="Z37" s="152"/>
      <c r="AA37" s="152"/>
      <c r="AB37" s="152"/>
      <c r="AC37" s="152"/>
      <c r="AD37" s="152"/>
      <c r="AE37" s="152"/>
      <c r="AF37" s="152"/>
      <c r="AG37" s="152" t="s">
        <v>234</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75">
        <v>11</v>
      </c>
      <c r="B38" s="176" t="s">
        <v>264</v>
      </c>
      <c r="C38" s="191" t="s">
        <v>265</v>
      </c>
      <c r="D38" s="177" t="s">
        <v>249</v>
      </c>
      <c r="E38" s="178">
        <v>1.05</v>
      </c>
      <c r="F38" s="179"/>
      <c r="G38" s="180">
        <f>ROUND(E38*F38,2)</f>
        <v>0</v>
      </c>
      <c r="H38" s="179">
        <v>0</v>
      </c>
      <c r="I38" s="180">
        <f>ROUND(E38*H38,2)</f>
        <v>0</v>
      </c>
      <c r="J38" s="179">
        <v>148.5</v>
      </c>
      <c r="K38" s="180">
        <f>ROUND(E38*J38,2)</f>
        <v>155.93</v>
      </c>
      <c r="L38" s="180">
        <v>21</v>
      </c>
      <c r="M38" s="180">
        <f>G38*(1+L38/100)</f>
        <v>0</v>
      </c>
      <c r="N38" s="178">
        <v>0</v>
      </c>
      <c r="O38" s="178">
        <f>ROUND(E38*N38,2)</f>
        <v>0</v>
      </c>
      <c r="P38" s="178">
        <v>0</v>
      </c>
      <c r="Q38" s="178">
        <f>ROUND(E38*P38,2)</f>
        <v>0</v>
      </c>
      <c r="R38" s="180" t="s">
        <v>254</v>
      </c>
      <c r="S38" s="180" t="s">
        <v>227</v>
      </c>
      <c r="T38" s="181" t="s">
        <v>228</v>
      </c>
      <c r="U38" s="162">
        <v>0.32</v>
      </c>
      <c r="V38" s="162">
        <f>ROUND(E38*U38,2)</f>
        <v>0.34</v>
      </c>
      <c r="W38" s="162"/>
      <c r="X38" s="162" t="s">
        <v>229</v>
      </c>
      <c r="Y38" s="162" t="s">
        <v>230</v>
      </c>
      <c r="Z38" s="152"/>
      <c r="AA38" s="152"/>
      <c r="AB38" s="152"/>
      <c r="AC38" s="152"/>
      <c r="AD38" s="152"/>
      <c r="AE38" s="152"/>
      <c r="AF38" s="152"/>
      <c r="AG38" s="152" t="s">
        <v>231</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ht="22.5" outlineLevel="2" x14ac:dyDescent="0.2">
      <c r="A39" s="159"/>
      <c r="B39" s="160"/>
      <c r="C39" s="255" t="s">
        <v>262</v>
      </c>
      <c r="D39" s="256"/>
      <c r="E39" s="256"/>
      <c r="F39" s="256"/>
      <c r="G39" s="256"/>
      <c r="H39" s="162"/>
      <c r="I39" s="162"/>
      <c r="J39" s="162"/>
      <c r="K39" s="162"/>
      <c r="L39" s="162"/>
      <c r="M39" s="162"/>
      <c r="N39" s="161"/>
      <c r="O39" s="161"/>
      <c r="P39" s="161"/>
      <c r="Q39" s="161"/>
      <c r="R39" s="162"/>
      <c r="S39" s="162"/>
      <c r="T39" s="162"/>
      <c r="U39" s="162"/>
      <c r="V39" s="162"/>
      <c r="W39" s="162"/>
      <c r="X39" s="162"/>
      <c r="Y39" s="162"/>
      <c r="Z39" s="152"/>
      <c r="AA39" s="152"/>
      <c r="AB39" s="152"/>
      <c r="AC39" s="152"/>
      <c r="AD39" s="152"/>
      <c r="AE39" s="152"/>
      <c r="AF39" s="152"/>
      <c r="AG39" s="152" t="s">
        <v>233</v>
      </c>
      <c r="AH39" s="152"/>
      <c r="AI39" s="152"/>
      <c r="AJ39" s="152"/>
      <c r="AK39" s="152"/>
      <c r="AL39" s="152"/>
      <c r="AM39" s="152"/>
      <c r="AN39" s="152"/>
      <c r="AO39" s="152"/>
      <c r="AP39" s="152"/>
      <c r="AQ39" s="152"/>
      <c r="AR39" s="152"/>
      <c r="AS39" s="152"/>
      <c r="AT39" s="152"/>
      <c r="AU39" s="152"/>
      <c r="AV39" s="152"/>
      <c r="AW39" s="152"/>
      <c r="AX39" s="152"/>
      <c r="AY39" s="152"/>
      <c r="AZ39" s="152"/>
      <c r="BA39" s="182" t="str">
        <f>C39</f>
        <v>svislé nebo šikmé (odkloněné) , půdorysně přímé nebo zalomené, stěn základových desek ve volných nebo zapažených jámách, rýhách, šachtách, včetně případných vzpěr,</v>
      </c>
      <c r="BB39" s="152"/>
      <c r="BC39" s="152"/>
      <c r="BD39" s="152"/>
      <c r="BE39" s="152"/>
      <c r="BF39" s="152"/>
      <c r="BG39" s="152"/>
      <c r="BH39" s="152"/>
    </row>
    <row r="40" spans="1:60" outlineLevel="2" x14ac:dyDescent="0.2">
      <c r="A40" s="159"/>
      <c r="B40" s="160"/>
      <c r="C40" s="257" t="s">
        <v>266</v>
      </c>
      <c r="D40" s="258"/>
      <c r="E40" s="258"/>
      <c r="F40" s="258"/>
      <c r="G40" s="258"/>
      <c r="H40" s="162"/>
      <c r="I40" s="162"/>
      <c r="J40" s="162"/>
      <c r="K40" s="162"/>
      <c r="L40" s="162"/>
      <c r="M40" s="162"/>
      <c r="N40" s="161"/>
      <c r="O40" s="161"/>
      <c r="P40" s="161"/>
      <c r="Q40" s="161"/>
      <c r="R40" s="162"/>
      <c r="S40" s="162"/>
      <c r="T40" s="162"/>
      <c r="U40" s="162"/>
      <c r="V40" s="162"/>
      <c r="W40" s="162"/>
      <c r="X40" s="162"/>
      <c r="Y40" s="162"/>
      <c r="Z40" s="152"/>
      <c r="AA40" s="152"/>
      <c r="AB40" s="152"/>
      <c r="AC40" s="152"/>
      <c r="AD40" s="152"/>
      <c r="AE40" s="152"/>
      <c r="AF40" s="152"/>
      <c r="AG40" s="152" t="s">
        <v>267</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2" x14ac:dyDescent="0.2">
      <c r="A41" s="159"/>
      <c r="B41" s="160"/>
      <c r="C41" s="192" t="s">
        <v>268</v>
      </c>
      <c r="D41" s="163"/>
      <c r="E41" s="164">
        <v>1.05</v>
      </c>
      <c r="F41" s="162"/>
      <c r="G41" s="162"/>
      <c r="H41" s="162"/>
      <c r="I41" s="162"/>
      <c r="J41" s="162"/>
      <c r="K41" s="162"/>
      <c r="L41" s="162"/>
      <c r="M41" s="162"/>
      <c r="N41" s="161"/>
      <c r="O41" s="161"/>
      <c r="P41" s="161"/>
      <c r="Q41" s="161"/>
      <c r="R41" s="162"/>
      <c r="S41" s="162"/>
      <c r="T41" s="162"/>
      <c r="U41" s="162"/>
      <c r="V41" s="162"/>
      <c r="W41" s="162"/>
      <c r="X41" s="162"/>
      <c r="Y41" s="162"/>
      <c r="Z41" s="152"/>
      <c r="AA41" s="152"/>
      <c r="AB41" s="152"/>
      <c r="AC41" s="152"/>
      <c r="AD41" s="152"/>
      <c r="AE41" s="152"/>
      <c r="AF41" s="152"/>
      <c r="AG41" s="152" t="s">
        <v>234</v>
      </c>
      <c r="AH41" s="152">
        <v>5</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ht="22.5" outlineLevel="1" x14ac:dyDescent="0.2">
      <c r="A42" s="175">
        <v>12</v>
      </c>
      <c r="B42" s="176" t="s">
        <v>269</v>
      </c>
      <c r="C42" s="191" t="s">
        <v>270</v>
      </c>
      <c r="D42" s="177" t="s">
        <v>271</v>
      </c>
      <c r="E42" s="178">
        <v>3.2399999999999998E-2</v>
      </c>
      <c r="F42" s="179"/>
      <c r="G42" s="180">
        <f>ROUND(E42*F42,2)</f>
        <v>0</v>
      </c>
      <c r="H42" s="179">
        <v>32703.78</v>
      </c>
      <c r="I42" s="180">
        <f>ROUND(E42*H42,2)</f>
        <v>1059.5999999999999</v>
      </c>
      <c r="J42" s="179">
        <v>8216.2199999999993</v>
      </c>
      <c r="K42" s="180">
        <f>ROUND(E42*J42,2)</f>
        <v>266.20999999999998</v>
      </c>
      <c r="L42" s="180">
        <v>21</v>
      </c>
      <c r="M42" s="180">
        <f>G42*(1+L42/100)</f>
        <v>0</v>
      </c>
      <c r="N42" s="178">
        <v>1.0554399999999999</v>
      </c>
      <c r="O42" s="178">
        <f>ROUND(E42*N42,2)</f>
        <v>0.03</v>
      </c>
      <c r="P42" s="178">
        <v>0</v>
      </c>
      <c r="Q42" s="178">
        <f>ROUND(E42*P42,2)</f>
        <v>0</v>
      </c>
      <c r="R42" s="180" t="s">
        <v>254</v>
      </c>
      <c r="S42" s="180" t="s">
        <v>227</v>
      </c>
      <c r="T42" s="181" t="s">
        <v>228</v>
      </c>
      <c r="U42" s="162">
        <v>15.23</v>
      </c>
      <c r="V42" s="162">
        <f>ROUND(E42*U42,2)</f>
        <v>0.49</v>
      </c>
      <c r="W42" s="162"/>
      <c r="X42" s="162" t="s">
        <v>229</v>
      </c>
      <c r="Y42" s="162" t="s">
        <v>230</v>
      </c>
      <c r="Z42" s="152"/>
      <c r="AA42" s="152"/>
      <c r="AB42" s="152"/>
      <c r="AC42" s="152"/>
      <c r="AD42" s="152"/>
      <c r="AE42" s="152"/>
      <c r="AF42" s="152"/>
      <c r="AG42" s="152" t="s">
        <v>231</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2" x14ac:dyDescent="0.2">
      <c r="A43" s="159"/>
      <c r="B43" s="160"/>
      <c r="C43" s="255" t="s">
        <v>272</v>
      </c>
      <c r="D43" s="256"/>
      <c r="E43" s="256"/>
      <c r="F43" s="256"/>
      <c r="G43" s="256"/>
      <c r="H43" s="162"/>
      <c r="I43" s="162"/>
      <c r="J43" s="162"/>
      <c r="K43" s="162"/>
      <c r="L43" s="162"/>
      <c r="M43" s="162"/>
      <c r="N43" s="161"/>
      <c r="O43" s="161"/>
      <c r="P43" s="161"/>
      <c r="Q43" s="161"/>
      <c r="R43" s="162"/>
      <c r="S43" s="162"/>
      <c r="T43" s="162"/>
      <c r="U43" s="162"/>
      <c r="V43" s="162"/>
      <c r="W43" s="162"/>
      <c r="X43" s="162"/>
      <c r="Y43" s="162"/>
      <c r="Z43" s="152"/>
      <c r="AA43" s="152"/>
      <c r="AB43" s="152"/>
      <c r="AC43" s="152"/>
      <c r="AD43" s="152"/>
      <c r="AE43" s="152"/>
      <c r="AF43" s="152"/>
      <c r="AG43" s="152" t="s">
        <v>233</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2" x14ac:dyDescent="0.2">
      <c r="A44" s="159"/>
      <c r="B44" s="160"/>
      <c r="C44" s="192" t="s">
        <v>273</v>
      </c>
      <c r="D44" s="163"/>
      <c r="E44" s="164">
        <v>3.2399999999999998E-2</v>
      </c>
      <c r="F44" s="162"/>
      <c r="G44" s="162"/>
      <c r="H44" s="162"/>
      <c r="I44" s="162"/>
      <c r="J44" s="162"/>
      <c r="K44" s="162"/>
      <c r="L44" s="162"/>
      <c r="M44" s="162"/>
      <c r="N44" s="161"/>
      <c r="O44" s="161"/>
      <c r="P44" s="161"/>
      <c r="Q44" s="161"/>
      <c r="R44" s="162"/>
      <c r="S44" s="162"/>
      <c r="T44" s="162"/>
      <c r="U44" s="162"/>
      <c r="V44" s="162"/>
      <c r="W44" s="162"/>
      <c r="X44" s="162"/>
      <c r="Y44" s="162"/>
      <c r="Z44" s="152"/>
      <c r="AA44" s="152"/>
      <c r="AB44" s="152"/>
      <c r="AC44" s="152"/>
      <c r="AD44" s="152"/>
      <c r="AE44" s="152"/>
      <c r="AF44" s="152"/>
      <c r="AG44" s="152" t="s">
        <v>234</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x14ac:dyDescent="0.2">
      <c r="A45" s="168" t="s">
        <v>221</v>
      </c>
      <c r="B45" s="169" t="s">
        <v>141</v>
      </c>
      <c r="C45" s="190" t="s">
        <v>142</v>
      </c>
      <c r="D45" s="170"/>
      <c r="E45" s="171"/>
      <c r="F45" s="172"/>
      <c r="G45" s="172">
        <f>SUMIF(AG46:AG50,"&lt;&gt;NOR",G46:G50)</f>
        <v>0</v>
      </c>
      <c r="H45" s="172"/>
      <c r="I45" s="172">
        <f>SUM(I46:I50)</f>
        <v>11335.42</v>
      </c>
      <c r="J45" s="172"/>
      <c r="K45" s="172">
        <f>SUM(K46:K50)</f>
        <v>3486.45</v>
      </c>
      <c r="L45" s="172"/>
      <c r="M45" s="172">
        <f>SUM(M46:M50)</f>
        <v>0</v>
      </c>
      <c r="N45" s="171"/>
      <c r="O45" s="171">
        <f>SUM(O46:O50)</f>
        <v>2.2000000000000002</v>
      </c>
      <c r="P45" s="171"/>
      <c r="Q45" s="171">
        <f>SUM(Q46:Q50)</f>
        <v>0</v>
      </c>
      <c r="R45" s="172"/>
      <c r="S45" s="172"/>
      <c r="T45" s="173"/>
      <c r="U45" s="167"/>
      <c r="V45" s="167">
        <f>SUM(V46:V50)</f>
        <v>6.99</v>
      </c>
      <c r="W45" s="167"/>
      <c r="X45" s="167"/>
      <c r="Y45" s="167"/>
      <c r="AG45" t="s">
        <v>222</v>
      </c>
    </row>
    <row r="46" spans="1:60" ht="22.5" outlineLevel="1" x14ac:dyDescent="0.2">
      <c r="A46" s="175">
        <v>13</v>
      </c>
      <c r="B46" s="176" t="s">
        <v>274</v>
      </c>
      <c r="C46" s="191" t="s">
        <v>275</v>
      </c>
      <c r="D46" s="177" t="s">
        <v>225</v>
      </c>
      <c r="E46" s="178">
        <v>1.2802500000000001</v>
      </c>
      <c r="F46" s="179"/>
      <c r="G46" s="180">
        <f>ROUND(E46*F46,2)</f>
        <v>0</v>
      </c>
      <c r="H46" s="179">
        <v>6655.4</v>
      </c>
      <c r="I46" s="180">
        <f>ROUND(E46*H46,2)</f>
        <v>8520.58</v>
      </c>
      <c r="J46" s="179">
        <v>2414.6</v>
      </c>
      <c r="K46" s="180">
        <f>ROUND(E46*J46,2)</f>
        <v>3091.29</v>
      </c>
      <c r="L46" s="180">
        <v>21</v>
      </c>
      <c r="M46" s="180">
        <f>G46*(1+L46/100)</f>
        <v>0</v>
      </c>
      <c r="N46" s="178">
        <v>1.6563600000000001</v>
      </c>
      <c r="O46" s="178">
        <f>ROUND(E46*N46,2)</f>
        <v>2.12</v>
      </c>
      <c r="P46" s="178">
        <v>0</v>
      </c>
      <c r="Q46" s="178">
        <f>ROUND(E46*P46,2)</f>
        <v>0</v>
      </c>
      <c r="R46" s="180" t="s">
        <v>276</v>
      </c>
      <c r="S46" s="180" t="s">
        <v>227</v>
      </c>
      <c r="T46" s="181" t="s">
        <v>228</v>
      </c>
      <c r="U46" s="162">
        <v>4.8899999999999997</v>
      </c>
      <c r="V46" s="162">
        <f>ROUND(E46*U46,2)</f>
        <v>6.26</v>
      </c>
      <c r="W46" s="162"/>
      <c r="X46" s="162" t="s">
        <v>229</v>
      </c>
      <c r="Y46" s="162" t="s">
        <v>230</v>
      </c>
      <c r="Z46" s="152"/>
      <c r="AA46" s="152"/>
      <c r="AB46" s="152"/>
      <c r="AC46" s="152"/>
      <c r="AD46" s="152"/>
      <c r="AE46" s="152"/>
      <c r="AF46" s="152"/>
      <c r="AG46" s="152" t="s">
        <v>231</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2" x14ac:dyDescent="0.2">
      <c r="A47" s="159"/>
      <c r="B47" s="160"/>
      <c r="C47" s="255" t="s">
        <v>277</v>
      </c>
      <c r="D47" s="256"/>
      <c r="E47" s="256"/>
      <c r="F47" s="256"/>
      <c r="G47" s="256"/>
      <c r="H47" s="162"/>
      <c r="I47" s="162"/>
      <c r="J47" s="162"/>
      <c r="K47" s="162"/>
      <c r="L47" s="162"/>
      <c r="M47" s="162"/>
      <c r="N47" s="161"/>
      <c r="O47" s="161"/>
      <c r="P47" s="161"/>
      <c r="Q47" s="161"/>
      <c r="R47" s="162"/>
      <c r="S47" s="162"/>
      <c r="T47" s="162"/>
      <c r="U47" s="162"/>
      <c r="V47" s="162"/>
      <c r="W47" s="162"/>
      <c r="X47" s="162"/>
      <c r="Y47" s="162"/>
      <c r="Z47" s="152"/>
      <c r="AA47" s="152"/>
      <c r="AB47" s="152"/>
      <c r="AC47" s="152"/>
      <c r="AD47" s="152"/>
      <c r="AE47" s="152"/>
      <c r="AF47" s="152"/>
      <c r="AG47" s="152" t="s">
        <v>233</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2" x14ac:dyDescent="0.2">
      <c r="A48" s="159"/>
      <c r="B48" s="160"/>
      <c r="C48" s="192" t="s">
        <v>278</v>
      </c>
      <c r="D48" s="163"/>
      <c r="E48" s="164">
        <v>0.89505000000000001</v>
      </c>
      <c r="F48" s="162"/>
      <c r="G48" s="162"/>
      <c r="H48" s="162"/>
      <c r="I48" s="162"/>
      <c r="J48" s="162"/>
      <c r="K48" s="162"/>
      <c r="L48" s="162"/>
      <c r="M48" s="162"/>
      <c r="N48" s="161"/>
      <c r="O48" s="161"/>
      <c r="P48" s="161"/>
      <c r="Q48" s="161"/>
      <c r="R48" s="162"/>
      <c r="S48" s="162"/>
      <c r="T48" s="162"/>
      <c r="U48" s="162"/>
      <c r="V48" s="162"/>
      <c r="W48" s="162"/>
      <c r="X48" s="162"/>
      <c r="Y48" s="162"/>
      <c r="Z48" s="152"/>
      <c r="AA48" s="152"/>
      <c r="AB48" s="152"/>
      <c r="AC48" s="152"/>
      <c r="AD48" s="152"/>
      <c r="AE48" s="152"/>
      <c r="AF48" s="152"/>
      <c r="AG48" s="152" t="s">
        <v>234</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3" x14ac:dyDescent="0.2">
      <c r="A49" s="159"/>
      <c r="B49" s="160"/>
      <c r="C49" s="192" t="s">
        <v>279</v>
      </c>
      <c r="D49" s="163"/>
      <c r="E49" s="164">
        <v>0.38519999999999999</v>
      </c>
      <c r="F49" s="162"/>
      <c r="G49" s="162"/>
      <c r="H49" s="162"/>
      <c r="I49" s="162"/>
      <c r="J49" s="162"/>
      <c r="K49" s="162"/>
      <c r="L49" s="162"/>
      <c r="M49" s="162"/>
      <c r="N49" s="161"/>
      <c r="O49" s="161"/>
      <c r="P49" s="161"/>
      <c r="Q49" s="161"/>
      <c r="R49" s="162"/>
      <c r="S49" s="162"/>
      <c r="T49" s="162"/>
      <c r="U49" s="162"/>
      <c r="V49" s="162"/>
      <c r="W49" s="162"/>
      <c r="X49" s="162"/>
      <c r="Y49" s="162"/>
      <c r="Z49" s="152"/>
      <c r="AA49" s="152"/>
      <c r="AB49" s="152"/>
      <c r="AC49" s="152"/>
      <c r="AD49" s="152"/>
      <c r="AE49" s="152"/>
      <c r="AF49" s="152"/>
      <c r="AG49" s="152" t="s">
        <v>234</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3">
        <v>14</v>
      </c>
      <c r="B50" s="184" t="s">
        <v>280</v>
      </c>
      <c r="C50" s="193" t="s">
        <v>281</v>
      </c>
      <c r="D50" s="185" t="s">
        <v>282</v>
      </c>
      <c r="E50" s="186">
        <v>3</v>
      </c>
      <c r="F50" s="187"/>
      <c r="G50" s="188">
        <f>ROUND(E50*F50,2)</f>
        <v>0</v>
      </c>
      <c r="H50" s="187">
        <v>938.28</v>
      </c>
      <c r="I50" s="188">
        <f>ROUND(E50*H50,2)</f>
        <v>2814.84</v>
      </c>
      <c r="J50" s="187">
        <v>131.72</v>
      </c>
      <c r="K50" s="188">
        <f>ROUND(E50*J50,2)</f>
        <v>395.16</v>
      </c>
      <c r="L50" s="188">
        <v>21</v>
      </c>
      <c r="M50" s="188">
        <f>G50*(1+L50/100)</f>
        <v>0</v>
      </c>
      <c r="N50" s="186">
        <v>2.6509999999999999E-2</v>
      </c>
      <c r="O50" s="186">
        <f>ROUND(E50*N50,2)</f>
        <v>0.08</v>
      </c>
      <c r="P50" s="186">
        <v>0</v>
      </c>
      <c r="Q50" s="186">
        <f>ROUND(E50*P50,2)</f>
        <v>0</v>
      </c>
      <c r="R50" s="188" t="s">
        <v>254</v>
      </c>
      <c r="S50" s="188" t="s">
        <v>227</v>
      </c>
      <c r="T50" s="189" t="s">
        <v>228</v>
      </c>
      <c r="U50" s="162">
        <v>0.24199999999999999</v>
      </c>
      <c r="V50" s="162">
        <f>ROUND(E50*U50,2)</f>
        <v>0.73</v>
      </c>
      <c r="W50" s="162"/>
      <c r="X50" s="162" t="s">
        <v>229</v>
      </c>
      <c r="Y50" s="162" t="s">
        <v>230</v>
      </c>
      <c r="Z50" s="152"/>
      <c r="AA50" s="152"/>
      <c r="AB50" s="152"/>
      <c r="AC50" s="152"/>
      <c r="AD50" s="152"/>
      <c r="AE50" s="152"/>
      <c r="AF50" s="152"/>
      <c r="AG50" s="152" t="s">
        <v>231</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x14ac:dyDescent="0.2">
      <c r="A51" s="168" t="s">
        <v>221</v>
      </c>
      <c r="B51" s="169" t="s">
        <v>143</v>
      </c>
      <c r="C51" s="190" t="s">
        <v>144</v>
      </c>
      <c r="D51" s="170"/>
      <c r="E51" s="171"/>
      <c r="F51" s="172"/>
      <c r="G51" s="172">
        <f>SUMIF(AG52:AG87,"&lt;&gt;NOR",G52:G87)</f>
        <v>0</v>
      </c>
      <c r="H51" s="172"/>
      <c r="I51" s="172">
        <f>SUM(I52:I87)</f>
        <v>28445.629999999997</v>
      </c>
      <c r="J51" s="172"/>
      <c r="K51" s="172">
        <f>SUM(K52:K87)</f>
        <v>82293.670000000013</v>
      </c>
      <c r="L51" s="172"/>
      <c r="M51" s="172">
        <f>SUM(M52:M87)</f>
        <v>0</v>
      </c>
      <c r="N51" s="171"/>
      <c r="O51" s="171">
        <f>SUM(O52:O87)</f>
        <v>2.06</v>
      </c>
      <c r="P51" s="171"/>
      <c r="Q51" s="171">
        <f>SUM(Q52:Q87)</f>
        <v>0</v>
      </c>
      <c r="R51" s="172"/>
      <c r="S51" s="172"/>
      <c r="T51" s="173"/>
      <c r="U51" s="167"/>
      <c r="V51" s="167">
        <f>SUM(V52:V87)</f>
        <v>148.93</v>
      </c>
      <c r="W51" s="167"/>
      <c r="X51" s="167"/>
      <c r="Y51" s="167"/>
      <c r="AG51" t="s">
        <v>222</v>
      </c>
    </row>
    <row r="52" spans="1:60" ht="22.5" outlineLevel="1" x14ac:dyDescent="0.2">
      <c r="A52" s="175">
        <v>15</v>
      </c>
      <c r="B52" s="176" t="s">
        <v>283</v>
      </c>
      <c r="C52" s="191" t="s">
        <v>284</v>
      </c>
      <c r="D52" s="177" t="s">
        <v>249</v>
      </c>
      <c r="E52" s="178">
        <v>58.916849999999997</v>
      </c>
      <c r="F52" s="179"/>
      <c r="G52" s="180">
        <f>ROUND(E52*F52,2)</f>
        <v>0</v>
      </c>
      <c r="H52" s="179">
        <v>39.43</v>
      </c>
      <c r="I52" s="180">
        <f>ROUND(E52*H52,2)</f>
        <v>2323.09</v>
      </c>
      <c r="J52" s="179">
        <v>192.07</v>
      </c>
      <c r="K52" s="180">
        <f>ROUND(E52*J52,2)</f>
        <v>11316.16</v>
      </c>
      <c r="L52" s="180">
        <v>21</v>
      </c>
      <c r="M52" s="180">
        <f>G52*(1+L52/100)</f>
        <v>0</v>
      </c>
      <c r="N52" s="178">
        <v>6.1199999999999996E-3</v>
      </c>
      <c r="O52" s="178">
        <f>ROUND(E52*N52,2)</f>
        <v>0.36</v>
      </c>
      <c r="P52" s="178">
        <v>0</v>
      </c>
      <c r="Q52" s="178">
        <f>ROUND(E52*P52,2)</f>
        <v>0</v>
      </c>
      <c r="R52" s="180" t="s">
        <v>254</v>
      </c>
      <c r="S52" s="180" t="s">
        <v>227</v>
      </c>
      <c r="T52" s="181" t="s">
        <v>228</v>
      </c>
      <c r="U52" s="162">
        <v>0.37</v>
      </c>
      <c r="V52" s="162">
        <f>ROUND(E52*U52,2)</f>
        <v>21.8</v>
      </c>
      <c r="W52" s="162"/>
      <c r="X52" s="162" t="s">
        <v>229</v>
      </c>
      <c r="Y52" s="162" t="s">
        <v>230</v>
      </c>
      <c r="Z52" s="152"/>
      <c r="AA52" s="152"/>
      <c r="AB52" s="152"/>
      <c r="AC52" s="152"/>
      <c r="AD52" s="152"/>
      <c r="AE52" s="152"/>
      <c r="AF52" s="152"/>
      <c r="AG52" s="152" t="s">
        <v>231</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2" x14ac:dyDescent="0.2">
      <c r="A53" s="159"/>
      <c r="B53" s="160"/>
      <c r="C53" s="255" t="s">
        <v>285</v>
      </c>
      <c r="D53" s="256"/>
      <c r="E53" s="256"/>
      <c r="F53" s="256"/>
      <c r="G53" s="256"/>
      <c r="H53" s="162"/>
      <c r="I53" s="162"/>
      <c r="J53" s="162"/>
      <c r="K53" s="162"/>
      <c r="L53" s="162"/>
      <c r="M53" s="162"/>
      <c r="N53" s="161"/>
      <c r="O53" s="161"/>
      <c r="P53" s="161"/>
      <c r="Q53" s="161"/>
      <c r="R53" s="162"/>
      <c r="S53" s="162"/>
      <c r="T53" s="162"/>
      <c r="U53" s="162"/>
      <c r="V53" s="162"/>
      <c r="W53" s="162"/>
      <c r="X53" s="162"/>
      <c r="Y53" s="162"/>
      <c r="Z53" s="152"/>
      <c r="AA53" s="152"/>
      <c r="AB53" s="152"/>
      <c r="AC53" s="152"/>
      <c r="AD53" s="152"/>
      <c r="AE53" s="152"/>
      <c r="AF53" s="152"/>
      <c r="AG53" s="152" t="s">
        <v>233</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2" x14ac:dyDescent="0.2">
      <c r="A54" s="159"/>
      <c r="B54" s="160"/>
      <c r="C54" s="257" t="s">
        <v>286</v>
      </c>
      <c r="D54" s="258"/>
      <c r="E54" s="258"/>
      <c r="F54" s="258"/>
      <c r="G54" s="258"/>
      <c r="H54" s="162"/>
      <c r="I54" s="162"/>
      <c r="J54" s="162"/>
      <c r="K54" s="162"/>
      <c r="L54" s="162"/>
      <c r="M54" s="162"/>
      <c r="N54" s="161"/>
      <c r="O54" s="161"/>
      <c r="P54" s="161"/>
      <c r="Q54" s="161"/>
      <c r="R54" s="162"/>
      <c r="S54" s="162"/>
      <c r="T54" s="162"/>
      <c r="U54" s="162"/>
      <c r="V54" s="162"/>
      <c r="W54" s="162"/>
      <c r="X54" s="162"/>
      <c r="Y54" s="162"/>
      <c r="Z54" s="152"/>
      <c r="AA54" s="152"/>
      <c r="AB54" s="152"/>
      <c r="AC54" s="152"/>
      <c r="AD54" s="152"/>
      <c r="AE54" s="152"/>
      <c r="AF54" s="152"/>
      <c r="AG54" s="152" t="s">
        <v>267</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2" x14ac:dyDescent="0.2">
      <c r="A55" s="159"/>
      <c r="B55" s="160"/>
      <c r="C55" s="192" t="s">
        <v>287</v>
      </c>
      <c r="D55" s="163"/>
      <c r="E55" s="164">
        <v>33.352649999999997</v>
      </c>
      <c r="F55" s="162"/>
      <c r="G55" s="162"/>
      <c r="H55" s="162"/>
      <c r="I55" s="162"/>
      <c r="J55" s="162"/>
      <c r="K55" s="162"/>
      <c r="L55" s="162"/>
      <c r="M55" s="162"/>
      <c r="N55" s="161"/>
      <c r="O55" s="161"/>
      <c r="P55" s="161"/>
      <c r="Q55" s="161"/>
      <c r="R55" s="162"/>
      <c r="S55" s="162"/>
      <c r="T55" s="162"/>
      <c r="U55" s="162"/>
      <c r="V55" s="162"/>
      <c r="W55" s="162"/>
      <c r="X55" s="162"/>
      <c r="Y55" s="162"/>
      <c r="Z55" s="152"/>
      <c r="AA55" s="152"/>
      <c r="AB55" s="152"/>
      <c r="AC55" s="152"/>
      <c r="AD55" s="152"/>
      <c r="AE55" s="152"/>
      <c r="AF55" s="152"/>
      <c r="AG55" s="152" t="s">
        <v>234</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3" x14ac:dyDescent="0.2">
      <c r="A56" s="159"/>
      <c r="B56" s="160"/>
      <c r="C56" s="192" t="s">
        <v>288</v>
      </c>
      <c r="D56" s="163"/>
      <c r="E56" s="164">
        <v>25.5642</v>
      </c>
      <c r="F56" s="162"/>
      <c r="G56" s="162"/>
      <c r="H56" s="162"/>
      <c r="I56" s="162"/>
      <c r="J56" s="162"/>
      <c r="K56" s="162"/>
      <c r="L56" s="162"/>
      <c r="M56" s="162"/>
      <c r="N56" s="161"/>
      <c r="O56" s="161"/>
      <c r="P56" s="161"/>
      <c r="Q56" s="161"/>
      <c r="R56" s="162"/>
      <c r="S56" s="162"/>
      <c r="T56" s="162"/>
      <c r="U56" s="162"/>
      <c r="V56" s="162"/>
      <c r="W56" s="162"/>
      <c r="X56" s="162"/>
      <c r="Y56" s="162"/>
      <c r="Z56" s="152"/>
      <c r="AA56" s="152"/>
      <c r="AB56" s="152"/>
      <c r="AC56" s="152"/>
      <c r="AD56" s="152"/>
      <c r="AE56" s="152"/>
      <c r="AF56" s="152"/>
      <c r="AG56" s="152" t="s">
        <v>234</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ht="22.5" outlineLevel="1" x14ac:dyDescent="0.2">
      <c r="A57" s="175">
        <v>16</v>
      </c>
      <c r="B57" s="176" t="s">
        <v>289</v>
      </c>
      <c r="C57" s="191" t="s">
        <v>290</v>
      </c>
      <c r="D57" s="177" t="s">
        <v>249</v>
      </c>
      <c r="E57" s="178">
        <v>58.916849999999997</v>
      </c>
      <c r="F57" s="179"/>
      <c r="G57" s="180">
        <f>ROUND(E57*F57,2)</f>
        <v>0</v>
      </c>
      <c r="H57" s="179">
        <v>26.12</v>
      </c>
      <c r="I57" s="180">
        <f>ROUND(E57*H57,2)</f>
        <v>1538.91</v>
      </c>
      <c r="J57" s="179">
        <v>47.28</v>
      </c>
      <c r="K57" s="180">
        <f>ROUND(E57*J57,2)</f>
        <v>2785.59</v>
      </c>
      <c r="L57" s="180">
        <v>21</v>
      </c>
      <c r="M57" s="180">
        <f>G57*(1+L57/100)</f>
        <v>0</v>
      </c>
      <c r="N57" s="178">
        <v>2.9999999999999997E-4</v>
      </c>
      <c r="O57" s="178">
        <f>ROUND(E57*N57,2)</f>
        <v>0.02</v>
      </c>
      <c r="P57" s="178">
        <v>0</v>
      </c>
      <c r="Q57" s="178">
        <f>ROUND(E57*P57,2)</f>
        <v>0</v>
      </c>
      <c r="R57" s="180" t="s">
        <v>254</v>
      </c>
      <c r="S57" s="180" t="s">
        <v>227</v>
      </c>
      <c r="T57" s="181" t="s">
        <v>228</v>
      </c>
      <c r="U57" s="162">
        <v>0.09</v>
      </c>
      <c r="V57" s="162">
        <f>ROUND(E57*U57,2)</f>
        <v>5.3</v>
      </c>
      <c r="W57" s="162"/>
      <c r="X57" s="162" t="s">
        <v>229</v>
      </c>
      <c r="Y57" s="162" t="s">
        <v>230</v>
      </c>
      <c r="Z57" s="152"/>
      <c r="AA57" s="152"/>
      <c r="AB57" s="152"/>
      <c r="AC57" s="152"/>
      <c r="AD57" s="152"/>
      <c r="AE57" s="152"/>
      <c r="AF57" s="152"/>
      <c r="AG57" s="152" t="s">
        <v>231</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2" x14ac:dyDescent="0.2">
      <c r="A58" s="159"/>
      <c r="B58" s="160"/>
      <c r="C58" s="255" t="s">
        <v>285</v>
      </c>
      <c r="D58" s="256"/>
      <c r="E58" s="256"/>
      <c r="F58" s="256"/>
      <c r="G58" s="256"/>
      <c r="H58" s="162"/>
      <c r="I58" s="162"/>
      <c r="J58" s="162"/>
      <c r="K58" s="162"/>
      <c r="L58" s="162"/>
      <c r="M58" s="162"/>
      <c r="N58" s="161"/>
      <c r="O58" s="161"/>
      <c r="P58" s="161"/>
      <c r="Q58" s="161"/>
      <c r="R58" s="162"/>
      <c r="S58" s="162"/>
      <c r="T58" s="162"/>
      <c r="U58" s="162"/>
      <c r="V58" s="162"/>
      <c r="W58" s="162"/>
      <c r="X58" s="162"/>
      <c r="Y58" s="162"/>
      <c r="Z58" s="152"/>
      <c r="AA58" s="152"/>
      <c r="AB58" s="152"/>
      <c r="AC58" s="152"/>
      <c r="AD58" s="152"/>
      <c r="AE58" s="152"/>
      <c r="AF58" s="152"/>
      <c r="AG58" s="152" t="s">
        <v>233</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2" x14ac:dyDescent="0.2">
      <c r="A59" s="159"/>
      <c r="B59" s="160"/>
      <c r="C59" s="192" t="s">
        <v>287</v>
      </c>
      <c r="D59" s="163"/>
      <c r="E59" s="164">
        <v>33.352649999999997</v>
      </c>
      <c r="F59" s="162"/>
      <c r="G59" s="162"/>
      <c r="H59" s="162"/>
      <c r="I59" s="162"/>
      <c r="J59" s="162"/>
      <c r="K59" s="162"/>
      <c r="L59" s="162"/>
      <c r="M59" s="162"/>
      <c r="N59" s="161"/>
      <c r="O59" s="161"/>
      <c r="P59" s="161"/>
      <c r="Q59" s="161"/>
      <c r="R59" s="162"/>
      <c r="S59" s="162"/>
      <c r="T59" s="162"/>
      <c r="U59" s="162"/>
      <c r="V59" s="162"/>
      <c r="W59" s="162"/>
      <c r="X59" s="162"/>
      <c r="Y59" s="162"/>
      <c r="Z59" s="152"/>
      <c r="AA59" s="152"/>
      <c r="AB59" s="152"/>
      <c r="AC59" s="152"/>
      <c r="AD59" s="152"/>
      <c r="AE59" s="152"/>
      <c r="AF59" s="152"/>
      <c r="AG59" s="152" t="s">
        <v>234</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3" x14ac:dyDescent="0.2">
      <c r="A60" s="159"/>
      <c r="B60" s="160"/>
      <c r="C60" s="192" t="s">
        <v>288</v>
      </c>
      <c r="D60" s="163"/>
      <c r="E60" s="164">
        <v>25.5642</v>
      </c>
      <c r="F60" s="162"/>
      <c r="G60" s="162"/>
      <c r="H60" s="162"/>
      <c r="I60" s="162"/>
      <c r="J60" s="162"/>
      <c r="K60" s="162"/>
      <c r="L60" s="162"/>
      <c r="M60" s="162"/>
      <c r="N60" s="161"/>
      <c r="O60" s="161"/>
      <c r="P60" s="161"/>
      <c r="Q60" s="161"/>
      <c r="R60" s="162"/>
      <c r="S60" s="162"/>
      <c r="T60" s="162"/>
      <c r="U60" s="162"/>
      <c r="V60" s="162"/>
      <c r="W60" s="162"/>
      <c r="X60" s="162"/>
      <c r="Y60" s="162"/>
      <c r="Z60" s="152"/>
      <c r="AA60" s="152"/>
      <c r="AB60" s="152"/>
      <c r="AC60" s="152"/>
      <c r="AD60" s="152"/>
      <c r="AE60" s="152"/>
      <c r="AF60" s="152"/>
      <c r="AG60" s="152" t="s">
        <v>234</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ht="22.5" outlineLevel="1" x14ac:dyDescent="0.2">
      <c r="A61" s="175">
        <v>17</v>
      </c>
      <c r="B61" s="176" t="s">
        <v>291</v>
      </c>
      <c r="C61" s="191" t="s">
        <v>292</v>
      </c>
      <c r="D61" s="177" t="s">
        <v>249</v>
      </c>
      <c r="E61" s="178">
        <f>E63+E64</f>
        <v>123.98399000000001</v>
      </c>
      <c r="F61" s="179"/>
      <c r="G61" s="180">
        <f>ROUND(E61*F61,2)</f>
        <v>0</v>
      </c>
      <c r="H61" s="179">
        <v>25.13</v>
      </c>
      <c r="I61" s="180">
        <f>ROUND(E61*H61,2)</f>
        <v>3115.72</v>
      </c>
      <c r="J61" s="179">
        <v>131.37</v>
      </c>
      <c r="K61" s="180">
        <f>ROUND(E61*J61,2)</f>
        <v>16287.78</v>
      </c>
      <c r="L61" s="180">
        <v>21</v>
      </c>
      <c r="M61" s="180">
        <f>G61*(1+L61/100)</f>
        <v>0</v>
      </c>
      <c r="N61" s="178">
        <v>4.4099999999999999E-3</v>
      </c>
      <c r="O61" s="178">
        <f>ROUND(E61*N61,2)</f>
        <v>0.55000000000000004</v>
      </c>
      <c r="P61" s="178">
        <v>0</v>
      </c>
      <c r="Q61" s="178">
        <f>ROUND(E61*P61,2)</f>
        <v>0</v>
      </c>
      <c r="R61" s="180" t="s">
        <v>254</v>
      </c>
      <c r="S61" s="180" t="s">
        <v>227</v>
      </c>
      <c r="T61" s="181" t="s">
        <v>228</v>
      </c>
      <c r="U61" s="162">
        <v>0.25</v>
      </c>
      <c r="V61" s="162">
        <f>ROUND(E61*U61,2)</f>
        <v>31</v>
      </c>
      <c r="W61" s="162"/>
      <c r="X61" s="162" t="s">
        <v>229</v>
      </c>
      <c r="Y61" s="162" t="s">
        <v>230</v>
      </c>
      <c r="Z61" s="152"/>
      <c r="AA61" s="152"/>
      <c r="AB61" s="152"/>
      <c r="AC61" s="152"/>
      <c r="AD61" s="152"/>
      <c r="AE61" s="152"/>
      <c r="AF61" s="152"/>
      <c r="AG61" s="152" t="s">
        <v>231</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2" x14ac:dyDescent="0.2">
      <c r="A62" s="159"/>
      <c r="B62" s="160"/>
      <c r="C62" s="255" t="s">
        <v>285</v>
      </c>
      <c r="D62" s="256"/>
      <c r="E62" s="256"/>
      <c r="F62" s="256"/>
      <c r="G62" s="256"/>
      <c r="H62" s="162"/>
      <c r="I62" s="162"/>
      <c r="J62" s="162"/>
      <c r="K62" s="162"/>
      <c r="L62" s="162"/>
      <c r="M62" s="162"/>
      <c r="N62" s="161"/>
      <c r="O62" s="161"/>
      <c r="P62" s="161"/>
      <c r="Q62" s="161"/>
      <c r="R62" s="162"/>
      <c r="S62" s="162"/>
      <c r="T62" s="162"/>
      <c r="U62" s="162"/>
      <c r="V62" s="162"/>
      <c r="W62" s="162"/>
      <c r="X62" s="162"/>
      <c r="Y62" s="162"/>
      <c r="Z62" s="152"/>
      <c r="AA62" s="152"/>
      <c r="AB62" s="152"/>
      <c r="AC62" s="152"/>
      <c r="AD62" s="152"/>
      <c r="AE62" s="152"/>
      <c r="AF62" s="152"/>
      <c r="AG62" s="152" t="s">
        <v>233</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ht="33.75" outlineLevel="2" x14ac:dyDescent="0.2">
      <c r="A63" s="159"/>
      <c r="B63" s="160"/>
      <c r="C63" s="192" t="s">
        <v>293</v>
      </c>
      <c r="D63" s="163"/>
      <c r="E63" s="164">
        <v>67.573099999999997</v>
      </c>
      <c r="F63" s="162"/>
      <c r="G63" s="162"/>
      <c r="H63" s="162"/>
      <c r="I63" s="162"/>
      <c r="J63" s="162"/>
      <c r="K63" s="162"/>
      <c r="L63" s="162"/>
      <c r="M63" s="162"/>
      <c r="N63" s="161"/>
      <c r="O63" s="161"/>
      <c r="P63" s="161"/>
      <c r="Q63" s="161"/>
      <c r="R63" s="162"/>
      <c r="S63" s="162"/>
      <c r="T63" s="162"/>
      <c r="U63" s="162"/>
      <c r="V63" s="162"/>
      <c r="W63" s="162"/>
      <c r="X63" s="162"/>
      <c r="Y63" s="162"/>
      <c r="Z63" s="152"/>
      <c r="AA63" s="152"/>
      <c r="AB63" s="152"/>
      <c r="AC63" s="152"/>
      <c r="AD63" s="152"/>
      <c r="AE63" s="152"/>
      <c r="AF63" s="152"/>
      <c r="AG63" s="152" t="s">
        <v>234</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ht="33.75" outlineLevel="3" x14ac:dyDescent="0.2">
      <c r="A64" s="159"/>
      <c r="B64" s="160"/>
      <c r="C64" s="192" t="s">
        <v>294</v>
      </c>
      <c r="D64" s="163"/>
      <c r="E64" s="164">
        <v>56.410890000000002</v>
      </c>
      <c r="F64" s="162"/>
      <c r="G64" s="162"/>
      <c r="H64" s="162"/>
      <c r="I64" s="162"/>
      <c r="J64" s="162"/>
      <c r="K64" s="162"/>
      <c r="L64" s="162"/>
      <c r="M64" s="162"/>
      <c r="N64" s="161"/>
      <c r="O64" s="161"/>
      <c r="P64" s="161"/>
      <c r="Q64" s="161"/>
      <c r="R64" s="162"/>
      <c r="S64" s="162"/>
      <c r="T64" s="162"/>
      <c r="U64" s="162"/>
      <c r="V64" s="162"/>
      <c r="W64" s="162"/>
      <c r="X64" s="162"/>
      <c r="Y64" s="162"/>
      <c r="Z64" s="152"/>
      <c r="AA64" s="152"/>
      <c r="AB64" s="152"/>
      <c r="AC64" s="152"/>
      <c r="AD64" s="152"/>
      <c r="AE64" s="152"/>
      <c r="AF64" s="152"/>
      <c r="AG64" s="152" t="s">
        <v>234</v>
      </c>
      <c r="AH64" s="152">
        <v>0</v>
      </c>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3" x14ac:dyDescent="0.2">
      <c r="A65" s="159"/>
      <c r="B65" s="160"/>
      <c r="C65" s="192" t="s">
        <v>769</v>
      </c>
      <c r="D65" s="163"/>
      <c r="E65" s="164"/>
      <c r="F65" s="162"/>
      <c r="G65" s="162"/>
      <c r="H65" s="162"/>
      <c r="I65" s="162"/>
      <c r="J65" s="162"/>
      <c r="K65" s="162"/>
      <c r="L65" s="162"/>
      <c r="M65" s="162"/>
      <c r="N65" s="161"/>
      <c r="O65" s="161"/>
      <c r="P65" s="161"/>
      <c r="Q65" s="161"/>
      <c r="R65" s="162"/>
      <c r="S65" s="162"/>
      <c r="T65" s="162"/>
      <c r="U65" s="162"/>
      <c r="V65" s="162"/>
      <c r="W65" s="162"/>
      <c r="X65" s="162"/>
      <c r="Y65" s="162"/>
      <c r="Z65" s="152"/>
      <c r="AA65" s="152"/>
      <c r="AB65" s="152"/>
      <c r="AC65" s="152"/>
      <c r="AD65" s="152"/>
      <c r="AE65" s="152"/>
      <c r="AF65" s="152"/>
      <c r="AG65" s="152" t="s">
        <v>234</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3" x14ac:dyDescent="0.2">
      <c r="A66" s="159"/>
      <c r="B66" s="160"/>
      <c r="C66" s="192" t="s">
        <v>770</v>
      </c>
      <c r="D66" s="163"/>
      <c r="E66" s="164"/>
      <c r="F66" s="162"/>
      <c r="G66" s="162"/>
      <c r="H66" s="162"/>
      <c r="I66" s="162"/>
      <c r="J66" s="162"/>
      <c r="K66" s="162"/>
      <c r="L66" s="162"/>
      <c r="M66" s="162"/>
      <c r="N66" s="161"/>
      <c r="O66" s="161"/>
      <c r="P66" s="161"/>
      <c r="Q66" s="161"/>
      <c r="R66" s="162"/>
      <c r="S66" s="162"/>
      <c r="T66" s="162"/>
      <c r="U66" s="162"/>
      <c r="V66" s="162"/>
      <c r="W66" s="162"/>
      <c r="X66" s="162"/>
      <c r="Y66" s="162"/>
      <c r="Z66" s="152"/>
      <c r="AA66" s="152"/>
      <c r="AB66" s="152"/>
      <c r="AC66" s="152"/>
      <c r="AD66" s="152"/>
      <c r="AE66" s="152"/>
      <c r="AF66" s="152"/>
      <c r="AG66" s="152" t="s">
        <v>234</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75">
        <v>18</v>
      </c>
      <c r="B67" s="176" t="s">
        <v>297</v>
      </c>
      <c r="C67" s="191" t="s">
        <v>298</v>
      </c>
      <c r="D67" s="177" t="s">
        <v>249</v>
      </c>
      <c r="E67" s="178">
        <f>E61</f>
        <v>123.98399000000001</v>
      </c>
      <c r="F67" s="179"/>
      <c r="G67" s="180">
        <f>ROUND(E67*F67,2)</f>
        <v>0</v>
      </c>
      <c r="H67" s="179">
        <v>26.11</v>
      </c>
      <c r="I67" s="180">
        <f>ROUND(E67*H67,2)</f>
        <v>3237.22</v>
      </c>
      <c r="J67" s="179">
        <v>37.090000000000003</v>
      </c>
      <c r="K67" s="180">
        <f>ROUND(E67*J67,2)</f>
        <v>4598.57</v>
      </c>
      <c r="L67" s="180">
        <v>21</v>
      </c>
      <c r="M67" s="180">
        <f>G67*(1+L67/100)</f>
        <v>0</v>
      </c>
      <c r="N67" s="178">
        <v>2.9999999999999997E-4</v>
      </c>
      <c r="O67" s="178">
        <f>ROUND(E67*N67,2)</f>
        <v>0.04</v>
      </c>
      <c r="P67" s="178">
        <v>0</v>
      </c>
      <c r="Q67" s="178">
        <f>ROUND(E67*P67,2)</f>
        <v>0</v>
      </c>
      <c r="R67" s="180" t="s">
        <v>254</v>
      </c>
      <c r="S67" s="180" t="s">
        <v>227</v>
      </c>
      <c r="T67" s="181" t="s">
        <v>228</v>
      </c>
      <c r="U67" s="162">
        <v>7.0000000000000007E-2</v>
      </c>
      <c r="V67" s="162">
        <f>ROUND(E67*U67,2)</f>
        <v>8.68</v>
      </c>
      <c r="W67" s="162"/>
      <c r="X67" s="162" t="s">
        <v>229</v>
      </c>
      <c r="Y67" s="162" t="s">
        <v>230</v>
      </c>
      <c r="Z67" s="152"/>
      <c r="AA67" s="152"/>
      <c r="AB67" s="152"/>
      <c r="AC67" s="152"/>
      <c r="AD67" s="152"/>
      <c r="AE67" s="152"/>
      <c r="AF67" s="152"/>
      <c r="AG67" s="152" t="s">
        <v>231</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2" x14ac:dyDescent="0.2">
      <c r="A68" s="159"/>
      <c r="B68" s="160"/>
      <c r="C68" s="192" t="s">
        <v>771</v>
      </c>
      <c r="D68" s="163"/>
      <c r="E68" s="164"/>
      <c r="F68" s="162"/>
      <c r="G68" s="162"/>
      <c r="H68" s="162"/>
      <c r="I68" s="162"/>
      <c r="J68" s="162"/>
      <c r="K68" s="162"/>
      <c r="L68" s="162"/>
      <c r="M68" s="162"/>
      <c r="N68" s="161"/>
      <c r="O68" s="161"/>
      <c r="P68" s="161"/>
      <c r="Q68" s="161"/>
      <c r="R68" s="162"/>
      <c r="S68" s="162"/>
      <c r="T68" s="162"/>
      <c r="U68" s="162"/>
      <c r="V68" s="162"/>
      <c r="W68" s="162"/>
      <c r="X68" s="162"/>
      <c r="Y68" s="162"/>
      <c r="Z68" s="152"/>
      <c r="AA68" s="152"/>
      <c r="AB68" s="152"/>
      <c r="AC68" s="152"/>
      <c r="AD68" s="152"/>
      <c r="AE68" s="152"/>
      <c r="AF68" s="152"/>
      <c r="AG68" s="152" t="s">
        <v>234</v>
      </c>
      <c r="AH68" s="152">
        <v>5</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75">
        <v>19</v>
      </c>
      <c r="B69" s="176" t="s">
        <v>299</v>
      </c>
      <c r="C69" s="191" t="s">
        <v>300</v>
      </c>
      <c r="D69" s="177" t="s">
        <v>249</v>
      </c>
      <c r="E69" s="178">
        <v>9.5166000000000004</v>
      </c>
      <c r="F69" s="179"/>
      <c r="G69" s="180">
        <f>ROUND(E69*F69,2)</f>
        <v>0</v>
      </c>
      <c r="H69" s="179">
        <v>19.309999999999999</v>
      </c>
      <c r="I69" s="180">
        <f>ROUND(E69*H69,2)</f>
        <v>183.77</v>
      </c>
      <c r="J69" s="179">
        <v>38.49</v>
      </c>
      <c r="K69" s="180">
        <f>ROUND(E69*J69,2)</f>
        <v>366.29</v>
      </c>
      <c r="L69" s="180">
        <v>21</v>
      </c>
      <c r="M69" s="180">
        <f>G69*(1+L69/100)</f>
        <v>0</v>
      </c>
      <c r="N69" s="178">
        <v>4.0000000000000003E-5</v>
      </c>
      <c r="O69" s="178">
        <f>ROUND(E69*N69,2)</f>
        <v>0</v>
      </c>
      <c r="P69" s="178">
        <v>0</v>
      </c>
      <c r="Q69" s="178">
        <f>ROUND(E69*P69,2)</f>
        <v>0</v>
      </c>
      <c r="R69" s="180" t="s">
        <v>254</v>
      </c>
      <c r="S69" s="180" t="s">
        <v>227</v>
      </c>
      <c r="T69" s="181" t="s">
        <v>228</v>
      </c>
      <c r="U69" s="162">
        <v>0.08</v>
      </c>
      <c r="V69" s="162">
        <f>ROUND(E69*U69,2)</f>
        <v>0.76</v>
      </c>
      <c r="W69" s="162"/>
      <c r="X69" s="162" t="s">
        <v>229</v>
      </c>
      <c r="Y69" s="162" t="s">
        <v>230</v>
      </c>
      <c r="Z69" s="152"/>
      <c r="AA69" s="152"/>
      <c r="AB69" s="152"/>
      <c r="AC69" s="152"/>
      <c r="AD69" s="152"/>
      <c r="AE69" s="152"/>
      <c r="AF69" s="152"/>
      <c r="AG69" s="152" t="s">
        <v>231</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22.5" outlineLevel="2" x14ac:dyDescent="0.2">
      <c r="A70" s="159"/>
      <c r="B70" s="160"/>
      <c r="C70" s="255" t="s">
        <v>301</v>
      </c>
      <c r="D70" s="256"/>
      <c r="E70" s="256"/>
      <c r="F70" s="256"/>
      <c r="G70" s="256"/>
      <c r="H70" s="162"/>
      <c r="I70" s="162"/>
      <c r="J70" s="162"/>
      <c r="K70" s="162"/>
      <c r="L70" s="162"/>
      <c r="M70" s="162"/>
      <c r="N70" s="161"/>
      <c r="O70" s="161"/>
      <c r="P70" s="161"/>
      <c r="Q70" s="161"/>
      <c r="R70" s="162"/>
      <c r="S70" s="162"/>
      <c r="T70" s="162"/>
      <c r="U70" s="162"/>
      <c r="V70" s="162"/>
      <c r="W70" s="162"/>
      <c r="X70" s="162"/>
      <c r="Y70" s="162"/>
      <c r="Z70" s="152"/>
      <c r="AA70" s="152"/>
      <c r="AB70" s="152"/>
      <c r="AC70" s="152"/>
      <c r="AD70" s="152"/>
      <c r="AE70" s="152"/>
      <c r="AF70" s="152"/>
      <c r="AG70" s="152" t="s">
        <v>233</v>
      </c>
      <c r="AH70" s="152"/>
      <c r="AI70" s="152"/>
      <c r="AJ70" s="152"/>
      <c r="AK70" s="152"/>
      <c r="AL70" s="152"/>
      <c r="AM70" s="152"/>
      <c r="AN70" s="152"/>
      <c r="AO70" s="152"/>
      <c r="AP70" s="152"/>
      <c r="AQ70" s="152"/>
      <c r="AR70" s="152"/>
      <c r="AS70" s="152"/>
      <c r="AT70" s="152"/>
      <c r="AU70" s="152"/>
      <c r="AV70" s="152"/>
      <c r="AW70" s="152"/>
      <c r="AX70" s="152"/>
      <c r="AY70" s="152"/>
      <c r="AZ70" s="152"/>
      <c r="BA70" s="182" t="str">
        <f>C70</f>
        <v>které se zřizují před úpravami povrchu, a obalení osazených dveřních zárubní před znečištěním při úpravách povrchu nástřikem plastických maltovin včetně pozdějšího odkrytí,</v>
      </c>
      <c r="BB70" s="152"/>
      <c r="BC70" s="152"/>
      <c r="BD70" s="152"/>
      <c r="BE70" s="152"/>
      <c r="BF70" s="152"/>
      <c r="BG70" s="152"/>
      <c r="BH70" s="152"/>
    </row>
    <row r="71" spans="1:60" outlineLevel="2" x14ac:dyDescent="0.2">
      <c r="A71" s="159"/>
      <c r="B71" s="160"/>
      <c r="C71" s="192" t="s">
        <v>302</v>
      </c>
      <c r="D71" s="163"/>
      <c r="E71" s="164">
        <v>9.5166000000000004</v>
      </c>
      <c r="F71" s="162"/>
      <c r="G71" s="162"/>
      <c r="H71" s="162"/>
      <c r="I71" s="162"/>
      <c r="J71" s="162"/>
      <c r="K71" s="162"/>
      <c r="L71" s="162"/>
      <c r="M71" s="162"/>
      <c r="N71" s="161"/>
      <c r="O71" s="161"/>
      <c r="P71" s="161"/>
      <c r="Q71" s="161"/>
      <c r="R71" s="162"/>
      <c r="S71" s="162"/>
      <c r="T71" s="162"/>
      <c r="U71" s="162"/>
      <c r="V71" s="162"/>
      <c r="W71" s="162"/>
      <c r="X71" s="162"/>
      <c r="Y71" s="162"/>
      <c r="Z71" s="152"/>
      <c r="AA71" s="152"/>
      <c r="AB71" s="152"/>
      <c r="AC71" s="152"/>
      <c r="AD71" s="152"/>
      <c r="AE71" s="152"/>
      <c r="AF71" s="152"/>
      <c r="AG71" s="152" t="s">
        <v>234</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75">
        <v>20</v>
      </c>
      <c r="B72" s="176" t="s">
        <v>303</v>
      </c>
      <c r="C72" s="191" t="s">
        <v>304</v>
      </c>
      <c r="D72" s="177" t="s">
        <v>305</v>
      </c>
      <c r="E72" s="178">
        <v>9.7200000000000006</v>
      </c>
      <c r="F72" s="179"/>
      <c r="G72" s="180">
        <f>ROUND(E72*F72,2)</f>
        <v>0</v>
      </c>
      <c r="H72" s="179">
        <v>25.42</v>
      </c>
      <c r="I72" s="180">
        <f>ROUND(E72*H72,2)</f>
        <v>247.08</v>
      </c>
      <c r="J72" s="179">
        <v>24.68</v>
      </c>
      <c r="K72" s="180">
        <f>ROUND(E72*J72,2)</f>
        <v>239.89</v>
      </c>
      <c r="L72" s="180">
        <v>21</v>
      </c>
      <c r="M72" s="180">
        <f>G72*(1+L72/100)</f>
        <v>0</v>
      </c>
      <c r="N72" s="178">
        <v>1.4999999999999999E-4</v>
      </c>
      <c r="O72" s="178">
        <f>ROUND(E72*N72,2)</f>
        <v>0</v>
      </c>
      <c r="P72" s="178">
        <v>0</v>
      </c>
      <c r="Q72" s="178">
        <f>ROUND(E72*P72,2)</f>
        <v>0</v>
      </c>
      <c r="R72" s="180" t="s">
        <v>254</v>
      </c>
      <c r="S72" s="180" t="s">
        <v>227</v>
      </c>
      <c r="T72" s="181" t="s">
        <v>228</v>
      </c>
      <c r="U72" s="162">
        <v>0.05</v>
      </c>
      <c r="V72" s="162">
        <f>ROUND(E72*U72,2)</f>
        <v>0.49</v>
      </c>
      <c r="W72" s="162"/>
      <c r="X72" s="162" t="s">
        <v>229</v>
      </c>
      <c r="Y72" s="162" t="s">
        <v>230</v>
      </c>
      <c r="Z72" s="152"/>
      <c r="AA72" s="152"/>
      <c r="AB72" s="152"/>
      <c r="AC72" s="152"/>
      <c r="AD72" s="152"/>
      <c r="AE72" s="152"/>
      <c r="AF72" s="152"/>
      <c r="AG72" s="152" t="s">
        <v>231</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2" x14ac:dyDescent="0.2">
      <c r="A73" s="159"/>
      <c r="B73" s="160"/>
      <c r="C73" s="255" t="s">
        <v>306</v>
      </c>
      <c r="D73" s="256"/>
      <c r="E73" s="256"/>
      <c r="F73" s="256"/>
      <c r="G73" s="256"/>
      <c r="H73" s="162"/>
      <c r="I73" s="162"/>
      <c r="J73" s="162"/>
      <c r="K73" s="162"/>
      <c r="L73" s="162"/>
      <c r="M73" s="162"/>
      <c r="N73" s="161"/>
      <c r="O73" s="161"/>
      <c r="P73" s="161"/>
      <c r="Q73" s="161"/>
      <c r="R73" s="162"/>
      <c r="S73" s="162"/>
      <c r="T73" s="162"/>
      <c r="U73" s="162"/>
      <c r="V73" s="162"/>
      <c r="W73" s="162"/>
      <c r="X73" s="162"/>
      <c r="Y73" s="162"/>
      <c r="Z73" s="152"/>
      <c r="AA73" s="152"/>
      <c r="AB73" s="152"/>
      <c r="AC73" s="152"/>
      <c r="AD73" s="152"/>
      <c r="AE73" s="152"/>
      <c r="AF73" s="152"/>
      <c r="AG73" s="152" t="s">
        <v>233</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2" x14ac:dyDescent="0.2">
      <c r="A74" s="159"/>
      <c r="B74" s="160"/>
      <c r="C74" s="192" t="s">
        <v>307</v>
      </c>
      <c r="D74" s="163"/>
      <c r="E74" s="164">
        <v>9.7200000000000006</v>
      </c>
      <c r="F74" s="162"/>
      <c r="G74" s="162"/>
      <c r="H74" s="162"/>
      <c r="I74" s="162"/>
      <c r="J74" s="162"/>
      <c r="K74" s="162"/>
      <c r="L74" s="162"/>
      <c r="M74" s="162"/>
      <c r="N74" s="161"/>
      <c r="O74" s="161"/>
      <c r="P74" s="161"/>
      <c r="Q74" s="161"/>
      <c r="R74" s="162"/>
      <c r="S74" s="162"/>
      <c r="T74" s="162"/>
      <c r="U74" s="162"/>
      <c r="V74" s="162"/>
      <c r="W74" s="162"/>
      <c r="X74" s="162"/>
      <c r="Y74" s="162"/>
      <c r="Z74" s="152"/>
      <c r="AA74" s="152"/>
      <c r="AB74" s="152"/>
      <c r="AC74" s="152"/>
      <c r="AD74" s="152"/>
      <c r="AE74" s="152"/>
      <c r="AF74" s="152"/>
      <c r="AG74" s="152" t="s">
        <v>234</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ht="22.5" outlineLevel="1" x14ac:dyDescent="0.2">
      <c r="A75" s="175">
        <v>21</v>
      </c>
      <c r="B75" s="176" t="s">
        <v>308</v>
      </c>
      <c r="C75" s="191" t="s">
        <v>309</v>
      </c>
      <c r="D75" s="177" t="s">
        <v>249</v>
      </c>
      <c r="E75" s="178">
        <v>58.916849999999997</v>
      </c>
      <c r="F75" s="179"/>
      <c r="G75" s="180">
        <f>ROUND(E75*F75,2)</f>
        <v>0</v>
      </c>
      <c r="H75" s="179">
        <v>101.35</v>
      </c>
      <c r="I75" s="180">
        <f>ROUND(E75*H75,2)</f>
        <v>5971.22</v>
      </c>
      <c r="J75" s="179">
        <v>277.14999999999998</v>
      </c>
      <c r="K75" s="180">
        <f>ROUND(E75*J75,2)</f>
        <v>16328.8</v>
      </c>
      <c r="L75" s="180">
        <v>21</v>
      </c>
      <c r="M75" s="180">
        <f>G75*(1+L75/100)</f>
        <v>0</v>
      </c>
      <c r="N75" s="178">
        <v>4.1099999999999999E-3</v>
      </c>
      <c r="O75" s="178">
        <f>ROUND(E75*N75,2)</f>
        <v>0.24</v>
      </c>
      <c r="P75" s="178">
        <v>0</v>
      </c>
      <c r="Q75" s="178">
        <f>ROUND(E75*P75,2)</f>
        <v>0</v>
      </c>
      <c r="R75" s="180" t="s">
        <v>254</v>
      </c>
      <c r="S75" s="180" t="s">
        <v>227</v>
      </c>
      <c r="T75" s="181" t="s">
        <v>228</v>
      </c>
      <c r="U75" s="162">
        <v>0.48</v>
      </c>
      <c r="V75" s="162">
        <f>ROUND(E75*U75,2)</f>
        <v>28.28</v>
      </c>
      <c r="W75" s="162"/>
      <c r="X75" s="162" t="s">
        <v>229</v>
      </c>
      <c r="Y75" s="162" t="s">
        <v>230</v>
      </c>
      <c r="Z75" s="152"/>
      <c r="AA75" s="152"/>
      <c r="AB75" s="152"/>
      <c r="AC75" s="152"/>
      <c r="AD75" s="152"/>
      <c r="AE75" s="152"/>
      <c r="AF75" s="152"/>
      <c r="AG75" s="152" t="s">
        <v>231</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2" x14ac:dyDescent="0.2">
      <c r="A76" s="159"/>
      <c r="B76" s="160"/>
      <c r="C76" s="255" t="s">
        <v>310</v>
      </c>
      <c r="D76" s="256"/>
      <c r="E76" s="256"/>
      <c r="F76" s="256"/>
      <c r="G76" s="256"/>
      <c r="H76" s="162"/>
      <c r="I76" s="162"/>
      <c r="J76" s="162"/>
      <c r="K76" s="162"/>
      <c r="L76" s="162"/>
      <c r="M76" s="162"/>
      <c r="N76" s="161"/>
      <c r="O76" s="161"/>
      <c r="P76" s="161"/>
      <c r="Q76" s="161"/>
      <c r="R76" s="162"/>
      <c r="S76" s="162"/>
      <c r="T76" s="162"/>
      <c r="U76" s="162"/>
      <c r="V76" s="162"/>
      <c r="W76" s="162"/>
      <c r="X76" s="162"/>
      <c r="Y76" s="162"/>
      <c r="Z76" s="152"/>
      <c r="AA76" s="152"/>
      <c r="AB76" s="152"/>
      <c r="AC76" s="152"/>
      <c r="AD76" s="152"/>
      <c r="AE76" s="152"/>
      <c r="AF76" s="152"/>
      <c r="AG76" s="152" t="s">
        <v>233</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2" x14ac:dyDescent="0.2">
      <c r="A77" s="159"/>
      <c r="B77" s="160"/>
      <c r="C77" s="192" t="s">
        <v>287</v>
      </c>
      <c r="D77" s="163"/>
      <c r="E77" s="164">
        <v>33.352649999999997</v>
      </c>
      <c r="F77" s="162"/>
      <c r="G77" s="162"/>
      <c r="H77" s="162"/>
      <c r="I77" s="162"/>
      <c r="J77" s="162"/>
      <c r="K77" s="162"/>
      <c r="L77" s="162"/>
      <c r="M77" s="162"/>
      <c r="N77" s="161"/>
      <c r="O77" s="161"/>
      <c r="P77" s="161"/>
      <c r="Q77" s="161"/>
      <c r="R77" s="162"/>
      <c r="S77" s="162"/>
      <c r="T77" s="162"/>
      <c r="U77" s="162"/>
      <c r="V77" s="162"/>
      <c r="W77" s="162"/>
      <c r="X77" s="162"/>
      <c r="Y77" s="162"/>
      <c r="Z77" s="152"/>
      <c r="AA77" s="152"/>
      <c r="AB77" s="152"/>
      <c r="AC77" s="152"/>
      <c r="AD77" s="152"/>
      <c r="AE77" s="152"/>
      <c r="AF77" s="152"/>
      <c r="AG77" s="152" t="s">
        <v>234</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3" x14ac:dyDescent="0.2">
      <c r="A78" s="159"/>
      <c r="B78" s="160"/>
      <c r="C78" s="192" t="s">
        <v>288</v>
      </c>
      <c r="D78" s="163"/>
      <c r="E78" s="164">
        <v>25.5642</v>
      </c>
      <c r="F78" s="162"/>
      <c r="G78" s="162"/>
      <c r="H78" s="162"/>
      <c r="I78" s="162"/>
      <c r="J78" s="162"/>
      <c r="K78" s="162"/>
      <c r="L78" s="162"/>
      <c r="M78" s="162"/>
      <c r="N78" s="161"/>
      <c r="O78" s="161"/>
      <c r="P78" s="161"/>
      <c r="Q78" s="161"/>
      <c r="R78" s="162"/>
      <c r="S78" s="162"/>
      <c r="T78" s="162"/>
      <c r="U78" s="162"/>
      <c r="V78" s="162"/>
      <c r="W78" s="162"/>
      <c r="X78" s="162"/>
      <c r="Y78" s="162"/>
      <c r="Z78" s="152"/>
      <c r="AA78" s="152"/>
      <c r="AB78" s="152"/>
      <c r="AC78" s="152"/>
      <c r="AD78" s="152"/>
      <c r="AE78" s="152"/>
      <c r="AF78" s="152"/>
      <c r="AG78" s="152" t="s">
        <v>234</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75">
        <v>22</v>
      </c>
      <c r="B79" s="176" t="s">
        <v>311</v>
      </c>
      <c r="C79" s="191" t="s">
        <v>312</v>
      </c>
      <c r="D79" s="177" t="s">
        <v>249</v>
      </c>
      <c r="E79" s="178">
        <v>9.0809999999999995</v>
      </c>
      <c r="F79" s="179"/>
      <c r="G79" s="180">
        <f>ROUND(E79*F79,2)</f>
        <v>0</v>
      </c>
      <c r="H79" s="179">
        <v>96.86</v>
      </c>
      <c r="I79" s="180">
        <f>ROUND(E79*H79,2)</f>
        <v>879.59</v>
      </c>
      <c r="J79" s="179">
        <v>495.14</v>
      </c>
      <c r="K79" s="180">
        <f>ROUND(E79*J79,2)</f>
        <v>4496.37</v>
      </c>
      <c r="L79" s="180">
        <v>21</v>
      </c>
      <c r="M79" s="180">
        <f>G79*(1+L79/100)</f>
        <v>0</v>
      </c>
      <c r="N79" s="178">
        <v>4.3049999999999998E-2</v>
      </c>
      <c r="O79" s="178">
        <f>ROUND(E79*N79,2)</f>
        <v>0.39</v>
      </c>
      <c r="P79" s="178">
        <v>0</v>
      </c>
      <c r="Q79" s="178">
        <f>ROUND(E79*P79,2)</f>
        <v>0</v>
      </c>
      <c r="R79" s="180" t="s">
        <v>276</v>
      </c>
      <c r="S79" s="180" t="s">
        <v>227</v>
      </c>
      <c r="T79" s="181" t="s">
        <v>228</v>
      </c>
      <c r="U79" s="162">
        <v>0.88</v>
      </c>
      <c r="V79" s="162">
        <f>ROUND(E79*U79,2)</f>
        <v>7.99</v>
      </c>
      <c r="W79" s="162"/>
      <c r="X79" s="162" t="s">
        <v>229</v>
      </c>
      <c r="Y79" s="162" t="s">
        <v>230</v>
      </c>
      <c r="Z79" s="152"/>
      <c r="AA79" s="152"/>
      <c r="AB79" s="152"/>
      <c r="AC79" s="152"/>
      <c r="AD79" s="152"/>
      <c r="AE79" s="152"/>
      <c r="AF79" s="152"/>
      <c r="AG79" s="152" t="s">
        <v>231</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2" x14ac:dyDescent="0.2">
      <c r="A80" s="159"/>
      <c r="B80" s="160"/>
      <c r="C80" s="255" t="s">
        <v>313</v>
      </c>
      <c r="D80" s="256"/>
      <c r="E80" s="256"/>
      <c r="F80" s="256"/>
      <c r="G80" s="256"/>
      <c r="H80" s="162"/>
      <c r="I80" s="162"/>
      <c r="J80" s="162"/>
      <c r="K80" s="162"/>
      <c r="L80" s="162"/>
      <c r="M80" s="162"/>
      <c r="N80" s="161"/>
      <c r="O80" s="161"/>
      <c r="P80" s="161"/>
      <c r="Q80" s="161"/>
      <c r="R80" s="162"/>
      <c r="S80" s="162"/>
      <c r="T80" s="162"/>
      <c r="U80" s="162"/>
      <c r="V80" s="162"/>
      <c r="W80" s="162"/>
      <c r="X80" s="162"/>
      <c r="Y80" s="162"/>
      <c r="Z80" s="152"/>
      <c r="AA80" s="152"/>
      <c r="AB80" s="152"/>
      <c r="AC80" s="152"/>
      <c r="AD80" s="152"/>
      <c r="AE80" s="152"/>
      <c r="AF80" s="152"/>
      <c r="AG80" s="152" t="s">
        <v>233</v>
      </c>
      <c r="AH80" s="152"/>
      <c r="AI80" s="152"/>
      <c r="AJ80" s="152"/>
      <c r="AK80" s="152"/>
      <c r="AL80" s="152"/>
      <c r="AM80" s="152"/>
      <c r="AN80" s="152"/>
      <c r="AO80" s="152"/>
      <c r="AP80" s="152"/>
      <c r="AQ80" s="152"/>
      <c r="AR80" s="152"/>
      <c r="AS80" s="152"/>
      <c r="AT80" s="152"/>
      <c r="AU80" s="152"/>
      <c r="AV80" s="152"/>
      <c r="AW80" s="152"/>
      <c r="AX80" s="152"/>
      <c r="AY80" s="152"/>
      <c r="AZ80" s="152"/>
      <c r="BA80" s="182" t="str">
        <f>C80</f>
        <v>jakoukoliv maltou, z pomocného pracovního lešení o výšce podlahy do 1900 mm a pro zatížení do 1,5 kPa,</v>
      </c>
      <c r="BB80" s="152"/>
      <c r="BC80" s="152"/>
      <c r="BD80" s="152"/>
      <c r="BE80" s="152"/>
      <c r="BF80" s="152"/>
      <c r="BG80" s="152"/>
      <c r="BH80" s="152"/>
    </row>
    <row r="81" spans="1:60" outlineLevel="2" x14ac:dyDescent="0.2">
      <c r="A81" s="159"/>
      <c r="B81" s="160"/>
      <c r="C81" s="192" t="s">
        <v>314</v>
      </c>
      <c r="D81" s="163"/>
      <c r="E81" s="164">
        <v>1.377</v>
      </c>
      <c r="F81" s="162"/>
      <c r="G81" s="162"/>
      <c r="H81" s="162"/>
      <c r="I81" s="162"/>
      <c r="J81" s="162"/>
      <c r="K81" s="162"/>
      <c r="L81" s="162"/>
      <c r="M81" s="162"/>
      <c r="N81" s="161"/>
      <c r="O81" s="161"/>
      <c r="P81" s="161"/>
      <c r="Q81" s="161"/>
      <c r="R81" s="162"/>
      <c r="S81" s="162"/>
      <c r="T81" s="162"/>
      <c r="U81" s="162"/>
      <c r="V81" s="162"/>
      <c r="W81" s="162"/>
      <c r="X81" s="162"/>
      <c r="Y81" s="162"/>
      <c r="Z81" s="152"/>
      <c r="AA81" s="152"/>
      <c r="AB81" s="152"/>
      <c r="AC81" s="152"/>
      <c r="AD81" s="152"/>
      <c r="AE81" s="152"/>
      <c r="AF81" s="152"/>
      <c r="AG81" s="152" t="s">
        <v>234</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3" x14ac:dyDescent="0.2">
      <c r="A82" s="159"/>
      <c r="B82" s="160"/>
      <c r="C82" s="192" t="s">
        <v>315</v>
      </c>
      <c r="D82" s="163"/>
      <c r="E82" s="164">
        <v>7.7039999999999997</v>
      </c>
      <c r="F82" s="162"/>
      <c r="G82" s="162"/>
      <c r="H82" s="162"/>
      <c r="I82" s="162"/>
      <c r="J82" s="162"/>
      <c r="K82" s="162"/>
      <c r="L82" s="162"/>
      <c r="M82" s="162"/>
      <c r="N82" s="161"/>
      <c r="O82" s="161"/>
      <c r="P82" s="161"/>
      <c r="Q82" s="161"/>
      <c r="R82" s="162"/>
      <c r="S82" s="162"/>
      <c r="T82" s="162"/>
      <c r="U82" s="162"/>
      <c r="V82" s="162"/>
      <c r="W82" s="162"/>
      <c r="X82" s="162"/>
      <c r="Y82" s="162"/>
      <c r="Z82" s="152"/>
      <c r="AA82" s="152"/>
      <c r="AB82" s="152"/>
      <c r="AC82" s="152"/>
      <c r="AD82" s="152"/>
      <c r="AE82" s="152"/>
      <c r="AF82" s="152"/>
      <c r="AG82" s="152" t="s">
        <v>234</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ht="22.5" outlineLevel="1" x14ac:dyDescent="0.2">
      <c r="A83" s="175">
        <v>23</v>
      </c>
      <c r="B83" s="176" t="s">
        <v>316</v>
      </c>
      <c r="C83" s="191" t="s">
        <v>317</v>
      </c>
      <c r="D83" s="177" t="s">
        <v>249</v>
      </c>
      <c r="E83" s="178">
        <f>E61</f>
        <v>123.98399000000001</v>
      </c>
      <c r="F83" s="179"/>
      <c r="G83" s="180">
        <f>ROUND(E83*F83,2)</f>
        <v>0</v>
      </c>
      <c r="H83" s="179">
        <v>88.31</v>
      </c>
      <c r="I83" s="180">
        <f>ROUND(E83*H83,2)</f>
        <v>10949.03</v>
      </c>
      <c r="J83" s="179">
        <v>208.69</v>
      </c>
      <c r="K83" s="180">
        <f>ROUND(E83*J83,2)</f>
        <v>25874.22</v>
      </c>
      <c r="L83" s="180">
        <v>21</v>
      </c>
      <c r="M83" s="180">
        <f>G83*(1+L83/100)</f>
        <v>0</v>
      </c>
      <c r="N83" s="178">
        <v>3.6700000000000001E-3</v>
      </c>
      <c r="O83" s="178">
        <f>ROUND(E83*N83,2)</f>
        <v>0.46</v>
      </c>
      <c r="P83" s="178">
        <v>0</v>
      </c>
      <c r="Q83" s="178">
        <f>ROUND(E83*P83,2)</f>
        <v>0</v>
      </c>
      <c r="R83" s="180" t="s">
        <v>254</v>
      </c>
      <c r="S83" s="180" t="s">
        <v>227</v>
      </c>
      <c r="T83" s="181" t="s">
        <v>228</v>
      </c>
      <c r="U83" s="162">
        <v>0.36</v>
      </c>
      <c r="V83" s="162">
        <f>ROUND(E83*U83,2)</f>
        <v>44.63</v>
      </c>
      <c r="W83" s="162"/>
      <c r="X83" s="162" t="s">
        <v>229</v>
      </c>
      <c r="Y83" s="162" t="s">
        <v>230</v>
      </c>
      <c r="Z83" s="152"/>
      <c r="AA83" s="152"/>
      <c r="AB83" s="152"/>
      <c r="AC83" s="152"/>
      <c r="AD83" s="152"/>
      <c r="AE83" s="152"/>
      <c r="AF83" s="152"/>
      <c r="AG83" s="152" t="s">
        <v>231</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ht="33.75" outlineLevel="2" x14ac:dyDescent="0.2">
      <c r="A84" s="159"/>
      <c r="B84" s="160"/>
      <c r="C84" s="192" t="s">
        <v>293</v>
      </c>
      <c r="D84" s="163"/>
      <c r="E84" s="164">
        <v>67.573099999999997</v>
      </c>
      <c r="F84" s="162"/>
      <c r="G84" s="162"/>
      <c r="H84" s="162"/>
      <c r="I84" s="162"/>
      <c r="J84" s="162"/>
      <c r="K84" s="162"/>
      <c r="L84" s="162"/>
      <c r="M84" s="162"/>
      <c r="N84" s="161"/>
      <c r="O84" s="161"/>
      <c r="P84" s="161"/>
      <c r="Q84" s="161"/>
      <c r="R84" s="162"/>
      <c r="S84" s="162"/>
      <c r="T84" s="162"/>
      <c r="U84" s="162"/>
      <c r="V84" s="162"/>
      <c r="W84" s="162"/>
      <c r="X84" s="162"/>
      <c r="Y84" s="162"/>
      <c r="Z84" s="152"/>
      <c r="AA84" s="152"/>
      <c r="AB84" s="152"/>
      <c r="AC84" s="152"/>
      <c r="AD84" s="152"/>
      <c r="AE84" s="152"/>
      <c r="AF84" s="152"/>
      <c r="AG84" s="152" t="s">
        <v>234</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ht="33.75" outlineLevel="3" x14ac:dyDescent="0.2">
      <c r="A85" s="159"/>
      <c r="B85" s="160"/>
      <c r="C85" s="192" t="s">
        <v>294</v>
      </c>
      <c r="D85" s="163"/>
      <c r="E85" s="164">
        <v>56.410890000000002</v>
      </c>
      <c r="F85" s="162"/>
      <c r="G85" s="162"/>
      <c r="H85" s="162"/>
      <c r="I85" s="162"/>
      <c r="J85" s="162"/>
      <c r="K85" s="162"/>
      <c r="L85" s="162"/>
      <c r="M85" s="162"/>
      <c r="N85" s="161"/>
      <c r="O85" s="161"/>
      <c r="P85" s="161"/>
      <c r="Q85" s="161"/>
      <c r="R85" s="162"/>
      <c r="S85" s="162"/>
      <c r="T85" s="162"/>
      <c r="U85" s="162"/>
      <c r="V85" s="162"/>
      <c r="W85" s="162"/>
      <c r="X85" s="162"/>
      <c r="Y85" s="162"/>
      <c r="Z85" s="152"/>
      <c r="AA85" s="152"/>
      <c r="AB85" s="152"/>
      <c r="AC85" s="152"/>
      <c r="AD85" s="152"/>
      <c r="AE85" s="152"/>
      <c r="AF85" s="152"/>
      <c r="AG85" s="152" t="s">
        <v>234</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3" x14ac:dyDescent="0.2">
      <c r="A86" s="159"/>
      <c r="B86" s="160"/>
      <c r="C86" s="192" t="s">
        <v>769</v>
      </c>
      <c r="D86" s="163"/>
      <c r="E86" s="164"/>
      <c r="F86" s="162"/>
      <c r="G86" s="162"/>
      <c r="H86" s="162"/>
      <c r="I86" s="162"/>
      <c r="J86" s="162"/>
      <c r="K86" s="162"/>
      <c r="L86" s="162"/>
      <c r="M86" s="162"/>
      <c r="N86" s="161"/>
      <c r="O86" s="161"/>
      <c r="P86" s="161"/>
      <c r="Q86" s="161"/>
      <c r="R86" s="162"/>
      <c r="S86" s="162"/>
      <c r="T86" s="162"/>
      <c r="U86" s="162"/>
      <c r="V86" s="162"/>
      <c r="W86" s="162"/>
      <c r="X86" s="162"/>
      <c r="Y86" s="162"/>
      <c r="Z86" s="152"/>
      <c r="AA86" s="152"/>
      <c r="AB86" s="152"/>
      <c r="AC86" s="152"/>
      <c r="AD86" s="152"/>
      <c r="AE86" s="152"/>
      <c r="AF86" s="152"/>
      <c r="AG86" s="152" t="s">
        <v>234</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3" x14ac:dyDescent="0.2">
      <c r="A87" s="159"/>
      <c r="B87" s="160"/>
      <c r="C87" s="192" t="s">
        <v>770</v>
      </c>
      <c r="D87" s="163"/>
      <c r="E87" s="164"/>
      <c r="F87" s="162"/>
      <c r="G87" s="162"/>
      <c r="H87" s="162"/>
      <c r="I87" s="162"/>
      <c r="J87" s="162"/>
      <c r="K87" s="162"/>
      <c r="L87" s="162"/>
      <c r="M87" s="162"/>
      <c r="N87" s="161"/>
      <c r="O87" s="161"/>
      <c r="P87" s="161"/>
      <c r="Q87" s="161"/>
      <c r="R87" s="162"/>
      <c r="S87" s="162"/>
      <c r="T87" s="162"/>
      <c r="U87" s="162"/>
      <c r="V87" s="162"/>
      <c r="W87" s="162"/>
      <c r="X87" s="162"/>
      <c r="Y87" s="162"/>
      <c r="Z87" s="152"/>
      <c r="AA87" s="152"/>
      <c r="AB87" s="152"/>
      <c r="AC87" s="152"/>
      <c r="AD87" s="152"/>
      <c r="AE87" s="152"/>
      <c r="AF87" s="152"/>
      <c r="AG87" s="152" t="s">
        <v>234</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x14ac:dyDescent="0.2">
      <c r="A88" s="168" t="s">
        <v>221</v>
      </c>
      <c r="B88" s="169" t="s">
        <v>145</v>
      </c>
      <c r="C88" s="190" t="s">
        <v>146</v>
      </c>
      <c r="D88" s="170"/>
      <c r="E88" s="171"/>
      <c r="F88" s="172"/>
      <c r="G88" s="172">
        <f>SUMIF(AG89:AG103,"&lt;&gt;NOR",G89:G103)</f>
        <v>0</v>
      </c>
      <c r="H88" s="172"/>
      <c r="I88" s="172">
        <f>SUM(I89:I103)</f>
        <v>2417.96</v>
      </c>
      <c r="J88" s="172"/>
      <c r="K88" s="172">
        <f>SUM(K89:K103)</f>
        <v>3631.7</v>
      </c>
      <c r="L88" s="172"/>
      <c r="M88" s="172">
        <f>SUM(M89:M103)</f>
        <v>0</v>
      </c>
      <c r="N88" s="171"/>
      <c r="O88" s="171">
        <f>SUM(O89:O103)</f>
        <v>0.03</v>
      </c>
      <c r="P88" s="171"/>
      <c r="Q88" s="171">
        <f>SUM(Q89:Q103)</f>
        <v>0</v>
      </c>
      <c r="R88" s="172"/>
      <c r="S88" s="172"/>
      <c r="T88" s="173"/>
      <c r="U88" s="167"/>
      <c r="V88" s="167">
        <f>SUM(V89:V103)</f>
        <v>6.59</v>
      </c>
      <c r="W88" s="167"/>
      <c r="X88" s="167"/>
      <c r="Y88" s="167"/>
      <c r="AG88" t="s">
        <v>222</v>
      </c>
    </row>
    <row r="89" spans="1:60" ht="22.5" outlineLevel="1" x14ac:dyDescent="0.2">
      <c r="A89" s="175">
        <v>24</v>
      </c>
      <c r="B89" s="176" t="s">
        <v>318</v>
      </c>
      <c r="C89" s="191" t="s">
        <v>319</v>
      </c>
      <c r="D89" s="177" t="s">
        <v>249</v>
      </c>
      <c r="E89" s="178">
        <v>0.9</v>
      </c>
      <c r="F89" s="179"/>
      <c r="G89" s="180">
        <f>ROUND(E89*F89,2)</f>
        <v>0</v>
      </c>
      <c r="H89" s="179">
        <v>954.15</v>
      </c>
      <c r="I89" s="180">
        <f>ROUND(E89*H89,2)</f>
        <v>858.74</v>
      </c>
      <c r="J89" s="179">
        <v>705.85</v>
      </c>
      <c r="K89" s="180">
        <f>ROUND(E89*J89,2)</f>
        <v>635.27</v>
      </c>
      <c r="L89" s="180">
        <v>21</v>
      </c>
      <c r="M89" s="180">
        <f>G89*(1+L89/100)</f>
        <v>0</v>
      </c>
      <c r="N89" s="178">
        <v>1.423E-2</v>
      </c>
      <c r="O89" s="178">
        <f>ROUND(E89*N89,2)</f>
        <v>0.01</v>
      </c>
      <c r="P89" s="178">
        <v>0</v>
      </c>
      <c r="Q89" s="178">
        <f>ROUND(E89*P89,2)</f>
        <v>0</v>
      </c>
      <c r="R89" s="180" t="s">
        <v>254</v>
      </c>
      <c r="S89" s="180" t="s">
        <v>227</v>
      </c>
      <c r="T89" s="181" t="s">
        <v>228</v>
      </c>
      <c r="U89" s="162">
        <v>1.26</v>
      </c>
      <c r="V89" s="162">
        <f>ROUND(E89*U89,2)</f>
        <v>1.1299999999999999</v>
      </c>
      <c r="W89" s="162"/>
      <c r="X89" s="162" t="s">
        <v>229</v>
      </c>
      <c r="Y89" s="162" t="s">
        <v>230</v>
      </c>
      <c r="Z89" s="152"/>
      <c r="AA89" s="152"/>
      <c r="AB89" s="152"/>
      <c r="AC89" s="152"/>
      <c r="AD89" s="152"/>
      <c r="AE89" s="152"/>
      <c r="AF89" s="152"/>
      <c r="AG89" s="152" t="s">
        <v>231</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ht="33.75" outlineLevel="2" x14ac:dyDescent="0.2">
      <c r="A90" s="159"/>
      <c r="B90" s="160"/>
      <c r="C90" s="255" t="s">
        <v>320</v>
      </c>
      <c r="D90" s="256"/>
      <c r="E90" s="256"/>
      <c r="F90" s="256"/>
      <c r="G90" s="256"/>
      <c r="H90" s="162"/>
      <c r="I90" s="162"/>
      <c r="J90" s="162"/>
      <c r="K90" s="162"/>
      <c r="L90" s="162"/>
      <c r="M90" s="162"/>
      <c r="N90" s="161"/>
      <c r="O90" s="161"/>
      <c r="P90" s="161"/>
      <c r="Q90" s="161"/>
      <c r="R90" s="162"/>
      <c r="S90" s="162"/>
      <c r="T90" s="162"/>
      <c r="U90" s="162"/>
      <c r="V90" s="162"/>
      <c r="W90" s="162"/>
      <c r="X90" s="162"/>
      <c r="Y90" s="162"/>
      <c r="Z90" s="152"/>
      <c r="AA90" s="152"/>
      <c r="AB90" s="152"/>
      <c r="AC90" s="152"/>
      <c r="AD90" s="152"/>
      <c r="AE90" s="152"/>
      <c r="AF90" s="152"/>
      <c r="AG90" s="152" t="s">
        <v>233</v>
      </c>
      <c r="AH90" s="152"/>
      <c r="AI90" s="152"/>
      <c r="AJ90" s="152"/>
      <c r="AK90" s="152"/>
      <c r="AL90" s="152"/>
      <c r="AM90" s="152"/>
      <c r="AN90" s="152"/>
      <c r="AO90" s="152"/>
      <c r="AP90" s="152"/>
      <c r="AQ90" s="152"/>
      <c r="AR90" s="152"/>
      <c r="AS90" s="152"/>
      <c r="AT90" s="152"/>
      <c r="AU90" s="152"/>
      <c r="AV90" s="152"/>
      <c r="AW90" s="152"/>
      <c r="AX90" s="152"/>
      <c r="AY90" s="152"/>
      <c r="AZ90" s="152"/>
      <c r="BA90" s="182" t="str">
        <f>C90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90" s="152"/>
      <c r="BC90" s="152"/>
      <c r="BD90" s="152"/>
      <c r="BE90" s="152"/>
      <c r="BF90" s="152"/>
      <c r="BG90" s="152"/>
      <c r="BH90" s="152"/>
    </row>
    <row r="91" spans="1:60" outlineLevel="2" x14ac:dyDescent="0.2">
      <c r="A91" s="159"/>
      <c r="B91" s="160"/>
      <c r="C91" s="257" t="s">
        <v>321</v>
      </c>
      <c r="D91" s="258"/>
      <c r="E91" s="258"/>
      <c r="F91" s="258"/>
      <c r="G91" s="258"/>
      <c r="H91" s="162"/>
      <c r="I91" s="162"/>
      <c r="J91" s="162"/>
      <c r="K91" s="162"/>
      <c r="L91" s="162"/>
      <c r="M91" s="162"/>
      <c r="N91" s="161"/>
      <c r="O91" s="161"/>
      <c r="P91" s="161"/>
      <c r="Q91" s="161"/>
      <c r="R91" s="162"/>
      <c r="S91" s="162"/>
      <c r="T91" s="162"/>
      <c r="U91" s="162"/>
      <c r="V91" s="162"/>
      <c r="W91" s="162"/>
      <c r="X91" s="162"/>
      <c r="Y91" s="162"/>
      <c r="Z91" s="152"/>
      <c r="AA91" s="152"/>
      <c r="AB91" s="152"/>
      <c r="AC91" s="152"/>
      <c r="AD91" s="152"/>
      <c r="AE91" s="152"/>
      <c r="AF91" s="152"/>
      <c r="AG91" s="152" t="s">
        <v>267</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2" x14ac:dyDescent="0.2">
      <c r="A92" s="159"/>
      <c r="B92" s="160"/>
      <c r="C92" s="192" t="s">
        <v>322</v>
      </c>
      <c r="D92" s="163"/>
      <c r="E92" s="164">
        <v>0.9</v>
      </c>
      <c r="F92" s="162"/>
      <c r="G92" s="162"/>
      <c r="H92" s="162"/>
      <c r="I92" s="162"/>
      <c r="J92" s="162"/>
      <c r="K92" s="162"/>
      <c r="L92" s="162"/>
      <c r="M92" s="162"/>
      <c r="N92" s="161"/>
      <c r="O92" s="161"/>
      <c r="P92" s="161"/>
      <c r="Q92" s="161"/>
      <c r="R92" s="162"/>
      <c r="S92" s="162"/>
      <c r="T92" s="162"/>
      <c r="U92" s="162"/>
      <c r="V92" s="162"/>
      <c r="W92" s="162"/>
      <c r="X92" s="162"/>
      <c r="Y92" s="162"/>
      <c r="Z92" s="152"/>
      <c r="AA92" s="152"/>
      <c r="AB92" s="152"/>
      <c r="AC92" s="152"/>
      <c r="AD92" s="152"/>
      <c r="AE92" s="152"/>
      <c r="AF92" s="152"/>
      <c r="AG92" s="152" t="s">
        <v>234</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ht="22.5" outlineLevel="1" x14ac:dyDescent="0.2">
      <c r="A93" s="175">
        <v>25</v>
      </c>
      <c r="B93" s="176" t="s">
        <v>323</v>
      </c>
      <c r="C93" s="191" t="s">
        <v>324</v>
      </c>
      <c r="D93" s="177" t="s">
        <v>249</v>
      </c>
      <c r="E93" s="178">
        <v>1.7010000000000001</v>
      </c>
      <c r="F93" s="179"/>
      <c r="G93" s="180">
        <f>ROUND(E93*F93,2)</f>
        <v>0</v>
      </c>
      <c r="H93" s="179">
        <v>766.77</v>
      </c>
      <c r="I93" s="180">
        <f>ROUND(E93*H93,2)</f>
        <v>1304.28</v>
      </c>
      <c r="J93" s="179">
        <v>1613.23</v>
      </c>
      <c r="K93" s="180">
        <f>ROUND(E93*J93,2)</f>
        <v>2744.1</v>
      </c>
      <c r="L93" s="180">
        <v>21</v>
      </c>
      <c r="M93" s="180">
        <f>G93*(1+L93/100)</f>
        <v>0</v>
      </c>
      <c r="N93" s="178">
        <v>1.295E-2</v>
      </c>
      <c r="O93" s="178">
        <f>ROUND(E93*N93,2)</f>
        <v>0.02</v>
      </c>
      <c r="P93" s="178">
        <v>0</v>
      </c>
      <c r="Q93" s="178">
        <f>ROUND(E93*P93,2)</f>
        <v>0</v>
      </c>
      <c r="R93" s="180" t="s">
        <v>254</v>
      </c>
      <c r="S93" s="180" t="s">
        <v>227</v>
      </c>
      <c r="T93" s="181" t="s">
        <v>228</v>
      </c>
      <c r="U93" s="162">
        <v>2.9</v>
      </c>
      <c r="V93" s="162">
        <f>ROUND(E93*U93,2)</f>
        <v>4.93</v>
      </c>
      <c r="W93" s="162"/>
      <c r="X93" s="162" t="s">
        <v>229</v>
      </c>
      <c r="Y93" s="162" t="s">
        <v>230</v>
      </c>
      <c r="Z93" s="152"/>
      <c r="AA93" s="152"/>
      <c r="AB93" s="152"/>
      <c r="AC93" s="152"/>
      <c r="AD93" s="152"/>
      <c r="AE93" s="152"/>
      <c r="AF93" s="152"/>
      <c r="AG93" s="152" t="s">
        <v>231</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ht="33.75" outlineLevel="2" x14ac:dyDescent="0.2">
      <c r="A94" s="159"/>
      <c r="B94" s="160"/>
      <c r="C94" s="255" t="s">
        <v>325</v>
      </c>
      <c r="D94" s="256"/>
      <c r="E94" s="256"/>
      <c r="F94" s="256"/>
      <c r="G94" s="256"/>
      <c r="H94" s="162"/>
      <c r="I94" s="162"/>
      <c r="J94" s="162"/>
      <c r="K94" s="162"/>
      <c r="L94" s="162"/>
      <c r="M94" s="162"/>
      <c r="N94" s="161"/>
      <c r="O94" s="161"/>
      <c r="P94" s="161"/>
      <c r="Q94" s="161"/>
      <c r="R94" s="162"/>
      <c r="S94" s="162"/>
      <c r="T94" s="162"/>
      <c r="U94" s="162"/>
      <c r="V94" s="162"/>
      <c r="W94" s="162"/>
      <c r="X94" s="162"/>
      <c r="Y94" s="162"/>
      <c r="Z94" s="152"/>
      <c r="AA94" s="152"/>
      <c r="AB94" s="152"/>
      <c r="AC94" s="152"/>
      <c r="AD94" s="152"/>
      <c r="AE94" s="152"/>
      <c r="AF94" s="152"/>
      <c r="AG94" s="152" t="s">
        <v>233</v>
      </c>
      <c r="AH94" s="152"/>
      <c r="AI94" s="152"/>
      <c r="AJ94" s="152"/>
      <c r="AK94" s="152"/>
      <c r="AL94" s="152"/>
      <c r="AM94" s="152"/>
      <c r="AN94" s="152"/>
      <c r="AO94" s="152"/>
      <c r="AP94" s="152"/>
      <c r="AQ94" s="152"/>
      <c r="AR94" s="152"/>
      <c r="AS94" s="152"/>
      <c r="AT94" s="152"/>
      <c r="AU94" s="152"/>
      <c r="AV94" s="152"/>
      <c r="AW94" s="152"/>
      <c r="AX94" s="152"/>
      <c r="AY94" s="152"/>
      <c r="AZ94" s="152"/>
      <c r="BA94" s="182" t="str">
        <f>C94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4" s="152"/>
      <c r="BC94" s="152"/>
      <c r="BD94" s="152"/>
      <c r="BE94" s="152"/>
      <c r="BF94" s="152"/>
      <c r="BG94" s="152"/>
      <c r="BH94" s="152"/>
    </row>
    <row r="95" spans="1:60" outlineLevel="2" x14ac:dyDescent="0.2">
      <c r="A95" s="159"/>
      <c r="B95" s="160"/>
      <c r="C95" s="257" t="s">
        <v>321</v>
      </c>
      <c r="D95" s="258"/>
      <c r="E95" s="258"/>
      <c r="F95" s="258"/>
      <c r="G95" s="258"/>
      <c r="H95" s="162"/>
      <c r="I95" s="162"/>
      <c r="J95" s="162"/>
      <c r="K95" s="162"/>
      <c r="L95" s="162"/>
      <c r="M95" s="162"/>
      <c r="N95" s="161"/>
      <c r="O95" s="161"/>
      <c r="P95" s="161"/>
      <c r="Q95" s="161"/>
      <c r="R95" s="162"/>
      <c r="S95" s="162"/>
      <c r="T95" s="162"/>
      <c r="U95" s="162"/>
      <c r="V95" s="162"/>
      <c r="W95" s="162"/>
      <c r="X95" s="162"/>
      <c r="Y95" s="162"/>
      <c r="Z95" s="152"/>
      <c r="AA95" s="152"/>
      <c r="AB95" s="152"/>
      <c r="AC95" s="152"/>
      <c r="AD95" s="152"/>
      <c r="AE95" s="152"/>
      <c r="AF95" s="152"/>
      <c r="AG95" s="152" t="s">
        <v>267</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2" x14ac:dyDescent="0.2">
      <c r="A96" s="159"/>
      <c r="B96" s="160"/>
      <c r="C96" s="192" t="s">
        <v>326</v>
      </c>
      <c r="D96" s="163"/>
      <c r="E96" s="164">
        <v>1.7010000000000001</v>
      </c>
      <c r="F96" s="162"/>
      <c r="G96" s="162"/>
      <c r="H96" s="162"/>
      <c r="I96" s="162"/>
      <c r="J96" s="162"/>
      <c r="K96" s="162"/>
      <c r="L96" s="162"/>
      <c r="M96" s="162"/>
      <c r="N96" s="161"/>
      <c r="O96" s="161"/>
      <c r="P96" s="161"/>
      <c r="Q96" s="161"/>
      <c r="R96" s="162"/>
      <c r="S96" s="162"/>
      <c r="T96" s="162"/>
      <c r="U96" s="162"/>
      <c r="V96" s="162"/>
      <c r="W96" s="162"/>
      <c r="X96" s="162"/>
      <c r="Y96" s="162"/>
      <c r="Z96" s="152"/>
      <c r="AA96" s="152"/>
      <c r="AB96" s="152"/>
      <c r="AC96" s="152"/>
      <c r="AD96" s="152"/>
      <c r="AE96" s="152"/>
      <c r="AF96" s="152"/>
      <c r="AG96" s="152" t="s">
        <v>234</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75">
        <v>26</v>
      </c>
      <c r="B97" s="176" t="s">
        <v>327</v>
      </c>
      <c r="C97" s="191" t="s">
        <v>328</v>
      </c>
      <c r="D97" s="177" t="s">
        <v>305</v>
      </c>
      <c r="E97" s="178">
        <v>4.8600000000000003</v>
      </c>
      <c r="F97" s="179"/>
      <c r="G97" s="180">
        <f>ROUND(E97*F97,2)</f>
        <v>0</v>
      </c>
      <c r="H97" s="179">
        <v>0</v>
      </c>
      <c r="I97" s="180">
        <f>ROUND(E97*H97,2)</f>
        <v>0</v>
      </c>
      <c r="J97" s="179">
        <v>24.7</v>
      </c>
      <c r="K97" s="180">
        <f>ROUND(E97*J97,2)</f>
        <v>120.04</v>
      </c>
      <c r="L97" s="180">
        <v>21</v>
      </c>
      <c r="M97" s="180">
        <f>G97*(1+L97/100)</f>
        <v>0</v>
      </c>
      <c r="N97" s="178">
        <v>0</v>
      </c>
      <c r="O97" s="178">
        <f>ROUND(E97*N97,2)</f>
        <v>0</v>
      </c>
      <c r="P97" s="178">
        <v>0</v>
      </c>
      <c r="Q97" s="178">
        <f>ROUND(E97*P97,2)</f>
        <v>0</v>
      </c>
      <c r="R97" s="180" t="s">
        <v>254</v>
      </c>
      <c r="S97" s="180" t="s">
        <v>227</v>
      </c>
      <c r="T97" s="181" t="s">
        <v>228</v>
      </c>
      <c r="U97" s="162">
        <v>0.05</v>
      </c>
      <c r="V97" s="162">
        <f>ROUND(E97*U97,2)</f>
        <v>0.24</v>
      </c>
      <c r="W97" s="162"/>
      <c r="X97" s="162" t="s">
        <v>229</v>
      </c>
      <c r="Y97" s="162" t="s">
        <v>230</v>
      </c>
      <c r="Z97" s="152"/>
      <c r="AA97" s="152"/>
      <c r="AB97" s="152"/>
      <c r="AC97" s="152"/>
      <c r="AD97" s="152"/>
      <c r="AE97" s="152"/>
      <c r="AF97" s="152"/>
      <c r="AG97" s="152" t="s">
        <v>231</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2" x14ac:dyDescent="0.2">
      <c r="A98" s="159"/>
      <c r="B98" s="160"/>
      <c r="C98" s="192" t="s">
        <v>329</v>
      </c>
      <c r="D98" s="163"/>
      <c r="E98" s="164">
        <v>4.8600000000000003</v>
      </c>
      <c r="F98" s="162"/>
      <c r="G98" s="162"/>
      <c r="H98" s="162"/>
      <c r="I98" s="162"/>
      <c r="J98" s="162"/>
      <c r="K98" s="162"/>
      <c r="L98" s="162"/>
      <c r="M98" s="162"/>
      <c r="N98" s="161"/>
      <c r="O98" s="161"/>
      <c r="P98" s="161"/>
      <c r="Q98" s="161"/>
      <c r="R98" s="162"/>
      <c r="S98" s="162"/>
      <c r="T98" s="162"/>
      <c r="U98" s="162"/>
      <c r="V98" s="162"/>
      <c r="W98" s="162"/>
      <c r="X98" s="162"/>
      <c r="Y98" s="162"/>
      <c r="Z98" s="152"/>
      <c r="AA98" s="152"/>
      <c r="AB98" s="152"/>
      <c r="AC98" s="152"/>
      <c r="AD98" s="152"/>
      <c r="AE98" s="152"/>
      <c r="AF98" s="152"/>
      <c r="AG98" s="152" t="s">
        <v>234</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75">
        <v>27</v>
      </c>
      <c r="B99" s="176" t="s">
        <v>330</v>
      </c>
      <c r="C99" s="191" t="s">
        <v>331</v>
      </c>
      <c r="D99" s="177" t="s">
        <v>305</v>
      </c>
      <c r="E99" s="178">
        <v>4.8600000000000003</v>
      </c>
      <c r="F99" s="179"/>
      <c r="G99" s="180">
        <f>ROUND(E99*F99,2)</f>
        <v>0</v>
      </c>
      <c r="H99" s="179">
        <v>28.98</v>
      </c>
      <c r="I99" s="180">
        <f>ROUND(E99*H99,2)</f>
        <v>140.84</v>
      </c>
      <c r="J99" s="179">
        <v>27.22</v>
      </c>
      <c r="K99" s="180">
        <f>ROUND(E99*J99,2)</f>
        <v>132.29</v>
      </c>
      <c r="L99" s="180">
        <v>21</v>
      </c>
      <c r="M99" s="180">
        <f>G99*(1+L99/100)</f>
        <v>0</v>
      </c>
      <c r="N99" s="178">
        <v>1.4999999999999999E-4</v>
      </c>
      <c r="O99" s="178">
        <f>ROUND(E99*N99,2)</f>
        <v>0</v>
      </c>
      <c r="P99" s="178">
        <v>0</v>
      </c>
      <c r="Q99" s="178">
        <f>ROUND(E99*P99,2)</f>
        <v>0</v>
      </c>
      <c r="R99" s="180" t="s">
        <v>254</v>
      </c>
      <c r="S99" s="180" t="s">
        <v>227</v>
      </c>
      <c r="T99" s="181" t="s">
        <v>228</v>
      </c>
      <c r="U99" s="162">
        <v>0.06</v>
      </c>
      <c r="V99" s="162">
        <f>ROUND(E99*U99,2)</f>
        <v>0.28999999999999998</v>
      </c>
      <c r="W99" s="162"/>
      <c r="X99" s="162" t="s">
        <v>229</v>
      </c>
      <c r="Y99" s="162" t="s">
        <v>230</v>
      </c>
      <c r="Z99" s="152"/>
      <c r="AA99" s="152"/>
      <c r="AB99" s="152"/>
      <c r="AC99" s="152"/>
      <c r="AD99" s="152"/>
      <c r="AE99" s="152"/>
      <c r="AF99" s="152"/>
      <c r="AG99" s="152" t="s">
        <v>231</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2" x14ac:dyDescent="0.2">
      <c r="A100" s="159"/>
      <c r="B100" s="160"/>
      <c r="C100" s="192" t="s">
        <v>329</v>
      </c>
      <c r="D100" s="163"/>
      <c r="E100" s="164">
        <v>4.8600000000000003</v>
      </c>
      <c r="F100" s="162"/>
      <c r="G100" s="162"/>
      <c r="H100" s="162"/>
      <c r="I100" s="162"/>
      <c r="J100" s="162"/>
      <c r="K100" s="162"/>
      <c r="L100" s="162"/>
      <c r="M100" s="162"/>
      <c r="N100" s="161"/>
      <c r="O100" s="161"/>
      <c r="P100" s="161"/>
      <c r="Q100" s="161"/>
      <c r="R100" s="162"/>
      <c r="S100" s="162"/>
      <c r="T100" s="162"/>
      <c r="U100" s="162"/>
      <c r="V100" s="162"/>
      <c r="W100" s="162"/>
      <c r="X100" s="162"/>
      <c r="Y100" s="162"/>
      <c r="Z100" s="152"/>
      <c r="AA100" s="152"/>
      <c r="AB100" s="152"/>
      <c r="AC100" s="152"/>
      <c r="AD100" s="152"/>
      <c r="AE100" s="152"/>
      <c r="AF100" s="152"/>
      <c r="AG100" s="152" t="s">
        <v>234</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75">
        <v>28</v>
      </c>
      <c r="B101" s="176" t="s">
        <v>332</v>
      </c>
      <c r="C101" s="191" t="s">
        <v>333</v>
      </c>
      <c r="D101" s="177" t="s">
        <v>305</v>
      </c>
      <c r="E101" s="178">
        <v>3.96</v>
      </c>
      <c r="F101" s="179"/>
      <c r="G101" s="180">
        <f>ROUND(E101*F101,2)</f>
        <v>0</v>
      </c>
      <c r="H101" s="179">
        <v>17.2</v>
      </c>
      <c r="I101" s="180">
        <f>ROUND(E101*H101,2)</f>
        <v>68.11</v>
      </c>
      <c r="J101" s="179">
        <v>0</v>
      </c>
      <c r="K101" s="180">
        <f>ROUND(E101*J101,2)</f>
        <v>0</v>
      </c>
      <c r="L101" s="180">
        <v>21</v>
      </c>
      <c r="M101" s="180">
        <f>G101*(1+L101/100)</f>
        <v>0</v>
      </c>
      <c r="N101" s="178">
        <v>1E-4</v>
      </c>
      <c r="O101" s="178">
        <f>ROUND(E101*N101,2)</f>
        <v>0</v>
      </c>
      <c r="P101" s="178">
        <v>0</v>
      </c>
      <c r="Q101" s="178">
        <f>ROUND(E101*P101,2)</f>
        <v>0</v>
      </c>
      <c r="R101" s="180" t="s">
        <v>334</v>
      </c>
      <c r="S101" s="180" t="s">
        <v>227</v>
      </c>
      <c r="T101" s="181" t="s">
        <v>228</v>
      </c>
      <c r="U101" s="162">
        <v>0</v>
      </c>
      <c r="V101" s="162">
        <f>ROUND(E101*U101,2)</f>
        <v>0</v>
      </c>
      <c r="W101" s="162"/>
      <c r="X101" s="162" t="s">
        <v>335</v>
      </c>
      <c r="Y101" s="162" t="s">
        <v>230</v>
      </c>
      <c r="Z101" s="152"/>
      <c r="AA101" s="152"/>
      <c r="AB101" s="152"/>
      <c r="AC101" s="152"/>
      <c r="AD101" s="152"/>
      <c r="AE101" s="152"/>
      <c r="AF101" s="152"/>
      <c r="AG101" s="152" t="s">
        <v>336</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2" x14ac:dyDescent="0.2">
      <c r="A102" s="159"/>
      <c r="B102" s="160"/>
      <c r="C102" s="192" t="s">
        <v>337</v>
      </c>
      <c r="D102" s="163"/>
      <c r="E102" s="164">
        <v>3.96</v>
      </c>
      <c r="F102" s="162"/>
      <c r="G102" s="162"/>
      <c r="H102" s="162"/>
      <c r="I102" s="162"/>
      <c r="J102" s="162"/>
      <c r="K102" s="162"/>
      <c r="L102" s="162"/>
      <c r="M102" s="162"/>
      <c r="N102" s="161"/>
      <c r="O102" s="161"/>
      <c r="P102" s="161"/>
      <c r="Q102" s="161"/>
      <c r="R102" s="162"/>
      <c r="S102" s="162"/>
      <c r="T102" s="162"/>
      <c r="U102" s="162"/>
      <c r="V102" s="162"/>
      <c r="W102" s="162"/>
      <c r="X102" s="162"/>
      <c r="Y102" s="162"/>
      <c r="Z102" s="152"/>
      <c r="AA102" s="152"/>
      <c r="AB102" s="152"/>
      <c r="AC102" s="152"/>
      <c r="AD102" s="152"/>
      <c r="AE102" s="152"/>
      <c r="AF102" s="152"/>
      <c r="AG102" s="152" t="s">
        <v>234</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83">
        <v>29</v>
      </c>
      <c r="B103" s="184" t="s">
        <v>338</v>
      </c>
      <c r="C103" s="193" t="s">
        <v>339</v>
      </c>
      <c r="D103" s="185" t="s">
        <v>305</v>
      </c>
      <c r="E103" s="186">
        <v>0.9</v>
      </c>
      <c r="F103" s="187"/>
      <c r="G103" s="188">
        <f>ROUND(E103*F103,2)</f>
        <v>0</v>
      </c>
      <c r="H103" s="187">
        <v>51.1</v>
      </c>
      <c r="I103" s="188">
        <f>ROUND(E103*H103,2)</f>
        <v>45.99</v>
      </c>
      <c r="J103" s="187">
        <v>0</v>
      </c>
      <c r="K103" s="188">
        <f>ROUND(E103*J103,2)</f>
        <v>0</v>
      </c>
      <c r="L103" s="188">
        <v>21</v>
      </c>
      <c r="M103" s="188">
        <f>G103*(1+L103/100)</f>
        <v>0</v>
      </c>
      <c r="N103" s="186">
        <v>6.0000000000000002E-5</v>
      </c>
      <c r="O103" s="186">
        <f>ROUND(E103*N103,2)</f>
        <v>0</v>
      </c>
      <c r="P103" s="186">
        <v>0</v>
      </c>
      <c r="Q103" s="186">
        <f>ROUND(E103*P103,2)</f>
        <v>0</v>
      </c>
      <c r="R103" s="188" t="s">
        <v>334</v>
      </c>
      <c r="S103" s="188" t="s">
        <v>227</v>
      </c>
      <c r="T103" s="189" t="s">
        <v>228</v>
      </c>
      <c r="U103" s="162">
        <v>0</v>
      </c>
      <c r="V103" s="162">
        <f>ROUND(E103*U103,2)</f>
        <v>0</v>
      </c>
      <c r="W103" s="162"/>
      <c r="X103" s="162" t="s">
        <v>335</v>
      </c>
      <c r="Y103" s="162" t="s">
        <v>230</v>
      </c>
      <c r="Z103" s="152"/>
      <c r="AA103" s="152"/>
      <c r="AB103" s="152"/>
      <c r="AC103" s="152"/>
      <c r="AD103" s="152"/>
      <c r="AE103" s="152"/>
      <c r="AF103" s="152"/>
      <c r="AG103" s="152" t="s">
        <v>336</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x14ac:dyDescent="0.2">
      <c r="A104" s="168" t="s">
        <v>221</v>
      </c>
      <c r="B104" s="169" t="s">
        <v>147</v>
      </c>
      <c r="C104" s="190" t="s">
        <v>148</v>
      </c>
      <c r="D104" s="170"/>
      <c r="E104" s="171"/>
      <c r="F104" s="172"/>
      <c r="G104" s="172">
        <f>SUMIF(AG105:AG115,"&lt;&gt;NOR",G105:G115)</f>
        <v>0</v>
      </c>
      <c r="H104" s="172"/>
      <c r="I104" s="172">
        <f>SUM(I105:I115)</f>
        <v>14666.17</v>
      </c>
      <c r="J104" s="172"/>
      <c r="K104" s="172">
        <f>SUM(K105:K115)</f>
        <v>10726.99</v>
      </c>
      <c r="L104" s="172"/>
      <c r="M104" s="172">
        <f>SUM(M105:M115)</f>
        <v>0</v>
      </c>
      <c r="N104" s="171"/>
      <c r="O104" s="171">
        <f>SUM(O105:O115)</f>
        <v>0.2</v>
      </c>
      <c r="P104" s="171"/>
      <c r="Q104" s="171">
        <f>SUM(Q105:Q115)</f>
        <v>0</v>
      </c>
      <c r="R104" s="172"/>
      <c r="S104" s="172"/>
      <c r="T104" s="173"/>
      <c r="U104" s="167"/>
      <c r="V104" s="167">
        <f>SUM(V105:V115)</f>
        <v>20.149999999999999</v>
      </c>
      <c r="W104" s="167"/>
      <c r="X104" s="167"/>
      <c r="Y104" s="167"/>
      <c r="AG104" t="s">
        <v>222</v>
      </c>
    </row>
    <row r="105" spans="1:60" ht="22.5" outlineLevel="1" x14ac:dyDescent="0.2">
      <c r="A105" s="175">
        <v>30</v>
      </c>
      <c r="B105" s="176" t="s">
        <v>340</v>
      </c>
      <c r="C105" s="191" t="s">
        <v>772</v>
      </c>
      <c r="D105" s="177" t="s">
        <v>249</v>
      </c>
      <c r="E105" s="178">
        <v>58.916849999999997</v>
      </c>
      <c r="F105" s="179"/>
      <c r="G105" s="180">
        <f>ROUND(E105*F105,2)</f>
        <v>0</v>
      </c>
      <c r="H105" s="179">
        <v>248.93</v>
      </c>
      <c r="I105" s="180">
        <f>ROUND(E105*H105,2)</f>
        <v>14666.17</v>
      </c>
      <c r="J105" s="179">
        <v>182.07</v>
      </c>
      <c r="K105" s="180">
        <f>ROUND(E105*J105,2)</f>
        <v>10726.99</v>
      </c>
      <c r="L105" s="180">
        <v>21</v>
      </c>
      <c r="M105" s="180">
        <f>G105*(1+L105/100)</f>
        <v>0</v>
      </c>
      <c r="N105" s="178">
        <v>3.3500000000000001E-3</v>
      </c>
      <c r="O105" s="178">
        <f>ROUND(E105*N105,2)</f>
        <v>0.2</v>
      </c>
      <c r="P105" s="178">
        <v>0</v>
      </c>
      <c r="Q105" s="178">
        <f>ROUND(E105*P105,2)</f>
        <v>0</v>
      </c>
      <c r="R105" s="180" t="s">
        <v>254</v>
      </c>
      <c r="S105" s="180" t="s">
        <v>227</v>
      </c>
      <c r="T105" s="181" t="s">
        <v>228</v>
      </c>
      <c r="U105" s="162">
        <v>0.34200000000000003</v>
      </c>
      <c r="V105" s="162">
        <f>ROUND(E105*U105,2)</f>
        <v>20.149999999999999</v>
      </c>
      <c r="W105" s="162"/>
      <c r="X105" s="162" t="s">
        <v>229</v>
      </c>
      <c r="Y105" s="162" t="s">
        <v>230</v>
      </c>
      <c r="Z105" s="152"/>
      <c r="AA105" s="152"/>
      <c r="AB105" s="152"/>
      <c r="AC105" s="152"/>
      <c r="AD105" s="152"/>
      <c r="AE105" s="152"/>
      <c r="AF105" s="152"/>
      <c r="AG105" s="152" t="s">
        <v>231</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2" x14ac:dyDescent="0.2">
      <c r="A106" s="159"/>
      <c r="B106" s="160"/>
      <c r="C106" s="255" t="s">
        <v>341</v>
      </c>
      <c r="D106" s="256"/>
      <c r="E106" s="256"/>
      <c r="F106" s="256"/>
      <c r="G106" s="256"/>
      <c r="H106" s="162"/>
      <c r="I106" s="162"/>
      <c r="J106" s="162"/>
      <c r="K106" s="162"/>
      <c r="L106" s="162"/>
      <c r="M106" s="162"/>
      <c r="N106" s="161"/>
      <c r="O106" s="161"/>
      <c r="P106" s="161"/>
      <c r="Q106" s="161"/>
      <c r="R106" s="162"/>
      <c r="S106" s="162"/>
      <c r="T106" s="162"/>
      <c r="U106" s="162"/>
      <c r="V106" s="162"/>
      <c r="W106" s="162"/>
      <c r="X106" s="162"/>
      <c r="Y106" s="162"/>
      <c r="Z106" s="152"/>
      <c r="AA106" s="152"/>
      <c r="AB106" s="152"/>
      <c r="AC106" s="152"/>
      <c r="AD106" s="152"/>
      <c r="AE106" s="152"/>
      <c r="AF106" s="152"/>
      <c r="AG106" s="152" t="s">
        <v>233</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2" x14ac:dyDescent="0.2">
      <c r="A107" s="159"/>
      <c r="B107" s="160"/>
      <c r="C107" s="192" t="s">
        <v>342</v>
      </c>
      <c r="D107" s="163"/>
      <c r="E107" s="164">
        <v>33.352649999999997</v>
      </c>
      <c r="F107" s="162"/>
      <c r="G107" s="162"/>
      <c r="H107" s="162"/>
      <c r="I107" s="162"/>
      <c r="J107" s="162"/>
      <c r="K107" s="162"/>
      <c r="L107" s="162"/>
      <c r="M107" s="162"/>
      <c r="N107" s="161"/>
      <c r="O107" s="161"/>
      <c r="P107" s="161"/>
      <c r="Q107" s="161"/>
      <c r="R107" s="162"/>
      <c r="S107" s="162"/>
      <c r="T107" s="162"/>
      <c r="U107" s="162"/>
      <c r="V107" s="162"/>
      <c r="W107" s="162"/>
      <c r="X107" s="162"/>
      <c r="Y107" s="162"/>
      <c r="Z107" s="152"/>
      <c r="AA107" s="152"/>
      <c r="AB107" s="152"/>
      <c r="AC107" s="152"/>
      <c r="AD107" s="152"/>
      <c r="AE107" s="152"/>
      <c r="AF107" s="152"/>
      <c r="AG107" s="152" t="s">
        <v>234</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3" x14ac:dyDescent="0.2">
      <c r="A108" s="159"/>
      <c r="B108" s="160"/>
      <c r="C108" s="192" t="s">
        <v>343</v>
      </c>
      <c r="D108" s="163"/>
      <c r="E108" s="164">
        <v>25.5642</v>
      </c>
      <c r="F108" s="162"/>
      <c r="G108" s="162"/>
      <c r="H108" s="162"/>
      <c r="I108" s="162"/>
      <c r="J108" s="162"/>
      <c r="K108" s="162"/>
      <c r="L108" s="162"/>
      <c r="M108" s="162"/>
      <c r="N108" s="161"/>
      <c r="O108" s="161"/>
      <c r="P108" s="161"/>
      <c r="Q108" s="161"/>
      <c r="R108" s="162"/>
      <c r="S108" s="162"/>
      <c r="T108" s="162"/>
      <c r="U108" s="162"/>
      <c r="V108" s="162"/>
      <c r="W108" s="162"/>
      <c r="X108" s="162"/>
      <c r="Y108" s="162"/>
      <c r="Z108" s="152"/>
      <c r="AA108" s="152"/>
      <c r="AB108" s="152"/>
      <c r="AC108" s="152"/>
      <c r="AD108" s="152"/>
      <c r="AE108" s="152"/>
      <c r="AF108" s="152"/>
      <c r="AG108" s="152" t="s">
        <v>234</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ht="33.75" outlineLevel="1" x14ac:dyDescent="0.2">
      <c r="A109" s="175">
        <v>31</v>
      </c>
      <c r="B109" s="176" t="s">
        <v>344</v>
      </c>
      <c r="C109" s="191" t="s">
        <v>773</v>
      </c>
      <c r="D109" s="177" t="s">
        <v>249</v>
      </c>
      <c r="E109" s="178">
        <v>0</v>
      </c>
      <c r="F109" s="179"/>
      <c r="G109" s="180">
        <f>ROUND(E109*F109,2)</f>
        <v>0</v>
      </c>
      <c r="H109" s="179">
        <v>380.12</v>
      </c>
      <c r="I109" s="180">
        <f>ROUND(E109*H109,2)</f>
        <v>0</v>
      </c>
      <c r="J109" s="179">
        <v>115.88</v>
      </c>
      <c r="K109" s="180">
        <f>ROUND(E109*J109,2)</f>
        <v>0</v>
      </c>
      <c r="L109" s="180">
        <v>21</v>
      </c>
      <c r="M109" s="180">
        <f>G109*(1+L109/100)</f>
        <v>0</v>
      </c>
      <c r="N109" s="178">
        <v>0.11025</v>
      </c>
      <c r="O109" s="178">
        <f>ROUND(E109*N109,2)</f>
        <v>0</v>
      </c>
      <c r="P109" s="178">
        <v>0</v>
      </c>
      <c r="Q109" s="178">
        <f>ROUND(E109*P109,2)</f>
        <v>0</v>
      </c>
      <c r="R109" s="180" t="s">
        <v>254</v>
      </c>
      <c r="S109" s="180" t="s">
        <v>227</v>
      </c>
      <c r="T109" s="181" t="s">
        <v>228</v>
      </c>
      <c r="U109" s="162">
        <v>0.15</v>
      </c>
      <c r="V109" s="162">
        <f>ROUND(E109*U109,2)</f>
        <v>0</v>
      </c>
      <c r="W109" s="162"/>
      <c r="X109" s="162" t="s">
        <v>229</v>
      </c>
      <c r="Y109" s="162" t="s">
        <v>230</v>
      </c>
      <c r="Z109" s="152"/>
      <c r="AA109" s="152"/>
      <c r="AB109" s="152"/>
      <c r="AC109" s="152"/>
      <c r="AD109" s="152"/>
      <c r="AE109" s="152"/>
      <c r="AF109" s="152"/>
      <c r="AG109" s="152" t="s">
        <v>231</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2" x14ac:dyDescent="0.2">
      <c r="A110" s="159"/>
      <c r="B110" s="160"/>
      <c r="C110" s="255" t="s">
        <v>345</v>
      </c>
      <c r="D110" s="256"/>
      <c r="E110" s="256"/>
      <c r="F110" s="256"/>
      <c r="G110" s="256"/>
      <c r="H110" s="162"/>
      <c r="I110" s="162"/>
      <c r="J110" s="162"/>
      <c r="K110" s="162"/>
      <c r="L110" s="162"/>
      <c r="M110" s="162"/>
      <c r="N110" s="161"/>
      <c r="O110" s="161"/>
      <c r="P110" s="161"/>
      <c r="Q110" s="161"/>
      <c r="R110" s="162"/>
      <c r="S110" s="162"/>
      <c r="T110" s="162"/>
      <c r="U110" s="162"/>
      <c r="V110" s="162"/>
      <c r="W110" s="162"/>
      <c r="X110" s="162"/>
      <c r="Y110" s="162"/>
      <c r="Z110" s="152"/>
      <c r="AA110" s="152"/>
      <c r="AB110" s="152"/>
      <c r="AC110" s="152"/>
      <c r="AD110" s="152"/>
      <c r="AE110" s="152"/>
      <c r="AF110" s="152"/>
      <c r="AG110" s="152" t="s">
        <v>233</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82" t="str">
        <f>C110</f>
        <v>dovoz směsi, doprava pomocí šnekového čerpadla, lití hadicí na plochu, dvojí (křížem vedené) rozvlnění hrazdami</v>
      </c>
      <c r="BB110" s="152"/>
      <c r="BC110" s="152"/>
      <c r="BD110" s="152"/>
      <c r="BE110" s="152"/>
      <c r="BF110" s="152"/>
      <c r="BG110" s="152"/>
      <c r="BH110" s="152"/>
    </row>
    <row r="111" spans="1:60" outlineLevel="2" x14ac:dyDescent="0.2">
      <c r="A111" s="159"/>
      <c r="B111" s="160"/>
      <c r="C111" s="192" t="s">
        <v>342</v>
      </c>
      <c r="D111" s="163"/>
      <c r="E111" s="164">
        <v>33.352649999999997</v>
      </c>
      <c r="F111" s="162"/>
      <c r="G111" s="162"/>
      <c r="H111" s="162"/>
      <c r="I111" s="162"/>
      <c r="J111" s="162"/>
      <c r="K111" s="162"/>
      <c r="L111" s="162"/>
      <c r="M111" s="162"/>
      <c r="N111" s="161"/>
      <c r="O111" s="161"/>
      <c r="P111" s="161"/>
      <c r="Q111" s="161"/>
      <c r="R111" s="162"/>
      <c r="S111" s="162"/>
      <c r="T111" s="162"/>
      <c r="U111" s="162"/>
      <c r="V111" s="162"/>
      <c r="W111" s="162"/>
      <c r="X111" s="162"/>
      <c r="Y111" s="162"/>
      <c r="Z111" s="152"/>
      <c r="AA111" s="152"/>
      <c r="AB111" s="152"/>
      <c r="AC111" s="152"/>
      <c r="AD111" s="152"/>
      <c r="AE111" s="152"/>
      <c r="AF111" s="152"/>
      <c r="AG111" s="152" t="s">
        <v>234</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3" x14ac:dyDescent="0.2">
      <c r="A112" s="159"/>
      <c r="B112" s="160"/>
      <c r="C112" s="192" t="s">
        <v>343</v>
      </c>
      <c r="D112" s="163"/>
      <c r="E112" s="164">
        <v>25.5642</v>
      </c>
      <c r="F112" s="162"/>
      <c r="G112" s="162"/>
      <c r="H112" s="162"/>
      <c r="I112" s="162"/>
      <c r="J112" s="162"/>
      <c r="K112" s="162"/>
      <c r="L112" s="162"/>
      <c r="M112" s="162"/>
      <c r="N112" s="161"/>
      <c r="O112" s="161"/>
      <c r="P112" s="161"/>
      <c r="Q112" s="161"/>
      <c r="R112" s="162"/>
      <c r="S112" s="162"/>
      <c r="T112" s="162"/>
      <c r="U112" s="162"/>
      <c r="V112" s="162"/>
      <c r="W112" s="162"/>
      <c r="X112" s="162"/>
      <c r="Y112" s="162"/>
      <c r="Z112" s="152"/>
      <c r="AA112" s="152"/>
      <c r="AB112" s="152"/>
      <c r="AC112" s="152"/>
      <c r="AD112" s="152"/>
      <c r="AE112" s="152"/>
      <c r="AF112" s="152"/>
      <c r="AG112" s="152" t="s">
        <v>234</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75">
        <v>32</v>
      </c>
      <c r="B113" s="176" t="s">
        <v>346</v>
      </c>
      <c r="C113" s="191" t="s">
        <v>774</v>
      </c>
      <c r="D113" s="177" t="s">
        <v>249</v>
      </c>
      <c r="E113" s="178">
        <v>0</v>
      </c>
      <c r="F113" s="179"/>
      <c r="G113" s="180">
        <f>ROUND(E113*F113,2)</f>
        <v>0</v>
      </c>
      <c r="H113" s="179">
        <v>0</v>
      </c>
      <c r="I113" s="180">
        <f>ROUND(E113*H113,2)</f>
        <v>0</v>
      </c>
      <c r="J113" s="179">
        <v>46.9</v>
      </c>
      <c r="K113" s="180">
        <f>ROUND(E113*J113,2)</f>
        <v>0</v>
      </c>
      <c r="L113" s="180">
        <v>21</v>
      </c>
      <c r="M113" s="180">
        <f>G113*(1+L113/100)</f>
        <v>0</v>
      </c>
      <c r="N113" s="178">
        <v>0</v>
      </c>
      <c r="O113" s="178">
        <f>ROUND(E113*N113,2)</f>
        <v>0</v>
      </c>
      <c r="P113" s="178">
        <v>0</v>
      </c>
      <c r="Q113" s="178">
        <f>ROUND(E113*P113,2)</f>
        <v>0</v>
      </c>
      <c r="R113" s="180" t="s">
        <v>254</v>
      </c>
      <c r="S113" s="180" t="s">
        <v>227</v>
      </c>
      <c r="T113" s="181" t="s">
        <v>228</v>
      </c>
      <c r="U113" s="162">
        <v>0.05</v>
      </c>
      <c r="V113" s="162">
        <f>ROUND(E113*U113,2)</f>
        <v>0</v>
      </c>
      <c r="W113" s="162"/>
      <c r="X113" s="162" t="s">
        <v>229</v>
      </c>
      <c r="Y113" s="162" t="s">
        <v>230</v>
      </c>
      <c r="Z113" s="152"/>
      <c r="AA113" s="152"/>
      <c r="AB113" s="152"/>
      <c r="AC113" s="152"/>
      <c r="AD113" s="152"/>
      <c r="AE113" s="152"/>
      <c r="AF113" s="152"/>
      <c r="AG113" s="152" t="s">
        <v>231</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2" x14ac:dyDescent="0.2">
      <c r="A114" s="159"/>
      <c r="B114" s="160"/>
      <c r="C114" s="255" t="s">
        <v>345</v>
      </c>
      <c r="D114" s="256"/>
      <c r="E114" s="256"/>
      <c r="F114" s="256"/>
      <c r="G114" s="256"/>
      <c r="H114" s="162"/>
      <c r="I114" s="162"/>
      <c r="J114" s="162"/>
      <c r="K114" s="162"/>
      <c r="L114" s="162"/>
      <c r="M114" s="162"/>
      <c r="N114" s="161"/>
      <c r="O114" s="161"/>
      <c r="P114" s="161"/>
      <c r="Q114" s="161"/>
      <c r="R114" s="162"/>
      <c r="S114" s="162"/>
      <c r="T114" s="162"/>
      <c r="U114" s="162"/>
      <c r="V114" s="162"/>
      <c r="W114" s="162"/>
      <c r="X114" s="162"/>
      <c r="Y114" s="162"/>
      <c r="Z114" s="152"/>
      <c r="AA114" s="152"/>
      <c r="AB114" s="152"/>
      <c r="AC114" s="152"/>
      <c r="AD114" s="152"/>
      <c r="AE114" s="152"/>
      <c r="AF114" s="152"/>
      <c r="AG114" s="152" t="s">
        <v>233</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82" t="str">
        <f>C114</f>
        <v>dovoz směsi, doprava pomocí šnekového čerpadla, lití hadicí na plochu, dvojí (křížem vedené) rozvlnění hrazdami</v>
      </c>
      <c r="BB114" s="152"/>
      <c r="BC114" s="152"/>
      <c r="BD114" s="152"/>
      <c r="BE114" s="152"/>
      <c r="BF114" s="152"/>
      <c r="BG114" s="152"/>
      <c r="BH114" s="152"/>
    </row>
    <row r="115" spans="1:60" outlineLevel="2" x14ac:dyDescent="0.2">
      <c r="A115" s="159"/>
      <c r="B115" s="160"/>
      <c r="C115" s="192" t="s">
        <v>347</v>
      </c>
      <c r="D115" s="163"/>
      <c r="E115" s="164">
        <v>58.916849999999997</v>
      </c>
      <c r="F115" s="162"/>
      <c r="G115" s="162"/>
      <c r="H115" s="162"/>
      <c r="I115" s="162"/>
      <c r="J115" s="162"/>
      <c r="K115" s="162"/>
      <c r="L115" s="162"/>
      <c r="M115" s="162"/>
      <c r="N115" s="161"/>
      <c r="O115" s="161"/>
      <c r="P115" s="161"/>
      <c r="Q115" s="161"/>
      <c r="R115" s="162"/>
      <c r="S115" s="162"/>
      <c r="T115" s="162"/>
      <c r="U115" s="162"/>
      <c r="V115" s="162"/>
      <c r="W115" s="162"/>
      <c r="X115" s="162"/>
      <c r="Y115" s="162"/>
      <c r="Z115" s="152"/>
      <c r="AA115" s="152"/>
      <c r="AB115" s="152"/>
      <c r="AC115" s="152"/>
      <c r="AD115" s="152"/>
      <c r="AE115" s="152"/>
      <c r="AF115" s="152"/>
      <c r="AG115" s="152" t="s">
        <v>234</v>
      </c>
      <c r="AH115" s="152">
        <v>5</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x14ac:dyDescent="0.2">
      <c r="A116" s="168" t="s">
        <v>221</v>
      </c>
      <c r="B116" s="169" t="s">
        <v>149</v>
      </c>
      <c r="C116" s="190" t="s">
        <v>150</v>
      </c>
      <c r="D116" s="170"/>
      <c r="E116" s="171"/>
      <c r="F116" s="172"/>
      <c r="G116" s="172">
        <f>SUMIF(AG117:AG117,"&lt;&gt;NOR",G117:G117)</f>
        <v>0</v>
      </c>
      <c r="H116" s="172"/>
      <c r="I116" s="172">
        <f>SUM(I117:I117)</f>
        <v>1830.57</v>
      </c>
      <c r="J116" s="172"/>
      <c r="K116" s="172">
        <f>SUM(K117:K117)</f>
        <v>1009.43</v>
      </c>
      <c r="L116" s="172"/>
      <c r="M116" s="172">
        <f>SUM(M117:M117)</f>
        <v>0</v>
      </c>
      <c r="N116" s="171"/>
      <c r="O116" s="171">
        <f>SUM(O117:O117)</f>
        <v>0.03</v>
      </c>
      <c r="P116" s="171"/>
      <c r="Q116" s="171">
        <f>SUM(Q117:Q117)</f>
        <v>0</v>
      </c>
      <c r="R116" s="172"/>
      <c r="S116" s="172"/>
      <c r="T116" s="173"/>
      <c r="U116" s="167"/>
      <c r="V116" s="167">
        <f>SUM(V117:V117)</f>
        <v>1.86</v>
      </c>
      <c r="W116" s="167"/>
      <c r="X116" s="167"/>
      <c r="Y116" s="167"/>
      <c r="AG116" t="s">
        <v>222</v>
      </c>
    </row>
    <row r="117" spans="1:60" ht="33.75" outlineLevel="1" x14ac:dyDescent="0.2">
      <c r="A117" s="183">
        <v>33</v>
      </c>
      <c r="B117" s="184" t="s">
        <v>348</v>
      </c>
      <c r="C117" s="193" t="s">
        <v>775</v>
      </c>
      <c r="D117" s="185" t="s">
        <v>282</v>
      </c>
      <c r="E117" s="186">
        <v>1</v>
      </c>
      <c r="F117" s="187"/>
      <c r="G117" s="188">
        <f>ROUND(E117*F117,2)</f>
        <v>0</v>
      </c>
      <c r="H117" s="187">
        <v>1830.57</v>
      </c>
      <c r="I117" s="188">
        <f>ROUND(E117*H117,2)</f>
        <v>1830.57</v>
      </c>
      <c r="J117" s="187">
        <v>1009.43</v>
      </c>
      <c r="K117" s="188">
        <f>ROUND(E117*J117,2)</f>
        <v>1009.43</v>
      </c>
      <c r="L117" s="188">
        <v>21</v>
      </c>
      <c r="M117" s="188">
        <f>G117*(1+L117/100)</f>
        <v>0</v>
      </c>
      <c r="N117" s="186">
        <v>2.937E-2</v>
      </c>
      <c r="O117" s="186">
        <f>ROUND(E117*N117,2)</f>
        <v>0.03</v>
      </c>
      <c r="P117" s="186">
        <v>0</v>
      </c>
      <c r="Q117" s="186">
        <f>ROUND(E117*P117,2)</f>
        <v>0</v>
      </c>
      <c r="R117" s="188" t="s">
        <v>254</v>
      </c>
      <c r="S117" s="188" t="s">
        <v>227</v>
      </c>
      <c r="T117" s="189" t="s">
        <v>228</v>
      </c>
      <c r="U117" s="162">
        <v>1.86</v>
      </c>
      <c r="V117" s="162">
        <f>ROUND(E117*U117,2)</f>
        <v>1.86</v>
      </c>
      <c r="W117" s="162"/>
      <c r="X117" s="162" t="s">
        <v>229</v>
      </c>
      <c r="Y117" s="162" t="s">
        <v>230</v>
      </c>
      <c r="Z117" s="152"/>
      <c r="AA117" s="152"/>
      <c r="AB117" s="152"/>
      <c r="AC117" s="152"/>
      <c r="AD117" s="152"/>
      <c r="AE117" s="152"/>
      <c r="AF117" s="152"/>
      <c r="AG117" s="152" t="s">
        <v>231</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x14ac:dyDescent="0.2">
      <c r="A118" s="168" t="s">
        <v>221</v>
      </c>
      <c r="B118" s="169" t="s">
        <v>155</v>
      </c>
      <c r="C118" s="190" t="s">
        <v>156</v>
      </c>
      <c r="D118" s="170"/>
      <c r="E118" s="171"/>
      <c r="F118" s="172"/>
      <c r="G118" s="172">
        <f>SUMIF(AG119:AG120,"&lt;&gt;NOR",G119:G120)</f>
        <v>0</v>
      </c>
      <c r="H118" s="172"/>
      <c r="I118" s="172">
        <f>SUM(I119:I120)</f>
        <v>6637.8</v>
      </c>
      <c r="J118" s="172"/>
      <c r="K118" s="172">
        <f>SUM(K119:K120)</f>
        <v>11367.2</v>
      </c>
      <c r="L118" s="172"/>
      <c r="M118" s="172">
        <f>SUM(M119:M120)</f>
        <v>0</v>
      </c>
      <c r="N118" s="171"/>
      <c r="O118" s="171">
        <f>SUM(O119:O120)</f>
        <v>0.16</v>
      </c>
      <c r="P118" s="171"/>
      <c r="Q118" s="171">
        <f>SUM(Q119:Q120)</f>
        <v>0</v>
      </c>
      <c r="R118" s="172"/>
      <c r="S118" s="172"/>
      <c r="T118" s="173"/>
      <c r="U118" s="167"/>
      <c r="V118" s="167">
        <f>SUM(V119:V120)</f>
        <v>23.4</v>
      </c>
      <c r="W118" s="167"/>
      <c r="X118" s="167"/>
      <c r="Y118" s="167"/>
      <c r="AG118" t="s">
        <v>222</v>
      </c>
    </row>
    <row r="119" spans="1:60" outlineLevel="1" x14ac:dyDescent="0.2">
      <c r="A119" s="175">
        <v>34</v>
      </c>
      <c r="B119" s="176" t="s">
        <v>349</v>
      </c>
      <c r="C119" s="191" t="s">
        <v>350</v>
      </c>
      <c r="D119" s="177" t="s">
        <v>249</v>
      </c>
      <c r="E119" s="178">
        <v>130</v>
      </c>
      <c r="F119" s="179"/>
      <c r="G119" s="180">
        <f>ROUND(E119*F119,2)</f>
        <v>0</v>
      </c>
      <c r="H119" s="179">
        <v>51.06</v>
      </c>
      <c r="I119" s="180">
        <f>ROUND(E119*H119,2)</f>
        <v>6637.8</v>
      </c>
      <c r="J119" s="179">
        <v>87.44</v>
      </c>
      <c r="K119" s="180">
        <f>ROUND(E119*J119,2)</f>
        <v>11367.2</v>
      </c>
      <c r="L119" s="180">
        <v>21</v>
      </c>
      <c r="M119" s="180">
        <f>G119*(1+L119/100)</f>
        <v>0</v>
      </c>
      <c r="N119" s="178">
        <v>1.2099999999999999E-3</v>
      </c>
      <c r="O119" s="178">
        <f>ROUND(E119*N119,2)</f>
        <v>0.16</v>
      </c>
      <c r="P119" s="178">
        <v>0</v>
      </c>
      <c r="Q119" s="178">
        <f>ROUND(E119*P119,2)</f>
        <v>0</v>
      </c>
      <c r="R119" s="180" t="s">
        <v>351</v>
      </c>
      <c r="S119" s="180" t="s">
        <v>227</v>
      </c>
      <c r="T119" s="181" t="s">
        <v>228</v>
      </c>
      <c r="U119" s="162">
        <v>0.18</v>
      </c>
      <c r="V119" s="162">
        <f>ROUND(E119*U119,2)</f>
        <v>23.4</v>
      </c>
      <c r="W119" s="162"/>
      <c r="X119" s="162" t="s">
        <v>229</v>
      </c>
      <c r="Y119" s="162" t="s">
        <v>230</v>
      </c>
      <c r="Z119" s="152"/>
      <c r="AA119" s="152"/>
      <c r="AB119" s="152"/>
      <c r="AC119" s="152"/>
      <c r="AD119" s="152"/>
      <c r="AE119" s="152"/>
      <c r="AF119" s="152"/>
      <c r="AG119" s="152" t="s">
        <v>231</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2" x14ac:dyDescent="0.2">
      <c r="A120" s="159"/>
      <c r="B120" s="160"/>
      <c r="C120" s="192"/>
      <c r="D120" s="163"/>
      <c r="E120" s="164"/>
      <c r="F120" s="162"/>
      <c r="G120" s="162"/>
      <c r="H120" s="162"/>
      <c r="I120" s="162"/>
      <c r="J120" s="162"/>
      <c r="K120" s="162"/>
      <c r="L120" s="162"/>
      <c r="M120" s="162"/>
      <c r="N120" s="161"/>
      <c r="O120" s="161"/>
      <c r="P120" s="161"/>
      <c r="Q120" s="161"/>
      <c r="R120" s="162"/>
      <c r="S120" s="162"/>
      <c r="T120" s="162"/>
      <c r="U120" s="162"/>
      <c r="V120" s="162"/>
      <c r="W120" s="162"/>
      <c r="X120" s="162"/>
      <c r="Y120" s="162"/>
      <c r="Z120" s="152"/>
      <c r="AA120" s="152"/>
      <c r="AB120" s="152"/>
      <c r="AC120" s="152"/>
      <c r="AD120" s="152"/>
      <c r="AE120" s="152"/>
      <c r="AF120" s="152"/>
      <c r="AG120" s="152" t="s">
        <v>234</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x14ac:dyDescent="0.2">
      <c r="A121" s="168" t="s">
        <v>221</v>
      </c>
      <c r="B121" s="169" t="s">
        <v>157</v>
      </c>
      <c r="C121" s="190" t="s">
        <v>158</v>
      </c>
      <c r="D121" s="170"/>
      <c r="E121" s="171"/>
      <c r="F121" s="172"/>
      <c r="G121" s="172">
        <f>SUMIF(AG122:AG125,"&lt;&gt;NOR",G122:G125)</f>
        <v>0</v>
      </c>
      <c r="H121" s="172"/>
      <c r="I121" s="172">
        <f>SUM(I122:I125)</f>
        <v>2342.5</v>
      </c>
      <c r="J121" s="172"/>
      <c r="K121" s="172">
        <f>SUM(K122:K125)</f>
        <v>10261.029999999999</v>
      </c>
      <c r="L121" s="172"/>
      <c r="M121" s="172">
        <f>SUM(M122:M125)</f>
        <v>0</v>
      </c>
      <c r="N121" s="171"/>
      <c r="O121" s="171">
        <f>SUM(O122:O125)</f>
        <v>0.02</v>
      </c>
      <c r="P121" s="171"/>
      <c r="Q121" s="171">
        <f>SUM(Q122:Q125)</f>
        <v>0</v>
      </c>
      <c r="R121" s="172"/>
      <c r="S121" s="172"/>
      <c r="T121" s="173"/>
      <c r="U121" s="167"/>
      <c r="V121" s="167">
        <f>SUM(V122:V125)</f>
        <v>22.97</v>
      </c>
      <c r="W121" s="167"/>
      <c r="X121" s="167"/>
      <c r="Y121" s="167"/>
      <c r="AG121" t="s">
        <v>222</v>
      </c>
    </row>
    <row r="122" spans="1:60" ht="56.25" outlineLevel="1" x14ac:dyDescent="0.2">
      <c r="A122" s="183">
        <v>35</v>
      </c>
      <c r="B122" s="184" t="s">
        <v>352</v>
      </c>
      <c r="C122" s="193" t="s">
        <v>353</v>
      </c>
      <c r="D122" s="185" t="s">
        <v>249</v>
      </c>
      <c r="E122" s="186">
        <v>72.226849999999999</v>
      </c>
      <c r="F122" s="187"/>
      <c r="G122" s="188">
        <f>ROUND(E122*F122,2)</f>
        <v>0</v>
      </c>
      <c r="H122" s="187">
        <v>1.93</v>
      </c>
      <c r="I122" s="188">
        <f>ROUND(E122*H122,2)</f>
        <v>139.4</v>
      </c>
      <c r="J122" s="187">
        <v>137.07</v>
      </c>
      <c r="K122" s="188">
        <f>ROUND(E122*J122,2)</f>
        <v>9900.1299999999992</v>
      </c>
      <c r="L122" s="188">
        <v>21</v>
      </c>
      <c r="M122" s="188">
        <f>G122*(1+L122/100)</f>
        <v>0</v>
      </c>
      <c r="N122" s="186">
        <v>4.0000000000000003E-5</v>
      </c>
      <c r="O122" s="186">
        <f>ROUND(E122*N122,2)</f>
        <v>0</v>
      </c>
      <c r="P122" s="186">
        <v>0</v>
      </c>
      <c r="Q122" s="186">
        <f>ROUND(E122*P122,2)</f>
        <v>0</v>
      </c>
      <c r="R122" s="188" t="s">
        <v>254</v>
      </c>
      <c r="S122" s="188" t="s">
        <v>227</v>
      </c>
      <c r="T122" s="189" t="s">
        <v>228</v>
      </c>
      <c r="U122" s="162">
        <v>0.31</v>
      </c>
      <c r="V122" s="162">
        <f>ROUND(E122*U122,2)</f>
        <v>22.39</v>
      </c>
      <c r="W122" s="162"/>
      <c r="X122" s="162" t="s">
        <v>229</v>
      </c>
      <c r="Y122" s="162" t="s">
        <v>230</v>
      </c>
      <c r="Z122" s="152"/>
      <c r="AA122" s="152"/>
      <c r="AB122" s="152"/>
      <c r="AC122" s="152"/>
      <c r="AD122" s="152"/>
      <c r="AE122" s="152"/>
      <c r="AF122" s="152"/>
      <c r="AG122" s="152" t="s">
        <v>231</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83">
        <v>36</v>
      </c>
      <c r="B123" s="184" t="s">
        <v>354</v>
      </c>
      <c r="C123" s="193" t="s">
        <v>355</v>
      </c>
      <c r="D123" s="185" t="s">
        <v>282</v>
      </c>
      <c r="E123" s="186">
        <v>2</v>
      </c>
      <c r="F123" s="187"/>
      <c r="G123" s="188">
        <f>ROUND(E123*F123,2)</f>
        <v>0</v>
      </c>
      <c r="H123" s="187">
        <v>15.55</v>
      </c>
      <c r="I123" s="188">
        <f>ROUND(E123*H123,2)</f>
        <v>31.1</v>
      </c>
      <c r="J123" s="187">
        <v>76.95</v>
      </c>
      <c r="K123" s="188">
        <f>ROUND(E123*J123,2)</f>
        <v>153.9</v>
      </c>
      <c r="L123" s="188">
        <v>21</v>
      </c>
      <c r="M123" s="188">
        <f>G123*(1+L123/100)</f>
        <v>0</v>
      </c>
      <c r="N123" s="186">
        <v>1.0000000000000001E-5</v>
      </c>
      <c r="O123" s="186">
        <f>ROUND(E123*N123,2)</f>
        <v>0</v>
      </c>
      <c r="P123" s="186">
        <v>0</v>
      </c>
      <c r="Q123" s="186">
        <f>ROUND(E123*P123,2)</f>
        <v>0</v>
      </c>
      <c r="R123" s="188" t="s">
        <v>254</v>
      </c>
      <c r="S123" s="188" t="s">
        <v>227</v>
      </c>
      <c r="T123" s="189" t="s">
        <v>228</v>
      </c>
      <c r="U123" s="162">
        <v>0.17</v>
      </c>
      <c r="V123" s="162">
        <f>ROUND(E123*U123,2)</f>
        <v>0.34</v>
      </c>
      <c r="W123" s="162"/>
      <c r="X123" s="162" t="s">
        <v>229</v>
      </c>
      <c r="Y123" s="162" t="s">
        <v>230</v>
      </c>
      <c r="Z123" s="152"/>
      <c r="AA123" s="152"/>
      <c r="AB123" s="152"/>
      <c r="AC123" s="152"/>
      <c r="AD123" s="152"/>
      <c r="AE123" s="152"/>
      <c r="AF123" s="152"/>
      <c r="AG123" s="152" t="s">
        <v>231</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83">
        <v>37</v>
      </c>
      <c r="B124" s="184" t="s">
        <v>356</v>
      </c>
      <c r="C124" s="193" t="s">
        <v>357</v>
      </c>
      <c r="D124" s="185" t="s">
        <v>282</v>
      </c>
      <c r="E124" s="186">
        <v>2</v>
      </c>
      <c r="F124" s="187"/>
      <c r="G124" s="188">
        <f>ROUND(E124*F124,2)</f>
        <v>0</v>
      </c>
      <c r="H124" s="187">
        <v>0</v>
      </c>
      <c r="I124" s="188">
        <f>ROUND(E124*H124,2)</f>
        <v>0</v>
      </c>
      <c r="J124" s="187">
        <v>103.5</v>
      </c>
      <c r="K124" s="188">
        <f>ROUND(E124*J124,2)</f>
        <v>207</v>
      </c>
      <c r="L124" s="188">
        <v>21</v>
      </c>
      <c r="M124" s="188">
        <f>G124*(1+L124/100)</f>
        <v>0</v>
      </c>
      <c r="N124" s="186">
        <v>0</v>
      </c>
      <c r="O124" s="186">
        <f>ROUND(E124*N124,2)</f>
        <v>0</v>
      </c>
      <c r="P124" s="186">
        <v>0</v>
      </c>
      <c r="Q124" s="186">
        <f>ROUND(E124*P124,2)</f>
        <v>0</v>
      </c>
      <c r="R124" s="188" t="s">
        <v>254</v>
      </c>
      <c r="S124" s="188" t="s">
        <v>227</v>
      </c>
      <c r="T124" s="189" t="s">
        <v>228</v>
      </c>
      <c r="U124" s="162">
        <v>0.11890000000000001</v>
      </c>
      <c r="V124" s="162">
        <f>ROUND(E124*U124,2)</f>
        <v>0.24</v>
      </c>
      <c r="W124" s="162"/>
      <c r="X124" s="162" t="s">
        <v>229</v>
      </c>
      <c r="Y124" s="162" t="s">
        <v>230</v>
      </c>
      <c r="Z124" s="152"/>
      <c r="AA124" s="152"/>
      <c r="AB124" s="152"/>
      <c r="AC124" s="152"/>
      <c r="AD124" s="152"/>
      <c r="AE124" s="152"/>
      <c r="AF124" s="152"/>
      <c r="AG124" s="152" t="s">
        <v>231</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ht="22.5" outlineLevel="1" x14ac:dyDescent="0.2">
      <c r="A125" s="183">
        <v>38</v>
      </c>
      <c r="B125" s="184" t="s">
        <v>358</v>
      </c>
      <c r="C125" s="193" t="s">
        <v>359</v>
      </c>
      <c r="D125" s="185" t="s">
        <v>282</v>
      </c>
      <c r="E125" s="186">
        <v>2</v>
      </c>
      <c r="F125" s="187"/>
      <c r="G125" s="188">
        <f>ROUND(E125*F125,2)</f>
        <v>0</v>
      </c>
      <c r="H125" s="187">
        <v>1086</v>
      </c>
      <c r="I125" s="188">
        <f>ROUND(E125*H125,2)</f>
        <v>2172</v>
      </c>
      <c r="J125" s="187">
        <v>0</v>
      </c>
      <c r="K125" s="188">
        <f>ROUND(E125*J125,2)</f>
        <v>0</v>
      </c>
      <c r="L125" s="188">
        <v>21</v>
      </c>
      <c r="M125" s="188">
        <f>G125*(1+L125/100)</f>
        <v>0</v>
      </c>
      <c r="N125" s="186">
        <v>9.7999999999999997E-3</v>
      </c>
      <c r="O125" s="186">
        <f>ROUND(E125*N125,2)</f>
        <v>0.02</v>
      </c>
      <c r="P125" s="186">
        <v>0</v>
      </c>
      <c r="Q125" s="186">
        <f>ROUND(E125*P125,2)</f>
        <v>0</v>
      </c>
      <c r="R125" s="188" t="s">
        <v>334</v>
      </c>
      <c r="S125" s="188" t="s">
        <v>227</v>
      </c>
      <c r="T125" s="189" t="s">
        <v>228</v>
      </c>
      <c r="U125" s="162">
        <v>0</v>
      </c>
      <c r="V125" s="162">
        <f>ROUND(E125*U125,2)</f>
        <v>0</v>
      </c>
      <c r="W125" s="162"/>
      <c r="X125" s="162" t="s">
        <v>335</v>
      </c>
      <c r="Y125" s="162" t="s">
        <v>230</v>
      </c>
      <c r="Z125" s="152"/>
      <c r="AA125" s="152"/>
      <c r="AB125" s="152"/>
      <c r="AC125" s="152"/>
      <c r="AD125" s="152"/>
      <c r="AE125" s="152"/>
      <c r="AF125" s="152"/>
      <c r="AG125" s="152" t="s">
        <v>336</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x14ac:dyDescent="0.2">
      <c r="A126" s="168" t="s">
        <v>221</v>
      </c>
      <c r="B126" s="169" t="s">
        <v>159</v>
      </c>
      <c r="C126" s="190" t="s">
        <v>160</v>
      </c>
      <c r="D126" s="170"/>
      <c r="E126" s="171"/>
      <c r="F126" s="172"/>
      <c r="G126" s="172">
        <f>SUMIF(AG127:AG133,"&lt;&gt;NOR",G127:G133)</f>
        <v>0</v>
      </c>
      <c r="H126" s="172"/>
      <c r="I126" s="172">
        <f>SUM(I127:I133)</f>
        <v>15991.5</v>
      </c>
      <c r="J126" s="172"/>
      <c r="K126" s="172">
        <f>SUM(K127:K133)</f>
        <v>28892.959999999999</v>
      </c>
      <c r="L126" s="172"/>
      <c r="M126" s="172">
        <f>SUM(M127:M133)</f>
        <v>0</v>
      </c>
      <c r="N126" s="171"/>
      <c r="O126" s="171">
        <f>SUM(O127:O133)</f>
        <v>0.56999999999999995</v>
      </c>
      <c r="P126" s="171"/>
      <c r="Q126" s="171">
        <f>SUM(Q127:Q133)</f>
        <v>0</v>
      </c>
      <c r="R126" s="172"/>
      <c r="S126" s="172"/>
      <c r="T126" s="173"/>
      <c r="U126" s="167"/>
      <c r="V126" s="167">
        <f>SUM(V127:V133)</f>
        <v>47.37</v>
      </c>
      <c r="W126" s="167"/>
      <c r="X126" s="167"/>
      <c r="Y126" s="167"/>
      <c r="AG126" t="s">
        <v>222</v>
      </c>
    </row>
    <row r="127" spans="1:60" ht="22.5" outlineLevel="1" x14ac:dyDescent="0.2">
      <c r="A127" s="175">
        <v>39</v>
      </c>
      <c r="B127" s="176" t="s">
        <v>360</v>
      </c>
      <c r="C127" s="191" t="s">
        <v>361</v>
      </c>
      <c r="D127" s="177" t="s">
        <v>305</v>
      </c>
      <c r="E127" s="178">
        <v>45.11</v>
      </c>
      <c r="F127" s="179"/>
      <c r="G127" s="180">
        <f>ROUND(E127*F127,2)</f>
        <v>0</v>
      </c>
      <c r="H127" s="179">
        <v>354.5</v>
      </c>
      <c r="I127" s="180">
        <f>ROUND(E127*H127,2)</f>
        <v>15991.5</v>
      </c>
      <c r="J127" s="179">
        <v>640.5</v>
      </c>
      <c r="K127" s="180">
        <f>ROUND(E127*J127,2)</f>
        <v>28892.959999999999</v>
      </c>
      <c r="L127" s="180">
        <v>21</v>
      </c>
      <c r="M127" s="180">
        <f>G127*(1+L127/100)</f>
        <v>0</v>
      </c>
      <c r="N127" s="178">
        <v>1.261E-2</v>
      </c>
      <c r="O127" s="178">
        <f>ROUND(E127*N127,2)</f>
        <v>0.56999999999999995</v>
      </c>
      <c r="P127" s="178">
        <v>0</v>
      </c>
      <c r="Q127" s="178">
        <f>ROUND(E127*P127,2)</f>
        <v>0</v>
      </c>
      <c r="R127" s="180" t="s">
        <v>254</v>
      </c>
      <c r="S127" s="180" t="s">
        <v>227</v>
      </c>
      <c r="T127" s="181" t="s">
        <v>228</v>
      </c>
      <c r="U127" s="162">
        <v>1.05</v>
      </c>
      <c r="V127" s="162">
        <f>ROUND(E127*U127,2)</f>
        <v>47.37</v>
      </c>
      <c r="W127" s="162"/>
      <c r="X127" s="162" t="s">
        <v>229</v>
      </c>
      <c r="Y127" s="162" t="s">
        <v>230</v>
      </c>
      <c r="Z127" s="152"/>
      <c r="AA127" s="152"/>
      <c r="AB127" s="152"/>
      <c r="AC127" s="152"/>
      <c r="AD127" s="152"/>
      <c r="AE127" s="152"/>
      <c r="AF127" s="152"/>
      <c r="AG127" s="152" t="s">
        <v>231</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2" x14ac:dyDescent="0.2">
      <c r="A128" s="159"/>
      <c r="B128" s="160"/>
      <c r="C128" s="253" t="s">
        <v>582</v>
      </c>
      <c r="D128" s="254"/>
      <c r="E128" s="254"/>
      <c r="F128" s="254"/>
      <c r="G128" s="254"/>
      <c r="H128" s="162"/>
      <c r="I128" s="162"/>
      <c r="J128" s="162"/>
      <c r="K128" s="162"/>
      <c r="L128" s="162"/>
      <c r="M128" s="162"/>
      <c r="N128" s="161"/>
      <c r="O128" s="161"/>
      <c r="P128" s="161"/>
      <c r="Q128" s="161"/>
      <c r="R128" s="162"/>
      <c r="S128" s="162"/>
      <c r="T128" s="162"/>
      <c r="U128" s="162"/>
      <c r="V128" s="162"/>
      <c r="W128" s="162"/>
      <c r="X128" s="162"/>
      <c r="Y128" s="162"/>
      <c r="Z128" s="152"/>
      <c r="AA128" s="152"/>
      <c r="AB128" s="152"/>
      <c r="AC128" s="152"/>
      <c r="AD128" s="152"/>
      <c r="AE128" s="152"/>
      <c r="AF128" s="152"/>
      <c r="AG128" s="152" t="s">
        <v>267</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3" x14ac:dyDescent="0.2">
      <c r="A129" s="159"/>
      <c r="B129" s="160"/>
      <c r="C129" s="257" t="s">
        <v>362</v>
      </c>
      <c r="D129" s="258"/>
      <c r="E129" s="258"/>
      <c r="F129" s="258"/>
      <c r="G129" s="258"/>
      <c r="H129" s="162"/>
      <c r="I129" s="162"/>
      <c r="J129" s="162"/>
      <c r="K129" s="162"/>
      <c r="L129" s="162"/>
      <c r="M129" s="162"/>
      <c r="N129" s="161"/>
      <c r="O129" s="161"/>
      <c r="P129" s="161"/>
      <c r="Q129" s="161"/>
      <c r="R129" s="162"/>
      <c r="S129" s="162"/>
      <c r="T129" s="162"/>
      <c r="U129" s="162"/>
      <c r="V129" s="162"/>
      <c r="W129" s="162"/>
      <c r="X129" s="162"/>
      <c r="Y129" s="162"/>
      <c r="Z129" s="152"/>
      <c r="AA129" s="152"/>
      <c r="AB129" s="152"/>
      <c r="AC129" s="152"/>
      <c r="AD129" s="152"/>
      <c r="AE129" s="152"/>
      <c r="AF129" s="152"/>
      <c r="AG129" s="152" t="s">
        <v>267</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3" x14ac:dyDescent="0.2">
      <c r="A130" s="159"/>
      <c r="B130" s="160"/>
      <c r="C130" s="257" t="s">
        <v>363</v>
      </c>
      <c r="D130" s="258"/>
      <c r="E130" s="258"/>
      <c r="F130" s="258"/>
      <c r="G130" s="258"/>
      <c r="H130" s="162"/>
      <c r="I130" s="162"/>
      <c r="J130" s="162"/>
      <c r="K130" s="162"/>
      <c r="L130" s="162"/>
      <c r="M130" s="162"/>
      <c r="N130" s="161"/>
      <c r="O130" s="161"/>
      <c r="P130" s="161"/>
      <c r="Q130" s="161"/>
      <c r="R130" s="162"/>
      <c r="S130" s="162"/>
      <c r="T130" s="162"/>
      <c r="U130" s="162"/>
      <c r="V130" s="162"/>
      <c r="W130" s="162"/>
      <c r="X130" s="162"/>
      <c r="Y130" s="162"/>
      <c r="Z130" s="152"/>
      <c r="AA130" s="152"/>
      <c r="AB130" s="152"/>
      <c r="AC130" s="152"/>
      <c r="AD130" s="152"/>
      <c r="AE130" s="152"/>
      <c r="AF130" s="152"/>
      <c r="AG130" s="152" t="s">
        <v>267</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3" x14ac:dyDescent="0.2">
      <c r="A131" s="159"/>
      <c r="B131" s="160"/>
      <c r="C131" s="257" t="s">
        <v>364</v>
      </c>
      <c r="D131" s="258"/>
      <c r="E131" s="258"/>
      <c r="F131" s="258"/>
      <c r="G131" s="258"/>
      <c r="H131" s="162"/>
      <c r="I131" s="162"/>
      <c r="J131" s="162"/>
      <c r="K131" s="162"/>
      <c r="L131" s="162"/>
      <c r="M131" s="162"/>
      <c r="N131" s="161"/>
      <c r="O131" s="161"/>
      <c r="P131" s="161"/>
      <c r="Q131" s="161"/>
      <c r="R131" s="162"/>
      <c r="S131" s="162"/>
      <c r="T131" s="162"/>
      <c r="U131" s="162"/>
      <c r="V131" s="162"/>
      <c r="W131" s="162"/>
      <c r="X131" s="162"/>
      <c r="Y131" s="162"/>
      <c r="Z131" s="152"/>
      <c r="AA131" s="152"/>
      <c r="AB131" s="152"/>
      <c r="AC131" s="152"/>
      <c r="AD131" s="152"/>
      <c r="AE131" s="152"/>
      <c r="AF131" s="152"/>
      <c r="AG131" s="152" t="s">
        <v>267</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82" t="str">
        <f>C131</f>
        <v>- standardního tmelení Q2, to je: základní tmelení Q1+ dodatečné tmelení (tmelení najemno) a případné přebroušení.</v>
      </c>
      <c r="BB131" s="152"/>
      <c r="BC131" s="152"/>
      <c r="BD131" s="152"/>
      <c r="BE131" s="152"/>
      <c r="BF131" s="152"/>
      <c r="BG131" s="152"/>
      <c r="BH131" s="152"/>
    </row>
    <row r="132" spans="1:60" outlineLevel="2" x14ac:dyDescent="0.2">
      <c r="A132" s="159"/>
      <c r="B132" s="160"/>
      <c r="C132" s="192" t="s">
        <v>365</v>
      </c>
      <c r="D132" s="163"/>
      <c r="E132" s="164">
        <v>30.774999999999999</v>
      </c>
      <c r="F132" s="162"/>
      <c r="G132" s="162"/>
      <c r="H132" s="162"/>
      <c r="I132" s="162"/>
      <c r="J132" s="162"/>
      <c r="K132" s="162"/>
      <c r="L132" s="162"/>
      <c r="M132" s="162"/>
      <c r="N132" s="161"/>
      <c r="O132" s="161"/>
      <c r="P132" s="161"/>
      <c r="Q132" s="161"/>
      <c r="R132" s="162"/>
      <c r="S132" s="162"/>
      <c r="T132" s="162"/>
      <c r="U132" s="162"/>
      <c r="V132" s="162"/>
      <c r="W132" s="162"/>
      <c r="X132" s="162"/>
      <c r="Y132" s="162"/>
      <c r="Z132" s="152"/>
      <c r="AA132" s="152"/>
      <c r="AB132" s="152"/>
      <c r="AC132" s="152"/>
      <c r="AD132" s="152"/>
      <c r="AE132" s="152"/>
      <c r="AF132" s="152"/>
      <c r="AG132" s="152" t="s">
        <v>234</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3" x14ac:dyDescent="0.2">
      <c r="A133" s="159"/>
      <c r="B133" s="160"/>
      <c r="C133" s="192" t="s">
        <v>366</v>
      </c>
      <c r="D133" s="163"/>
      <c r="E133" s="164">
        <v>14.335000000000001</v>
      </c>
      <c r="F133" s="162"/>
      <c r="G133" s="162"/>
      <c r="H133" s="162"/>
      <c r="I133" s="162"/>
      <c r="J133" s="162"/>
      <c r="K133" s="162"/>
      <c r="L133" s="162"/>
      <c r="M133" s="162"/>
      <c r="N133" s="161"/>
      <c r="O133" s="161"/>
      <c r="P133" s="161"/>
      <c r="Q133" s="161"/>
      <c r="R133" s="162"/>
      <c r="S133" s="162"/>
      <c r="T133" s="162"/>
      <c r="U133" s="162"/>
      <c r="V133" s="162"/>
      <c r="W133" s="162"/>
      <c r="X133" s="162"/>
      <c r="Y133" s="162"/>
      <c r="Z133" s="152"/>
      <c r="AA133" s="152"/>
      <c r="AB133" s="152"/>
      <c r="AC133" s="152"/>
      <c r="AD133" s="152"/>
      <c r="AE133" s="152"/>
      <c r="AF133" s="152"/>
      <c r="AG133" s="152" t="s">
        <v>234</v>
      </c>
      <c r="AH133" s="152">
        <v>0</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x14ac:dyDescent="0.2">
      <c r="A134" s="168" t="s">
        <v>221</v>
      </c>
      <c r="B134" s="169" t="s">
        <v>161</v>
      </c>
      <c r="C134" s="190" t="s">
        <v>162</v>
      </c>
      <c r="D134" s="170"/>
      <c r="E134" s="171"/>
      <c r="F134" s="172"/>
      <c r="G134" s="172">
        <f>SUMIF(AG135:AG186,"&lt;&gt;NOR",G135:G186)</f>
        <v>0</v>
      </c>
      <c r="H134" s="172"/>
      <c r="I134" s="172">
        <f>SUM(I135:I186)</f>
        <v>582.35</v>
      </c>
      <c r="J134" s="172"/>
      <c r="K134" s="172">
        <f>SUM(K135:K186)</f>
        <v>63747.789999999994</v>
      </c>
      <c r="L134" s="172"/>
      <c r="M134" s="172">
        <f>SUM(M135:M186)</f>
        <v>0</v>
      </c>
      <c r="N134" s="171"/>
      <c r="O134" s="171">
        <f>SUM(O135:O186)</f>
        <v>0.02</v>
      </c>
      <c r="P134" s="171"/>
      <c r="Q134" s="171">
        <f>SUM(Q135:Q186)</f>
        <v>13.129999999999999</v>
      </c>
      <c r="R134" s="172"/>
      <c r="S134" s="172"/>
      <c r="T134" s="173"/>
      <c r="U134" s="167"/>
      <c r="V134" s="167">
        <f>SUM(V135:V186)</f>
        <v>104.77</v>
      </c>
      <c r="W134" s="167"/>
      <c r="X134" s="167"/>
      <c r="Y134" s="167"/>
      <c r="AG134" t="s">
        <v>222</v>
      </c>
    </row>
    <row r="135" spans="1:60" ht="22.5" outlineLevel="1" x14ac:dyDescent="0.2">
      <c r="A135" s="175">
        <v>40</v>
      </c>
      <c r="B135" s="176" t="s">
        <v>367</v>
      </c>
      <c r="C135" s="191" t="s">
        <v>368</v>
      </c>
      <c r="D135" s="177" t="s">
        <v>225</v>
      </c>
      <c r="E135" s="178">
        <f>E137+E138+E139+E140</f>
        <v>4.0978000000000003</v>
      </c>
      <c r="F135" s="179"/>
      <c r="G135" s="180">
        <f>ROUND(E135*F135,2)</f>
        <v>0</v>
      </c>
      <c r="H135" s="179">
        <v>37.29</v>
      </c>
      <c r="I135" s="180">
        <f>ROUND(E135*H135,2)</f>
        <v>152.81</v>
      </c>
      <c r="J135" s="179">
        <v>912.71</v>
      </c>
      <c r="K135" s="180">
        <f>ROUND(E135*J135,2)</f>
        <v>3740.1</v>
      </c>
      <c r="L135" s="180">
        <v>21</v>
      </c>
      <c r="M135" s="180">
        <f>G135*(1+L135/100)</f>
        <v>0</v>
      </c>
      <c r="N135" s="178">
        <v>1.2800000000000001E-3</v>
      </c>
      <c r="O135" s="178">
        <f>ROUND(E135*N135,2)</f>
        <v>0.01</v>
      </c>
      <c r="P135" s="178">
        <v>1.8</v>
      </c>
      <c r="Q135" s="178">
        <f>ROUND(E135*P135,2)</f>
        <v>7.38</v>
      </c>
      <c r="R135" s="180" t="s">
        <v>369</v>
      </c>
      <c r="S135" s="180" t="s">
        <v>227</v>
      </c>
      <c r="T135" s="181" t="s">
        <v>228</v>
      </c>
      <c r="U135" s="162">
        <v>1.52</v>
      </c>
      <c r="V135" s="162">
        <f>ROUND(E135*U135,2)</f>
        <v>6.23</v>
      </c>
      <c r="W135" s="162"/>
      <c r="X135" s="162" t="s">
        <v>229</v>
      </c>
      <c r="Y135" s="162" t="s">
        <v>230</v>
      </c>
      <c r="Z135" s="152"/>
      <c r="AA135" s="152"/>
      <c r="AB135" s="152"/>
      <c r="AC135" s="152"/>
      <c r="AD135" s="152"/>
      <c r="AE135" s="152"/>
      <c r="AF135" s="152"/>
      <c r="AG135" s="152" t="s">
        <v>231</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ht="22.5" outlineLevel="2" x14ac:dyDescent="0.2">
      <c r="A136" s="159"/>
      <c r="B136" s="160"/>
      <c r="C136" s="255" t="s">
        <v>370</v>
      </c>
      <c r="D136" s="256"/>
      <c r="E136" s="256"/>
      <c r="F136" s="256"/>
      <c r="G136" s="256"/>
      <c r="H136" s="162"/>
      <c r="I136" s="162"/>
      <c r="J136" s="162"/>
      <c r="K136" s="162"/>
      <c r="L136" s="162"/>
      <c r="M136" s="162"/>
      <c r="N136" s="161"/>
      <c r="O136" s="161"/>
      <c r="P136" s="161"/>
      <c r="Q136" s="161"/>
      <c r="R136" s="162"/>
      <c r="S136" s="162"/>
      <c r="T136" s="162"/>
      <c r="U136" s="162"/>
      <c r="V136" s="162"/>
      <c r="W136" s="162"/>
      <c r="X136" s="162"/>
      <c r="Y136" s="162"/>
      <c r="Z136" s="152"/>
      <c r="AA136" s="152"/>
      <c r="AB136" s="152"/>
      <c r="AC136" s="152"/>
      <c r="AD136" s="152"/>
      <c r="AE136" s="152"/>
      <c r="AF136" s="152"/>
      <c r="AG136" s="152" t="s">
        <v>233</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82" t="str">
        <f>C136</f>
        <v>nebo vybourání otvorů průřezové plochy přes 4 m2 ve zdivu nadzákladovém, včetně pomocného lešení o výšce podlahy do 1900 mm a pro zatížení do 1,5 kPa  (150 kg/m2)</v>
      </c>
      <c r="BB136" s="152"/>
      <c r="BC136" s="152"/>
      <c r="BD136" s="152"/>
      <c r="BE136" s="152"/>
      <c r="BF136" s="152"/>
      <c r="BG136" s="152"/>
      <c r="BH136" s="152"/>
    </row>
    <row r="137" spans="1:60" outlineLevel="2" x14ac:dyDescent="0.2">
      <c r="A137" s="159"/>
      <c r="B137" s="160"/>
      <c r="C137" s="192" t="s">
        <v>371</v>
      </c>
      <c r="D137" s="163"/>
      <c r="E137" s="164">
        <v>3.6309</v>
      </c>
      <c r="F137" s="162"/>
      <c r="G137" s="162"/>
      <c r="H137" s="162"/>
      <c r="I137" s="162"/>
      <c r="J137" s="162"/>
      <c r="K137" s="162"/>
      <c r="L137" s="162"/>
      <c r="M137" s="162"/>
      <c r="N137" s="161"/>
      <c r="O137" s="161"/>
      <c r="P137" s="161"/>
      <c r="Q137" s="161"/>
      <c r="R137" s="162"/>
      <c r="S137" s="162"/>
      <c r="T137" s="162"/>
      <c r="U137" s="162"/>
      <c r="V137" s="162"/>
      <c r="W137" s="162"/>
      <c r="X137" s="162"/>
      <c r="Y137" s="162"/>
      <c r="Z137" s="152"/>
      <c r="AA137" s="152"/>
      <c r="AB137" s="152"/>
      <c r="AC137" s="152"/>
      <c r="AD137" s="152"/>
      <c r="AE137" s="152"/>
      <c r="AF137" s="152"/>
      <c r="AG137" s="152" t="s">
        <v>234</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3" x14ac:dyDescent="0.2">
      <c r="A138" s="159"/>
      <c r="B138" s="160"/>
      <c r="C138" s="192" t="s">
        <v>372</v>
      </c>
      <c r="D138" s="163"/>
      <c r="E138" s="164">
        <v>-0.57130000000000003</v>
      </c>
      <c r="F138" s="162"/>
      <c r="G138" s="162"/>
      <c r="H138" s="162"/>
      <c r="I138" s="162"/>
      <c r="J138" s="162"/>
      <c r="K138" s="162"/>
      <c r="L138" s="162"/>
      <c r="M138" s="162"/>
      <c r="N138" s="161"/>
      <c r="O138" s="161"/>
      <c r="P138" s="161"/>
      <c r="Q138" s="161"/>
      <c r="R138" s="162"/>
      <c r="S138" s="162"/>
      <c r="T138" s="162"/>
      <c r="U138" s="162"/>
      <c r="V138" s="162"/>
      <c r="W138" s="162"/>
      <c r="X138" s="162"/>
      <c r="Y138" s="162"/>
      <c r="Z138" s="152"/>
      <c r="AA138" s="152"/>
      <c r="AB138" s="152"/>
      <c r="AC138" s="152"/>
      <c r="AD138" s="152"/>
      <c r="AE138" s="152"/>
      <c r="AF138" s="152"/>
      <c r="AG138" s="152" t="s">
        <v>234</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3" x14ac:dyDescent="0.2">
      <c r="A139" s="159"/>
      <c r="B139" s="160"/>
      <c r="C139" s="192" t="s">
        <v>373</v>
      </c>
      <c r="D139" s="163"/>
      <c r="E139" s="164">
        <v>0.47323999999999999</v>
      </c>
      <c r="F139" s="162"/>
      <c r="G139" s="162"/>
      <c r="H139" s="162"/>
      <c r="I139" s="162"/>
      <c r="J139" s="162"/>
      <c r="K139" s="162"/>
      <c r="L139" s="162"/>
      <c r="M139" s="162"/>
      <c r="N139" s="161"/>
      <c r="O139" s="161"/>
      <c r="P139" s="161"/>
      <c r="Q139" s="161"/>
      <c r="R139" s="162"/>
      <c r="S139" s="162"/>
      <c r="T139" s="162"/>
      <c r="U139" s="162"/>
      <c r="V139" s="162"/>
      <c r="W139" s="162"/>
      <c r="X139" s="162"/>
      <c r="Y139" s="162"/>
      <c r="Z139" s="152"/>
      <c r="AA139" s="152"/>
      <c r="AB139" s="152"/>
      <c r="AC139" s="152"/>
      <c r="AD139" s="152"/>
      <c r="AE139" s="152"/>
      <c r="AF139" s="152"/>
      <c r="AG139" s="152" t="s">
        <v>234</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3" x14ac:dyDescent="0.2">
      <c r="A140" s="159"/>
      <c r="B140" s="160"/>
      <c r="C140" s="192" t="s">
        <v>776</v>
      </c>
      <c r="D140" s="163"/>
      <c r="E140" s="164">
        <v>0.56496000000000002</v>
      </c>
      <c r="F140" s="162"/>
      <c r="G140" s="162"/>
      <c r="H140" s="162"/>
      <c r="I140" s="162"/>
      <c r="J140" s="162"/>
      <c r="K140" s="162"/>
      <c r="L140" s="162"/>
      <c r="M140" s="162"/>
      <c r="N140" s="161"/>
      <c r="O140" s="161"/>
      <c r="P140" s="161"/>
      <c r="Q140" s="161"/>
      <c r="R140" s="162"/>
      <c r="S140" s="162"/>
      <c r="T140" s="162"/>
      <c r="U140" s="162"/>
      <c r="V140" s="162"/>
      <c r="W140" s="162"/>
      <c r="X140" s="162"/>
      <c r="Y140" s="162"/>
      <c r="Z140" s="152"/>
      <c r="AA140" s="152"/>
      <c r="AB140" s="152"/>
      <c r="AC140" s="152"/>
      <c r="AD140" s="152"/>
      <c r="AE140" s="152"/>
      <c r="AF140" s="152"/>
      <c r="AG140" s="152" t="s">
        <v>234</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ht="33.75" outlineLevel="1" x14ac:dyDescent="0.2">
      <c r="A141" s="175">
        <v>41</v>
      </c>
      <c r="B141" s="176" t="s">
        <v>374</v>
      </c>
      <c r="C141" s="191" t="s">
        <v>777</v>
      </c>
      <c r="D141" s="177" t="s">
        <v>225</v>
      </c>
      <c r="E141" s="178">
        <v>0</v>
      </c>
      <c r="F141" s="179"/>
      <c r="G141" s="180">
        <f>ROUND(E141*F141,2)</f>
        <v>0</v>
      </c>
      <c r="H141" s="179">
        <v>0</v>
      </c>
      <c r="I141" s="180">
        <f>ROUND(E141*H141,2)</f>
        <v>0</v>
      </c>
      <c r="J141" s="179">
        <v>4495</v>
      </c>
      <c r="K141" s="180">
        <f>ROUND(E141*J141,2)</f>
        <v>0</v>
      </c>
      <c r="L141" s="180">
        <v>21</v>
      </c>
      <c r="M141" s="180">
        <f>G141*(1+L141/100)</f>
        <v>0</v>
      </c>
      <c r="N141" s="178">
        <v>0</v>
      </c>
      <c r="O141" s="178">
        <f>ROUND(E141*N141,2)</f>
        <v>0</v>
      </c>
      <c r="P141" s="178">
        <v>2.2000000000000002</v>
      </c>
      <c r="Q141" s="178">
        <f>ROUND(E141*P141,2)</f>
        <v>0</v>
      </c>
      <c r="R141" s="180" t="s">
        <v>369</v>
      </c>
      <c r="S141" s="180" t="s">
        <v>227</v>
      </c>
      <c r="T141" s="181" t="s">
        <v>228</v>
      </c>
      <c r="U141" s="162">
        <v>11.05</v>
      </c>
      <c r="V141" s="162">
        <f>ROUND(E141*U141,2)</f>
        <v>0</v>
      </c>
      <c r="W141" s="162"/>
      <c r="X141" s="162" t="s">
        <v>229</v>
      </c>
      <c r="Y141" s="162" t="s">
        <v>230</v>
      </c>
      <c r="Z141" s="152"/>
      <c r="AA141" s="152"/>
      <c r="AB141" s="152"/>
      <c r="AC141" s="152"/>
      <c r="AD141" s="152"/>
      <c r="AE141" s="152"/>
      <c r="AF141" s="152"/>
      <c r="AG141" s="152" t="s">
        <v>231</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2" x14ac:dyDescent="0.2">
      <c r="A142" s="159"/>
      <c r="B142" s="160"/>
      <c r="C142" s="192" t="s">
        <v>375</v>
      </c>
      <c r="D142" s="163"/>
      <c r="E142" s="164">
        <v>1.6676299999999999</v>
      </c>
      <c r="F142" s="162"/>
      <c r="G142" s="162"/>
      <c r="H142" s="162"/>
      <c r="I142" s="162"/>
      <c r="J142" s="162"/>
      <c r="K142" s="162"/>
      <c r="L142" s="162"/>
      <c r="M142" s="162"/>
      <c r="N142" s="161"/>
      <c r="O142" s="161"/>
      <c r="P142" s="161"/>
      <c r="Q142" s="161"/>
      <c r="R142" s="162"/>
      <c r="S142" s="162"/>
      <c r="T142" s="162"/>
      <c r="U142" s="162"/>
      <c r="V142" s="162"/>
      <c r="W142" s="162"/>
      <c r="X142" s="162"/>
      <c r="Y142" s="162"/>
      <c r="Z142" s="152"/>
      <c r="AA142" s="152"/>
      <c r="AB142" s="152"/>
      <c r="AC142" s="152"/>
      <c r="AD142" s="152"/>
      <c r="AE142" s="152"/>
      <c r="AF142" s="152"/>
      <c r="AG142" s="152" t="s">
        <v>234</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3" x14ac:dyDescent="0.2">
      <c r="A143" s="159"/>
      <c r="B143" s="160"/>
      <c r="C143" s="192" t="s">
        <v>376</v>
      </c>
      <c r="D143" s="163"/>
      <c r="E143" s="164">
        <v>1.2782100000000001</v>
      </c>
      <c r="F143" s="162"/>
      <c r="G143" s="162"/>
      <c r="H143" s="162"/>
      <c r="I143" s="162"/>
      <c r="J143" s="162"/>
      <c r="K143" s="162"/>
      <c r="L143" s="162"/>
      <c r="M143" s="162"/>
      <c r="N143" s="161"/>
      <c r="O143" s="161"/>
      <c r="P143" s="161"/>
      <c r="Q143" s="161"/>
      <c r="R143" s="162"/>
      <c r="S143" s="162"/>
      <c r="T143" s="162"/>
      <c r="U143" s="162"/>
      <c r="V143" s="162"/>
      <c r="W143" s="162"/>
      <c r="X143" s="162"/>
      <c r="Y143" s="162"/>
      <c r="Z143" s="152"/>
      <c r="AA143" s="152"/>
      <c r="AB143" s="152"/>
      <c r="AC143" s="152"/>
      <c r="AD143" s="152"/>
      <c r="AE143" s="152"/>
      <c r="AF143" s="152"/>
      <c r="AG143" s="152" t="s">
        <v>234</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ht="22.5" outlineLevel="1" x14ac:dyDescent="0.2">
      <c r="A144" s="175">
        <v>42</v>
      </c>
      <c r="B144" s="176" t="s">
        <v>377</v>
      </c>
      <c r="C144" s="191" t="s">
        <v>378</v>
      </c>
      <c r="D144" s="177" t="s">
        <v>249</v>
      </c>
      <c r="E144" s="178">
        <v>57.476799999999997</v>
      </c>
      <c r="F144" s="179"/>
      <c r="G144" s="180">
        <f>ROUND(E144*F144,2)</f>
        <v>0</v>
      </c>
      <c r="H144" s="179">
        <v>0</v>
      </c>
      <c r="I144" s="180">
        <f>ROUND(E144*H144,2)</f>
        <v>0</v>
      </c>
      <c r="J144" s="179">
        <v>357.5</v>
      </c>
      <c r="K144" s="180">
        <f>ROUND(E144*J144,2)</f>
        <v>20547.96</v>
      </c>
      <c r="L144" s="180">
        <v>21</v>
      </c>
      <c r="M144" s="180">
        <f>G144*(1+L144/100)</f>
        <v>0</v>
      </c>
      <c r="N144" s="178">
        <v>0</v>
      </c>
      <c r="O144" s="178">
        <f>ROUND(E144*N144,2)</f>
        <v>0</v>
      </c>
      <c r="P144" s="178">
        <v>1.26E-2</v>
      </c>
      <c r="Q144" s="178">
        <f>ROUND(E144*P144,2)</f>
        <v>0.72</v>
      </c>
      <c r="R144" s="180" t="s">
        <v>369</v>
      </c>
      <c r="S144" s="180" t="s">
        <v>227</v>
      </c>
      <c r="T144" s="181" t="s">
        <v>228</v>
      </c>
      <c r="U144" s="162">
        <v>0.33</v>
      </c>
      <c r="V144" s="162">
        <f>ROUND(E144*U144,2)</f>
        <v>18.97</v>
      </c>
      <c r="W144" s="162"/>
      <c r="X144" s="162" t="s">
        <v>229</v>
      </c>
      <c r="Y144" s="162" t="s">
        <v>230</v>
      </c>
      <c r="Z144" s="152"/>
      <c r="AA144" s="152"/>
      <c r="AB144" s="152"/>
      <c r="AC144" s="152"/>
      <c r="AD144" s="152"/>
      <c r="AE144" s="152"/>
      <c r="AF144" s="152"/>
      <c r="AG144" s="152" t="s">
        <v>231</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2" x14ac:dyDescent="0.2">
      <c r="A145" s="159"/>
      <c r="B145" s="160"/>
      <c r="C145" s="192" t="s">
        <v>379</v>
      </c>
      <c r="D145" s="163"/>
      <c r="E145" s="164">
        <v>11.697100000000001</v>
      </c>
      <c r="F145" s="162"/>
      <c r="G145" s="162"/>
      <c r="H145" s="162"/>
      <c r="I145" s="162"/>
      <c r="J145" s="162"/>
      <c r="K145" s="162"/>
      <c r="L145" s="162"/>
      <c r="M145" s="162"/>
      <c r="N145" s="161"/>
      <c r="O145" s="161"/>
      <c r="P145" s="161"/>
      <c r="Q145" s="161"/>
      <c r="R145" s="162"/>
      <c r="S145" s="162"/>
      <c r="T145" s="162"/>
      <c r="U145" s="162"/>
      <c r="V145" s="162"/>
      <c r="W145" s="162"/>
      <c r="X145" s="162"/>
      <c r="Y145" s="162"/>
      <c r="Z145" s="152"/>
      <c r="AA145" s="152"/>
      <c r="AB145" s="152"/>
      <c r="AC145" s="152"/>
      <c r="AD145" s="152"/>
      <c r="AE145" s="152"/>
      <c r="AF145" s="152"/>
      <c r="AG145" s="152" t="s">
        <v>234</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3" x14ac:dyDescent="0.2">
      <c r="A146" s="159"/>
      <c r="B146" s="160"/>
      <c r="C146" s="192" t="s">
        <v>380</v>
      </c>
      <c r="D146" s="163"/>
      <c r="E146" s="164">
        <v>23.283149999999999</v>
      </c>
      <c r="F146" s="162"/>
      <c r="G146" s="162"/>
      <c r="H146" s="162"/>
      <c r="I146" s="162"/>
      <c r="J146" s="162"/>
      <c r="K146" s="162"/>
      <c r="L146" s="162"/>
      <c r="M146" s="162"/>
      <c r="N146" s="161"/>
      <c r="O146" s="161"/>
      <c r="P146" s="161"/>
      <c r="Q146" s="161"/>
      <c r="R146" s="162"/>
      <c r="S146" s="162"/>
      <c r="T146" s="162"/>
      <c r="U146" s="162"/>
      <c r="V146" s="162"/>
      <c r="W146" s="162"/>
      <c r="X146" s="162"/>
      <c r="Y146" s="162"/>
      <c r="Z146" s="152"/>
      <c r="AA146" s="152"/>
      <c r="AB146" s="152"/>
      <c r="AC146" s="152"/>
      <c r="AD146" s="152"/>
      <c r="AE146" s="152"/>
      <c r="AF146" s="152"/>
      <c r="AG146" s="152" t="s">
        <v>234</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3" x14ac:dyDescent="0.2">
      <c r="A147" s="159"/>
      <c r="B147" s="160"/>
      <c r="C147" s="192" t="s">
        <v>381</v>
      </c>
      <c r="D147" s="163"/>
      <c r="E147" s="164">
        <v>9.6585000000000001</v>
      </c>
      <c r="F147" s="162"/>
      <c r="G147" s="162"/>
      <c r="H147" s="162"/>
      <c r="I147" s="162"/>
      <c r="J147" s="162"/>
      <c r="K147" s="162"/>
      <c r="L147" s="162"/>
      <c r="M147" s="162"/>
      <c r="N147" s="161"/>
      <c r="O147" s="161"/>
      <c r="P147" s="161"/>
      <c r="Q147" s="161"/>
      <c r="R147" s="162"/>
      <c r="S147" s="162"/>
      <c r="T147" s="162"/>
      <c r="U147" s="162"/>
      <c r="V147" s="162"/>
      <c r="W147" s="162"/>
      <c r="X147" s="162"/>
      <c r="Y147" s="162"/>
      <c r="Z147" s="152"/>
      <c r="AA147" s="152"/>
      <c r="AB147" s="152"/>
      <c r="AC147" s="152"/>
      <c r="AD147" s="152"/>
      <c r="AE147" s="152"/>
      <c r="AF147" s="152"/>
      <c r="AG147" s="152" t="s">
        <v>234</v>
      </c>
      <c r="AH147" s="152">
        <v>0</v>
      </c>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3" x14ac:dyDescent="0.2">
      <c r="A148" s="159"/>
      <c r="B148" s="160"/>
      <c r="C148" s="192" t="s">
        <v>382</v>
      </c>
      <c r="D148" s="163"/>
      <c r="E148" s="164">
        <v>2.7580499999999999</v>
      </c>
      <c r="F148" s="162"/>
      <c r="G148" s="162"/>
      <c r="H148" s="162"/>
      <c r="I148" s="162"/>
      <c r="J148" s="162"/>
      <c r="K148" s="162"/>
      <c r="L148" s="162"/>
      <c r="M148" s="162"/>
      <c r="N148" s="161"/>
      <c r="O148" s="161"/>
      <c r="P148" s="161"/>
      <c r="Q148" s="161"/>
      <c r="R148" s="162"/>
      <c r="S148" s="162"/>
      <c r="T148" s="162"/>
      <c r="U148" s="162"/>
      <c r="V148" s="162"/>
      <c r="W148" s="162"/>
      <c r="X148" s="162"/>
      <c r="Y148" s="162"/>
      <c r="Z148" s="152"/>
      <c r="AA148" s="152"/>
      <c r="AB148" s="152"/>
      <c r="AC148" s="152"/>
      <c r="AD148" s="152"/>
      <c r="AE148" s="152"/>
      <c r="AF148" s="152"/>
      <c r="AG148" s="152" t="s">
        <v>234</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3" x14ac:dyDescent="0.2">
      <c r="A149" s="159"/>
      <c r="B149" s="160"/>
      <c r="C149" s="192" t="s">
        <v>383</v>
      </c>
      <c r="D149" s="163"/>
      <c r="E149" s="164">
        <v>10.08</v>
      </c>
      <c r="F149" s="162"/>
      <c r="G149" s="162"/>
      <c r="H149" s="162"/>
      <c r="I149" s="162"/>
      <c r="J149" s="162"/>
      <c r="K149" s="162"/>
      <c r="L149" s="162"/>
      <c r="M149" s="162"/>
      <c r="N149" s="161"/>
      <c r="O149" s="161"/>
      <c r="P149" s="161"/>
      <c r="Q149" s="161"/>
      <c r="R149" s="162"/>
      <c r="S149" s="162"/>
      <c r="T149" s="162"/>
      <c r="U149" s="162"/>
      <c r="V149" s="162"/>
      <c r="W149" s="162"/>
      <c r="X149" s="162"/>
      <c r="Y149" s="162"/>
      <c r="Z149" s="152"/>
      <c r="AA149" s="152"/>
      <c r="AB149" s="152"/>
      <c r="AC149" s="152"/>
      <c r="AD149" s="152"/>
      <c r="AE149" s="152"/>
      <c r="AF149" s="152"/>
      <c r="AG149" s="152" t="s">
        <v>234</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75">
        <v>43</v>
      </c>
      <c r="B150" s="176" t="s">
        <v>384</v>
      </c>
      <c r="C150" s="191" t="s">
        <v>385</v>
      </c>
      <c r="D150" s="177" t="s">
        <v>249</v>
      </c>
      <c r="E150" s="178">
        <v>12.838050000000001</v>
      </c>
      <c r="F150" s="179"/>
      <c r="G150" s="180">
        <f>ROUND(E150*F150,2)</f>
        <v>0</v>
      </c>
      <c r="H150" s="179">
        <v>0</v>
      </c>
      <c r="I150" s="180">
        <f>ROUND(E150*H150,2)</f>
        <v>0</v>
      </c>
      <c r="J150" s="179">
        <v>102.5</v>
      </c>
      <c r="K150" s="180">
        <f>ROUND(E150*J150,2)</f>
        <v>1315.9</v>
      </c>
      <c r="L150" s="180">
        <v>21</v>
      </c>
      <c r="M150" s="180">
        <f>G150*(1+L150/100)</f>
        <v>0</v>
      </c>
      <c r="N150" s="178">
        <v>0</v>
      </c>
      <c r="O150" s="178">
        <f>ROUND(E150*N150,2)</f>
        <v>0</v>
      </c>
      <c r="P150" s="178">
        <v>0.02</v>
      </c>
      <c r="Q150" s="178">
        <f>ROUND(E150*P150,2)</f>
        <v>0.26</v>
      </c>
      <c r="R150" s="180" t="s">
        <v>369</v>
      </c>
      <c r="S150" s="180" t="s">
        <v>227</v>
      </c>
      <c r="T150" s="181" t="s">
        <v>228</v>
      </c>
      <c r="U150" s="162">
        <v>0.23</v>
      </c>
      <c r="V150" s="162">
        <f>ROUND(E150*U150,2)</f>
        <v>2.95</v>
      </c>
      <c r="W150" s="162"/>
      <c r="X150" s="162" t="s">
        <v>229</v>
      </c>
      <c r="Y150" s="162" t="s">
        <v>230</v>
      </c>
      <c r="Z150" s="152"/>
      <c r="AA150" s="152"/>
      <c r="AB150" s="152"/>
      <c r="AC150" s="152"/>
      <c r="AD150" s="152"/>
      <c r="AE150" s="152"/>
      <c r="AF150" s="152"/>
      <c r="AG150" s="152" t="s">
        <v>231</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2" x14ac:dyDescent="0.2">
      <c r="A151" s="159"/>
      <c r="B151" s="160"/>
      <c r="C151" s="255" t="s">
        <v>386</v>
      </c>
      <c r="D151" s="256"/>
      <c r="E151" s="256"/>
      <c r="F151" s="256"/>
      <c r="G151" s="256"/>
      <c r="H151" s="162"/>
      <c r="I151" s="162"/>
      <c r="J151" s="162"/>
      <c r="K151" s="162"/>
      <c r="L151" s="162"/>
      <c r="M151" s="162"/>
      <c r="N151" s="161"/>
      <c r="O151" s="161"/>
      <c r="P151" s="161"/>
      <c r="Q151" s="161"/>
      <c r="R151" s="162"/>
      <c r="S151" s="162"/>
      <c r="T151" s="162"/>
      <c r="U151" s="162"/>
      <c r="V151" s="162"/>
      <c r="W151" s="162"/>
      <c r="X151" s="162"/>
      <c r="Y151" s="162"/>
      <c r="Z151" s="152"/>
      <c r="AA151" s="152"/>
      <c r="AB151" s="152"/>
      <c r="AC151" s="152"/>
      <c r="AD151" s="152"/>
      <c r="AE151" s="152"/>
      <c r="AF151" s="152"/>
      <c r="AG151" s="152" t="s">
        <v>233</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2" x14ac:dyDescent="0.2">
      <c r="A152" s="159"/>
      <c r="B152" s="160"/>
      <c r="C152" s="192" t="s">
        <v>382</v>
      </c>
      <c r="D152" s="163"/>
      <c r="E152" s="164">
        <v>2.7580499999999999</v>
      </c>
      <c r="F152" s="162"/>
      <c r="G152" s="162"/>
      <c r="H152" s="162"/>
      <c r="I152" s="162"/>
      <c r="J152" s="162"/>
      <c r="K152" s="162"/>
      <c r="L152" s="162"/>
      <c r="M152" s="162"/>
      <c r="N152" s="161"/>
      <c r="O152" s="161"/>
      <c r="P152" s="161"/>
      <c r="Q152" s="161"/>
      <c r="R152" s="162"/>
      <c r="S152" s="162"/>
      <c r="T152" s="162"/>
      <c r="U152" s="162"/>
      <c r="V152" s="162"/>
      <c r="W152" s="162"/>
      <c r="X152" s="162"/>
      <c r="Y152" s="162"/>
      <c r="Z152" s="152"/>
      <c r="AA152" s="152"/>
      <c r="AB152" s="152"/>
      <c r="AC152" s="152"/>
      <c r="AD152" s="152"/>
      <c r="AE152" s="152"/>
      <c r="AF152" s="152"/>
      <c r="AG152" s="152" t="s">
        <v>234</v>
      </c>
      <c r="AH152" s="152">
        <v>0</v>
      </c>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3" x14ac:dyDescent="0.2">
      <c r="A153" s="159"/>
      <c r="B153" s="160"/>
      <c r="C153" s="192" t="s">
        <v>383</v>
      </c>
      <c r="D153" s="163"/>
      <c r="E153" s="164">
        <v>10.08</v>
      </c>
      <c r="F153" s="162"/>
      <c r="G153" s="162"/>
      <c r="H153" s="162"/>
      <c r="I153" s="162"/>
      <c r="J153" s="162"/>
      <c r="K153" s="162"/>
      <c r="L153" s="162"/>
      <c r="M153" s="162"/>
      <c r="N153" s="161"/>
      <c r="O153" s="161"/>
      <c r="P153" s="161"/>
      <c r="Q153" s="161"/>
      <c r="R153" s="162"/>
      <c r="S153" s="162"/>
      <c r="T153" s="162"/>
      <c r="U153" s="162"/>
      <c r="V153" s="162"/>
      <c r="W153" s="162"/>
      <c r="X153" s="162"/>
      <c r="Y153" s="162"/>
      <c r="Z153" s="152"/>
      <c r="AA153" s="152"/>
      <c r="AB153" s="152"/>
      <c r="AC153" s="152"/>
      <c r="AD153" s="152"/>
      <c r="AE153" s="152"/>
      <c r="AF153" s="152"/>
      <c r="AG153" s="152" t="s">
        <v>234</v>
      </c>
      <c r="AH153" s="152">
        <v>0</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75">
        <v>44</v>
      </c>
      <c r="B154" s="176" t="s">
        <v>387</v>
      </c>
      <c r="C154" s="191" t="s">
        <v>388</v>
      </c>
      <c r="D154" s="177" t="s">
        <v>305</v>
      </c>
      <c r="E154" s="178">
        <v>10.4</v>
      </c>
      <c r="F154" s="179"/>
      <c r="G154" s="180">
        <f>ROUND(E154*F154,2)</f>
        <v>0</v>
      </c>
      <c r="H154" s="179">
        <v>0</v>
      </c>
      <c r="I154" s="180">
        <f>ROUND(E154*H154,2)</f>
        <v>0</v>
      </c>
      <c r="J154" s="179">
        <v>31.2</v>
      </c>
      <c r="K154" s="180">
        <f>ROUND(E154*J154,2)</f>
        <v>324.48</v>
      </c>
      <c r="L154" s="180">
        <v>21</v>
      </c>
      <c r="M154" s="180">
        <f>G154*(1+L154/100)</f>
        <v>0</v>
      </c>
      <c r="N154" s="178">
        <v>0</v>
      </c>
      <c r="O154" s="178">
        <f>ROUND(E154*N154,2)</f>
        <v>0</v>
      </c>
      <c r="P154" s="178">
        <v>4.0000000000000002E-4</v>
      </c>
      <c r="Q154" s="178">
        <f>ROUND(E154*P154,2)</f>
        <v>0</v>
      </c>
      <c r="R154" s="180" t="s">
        <v>369</v>
      </c>
      <c r="S154" s="180" t="s">
        <v>227</v>
      </c>
      <c r="T154" s="181" t="s">
        <v>228</v>
      </c>
      <c r="U154" s="162">
        <v>7.0000000000000007E-2</v>
      </c>
      <c r="V154" s="162">
        <f>ROUND(E154*U154,2)</f>
        <v>0.73</v>
      </c>
      <c r="W154" s="162"/>
      <c r="X154" s="162" t="s">
        <v>229</v>
      </c>
      <c r="Y154" s="162" t="s">
        <v>230</v>
      </c>
      <c r="Z154" s="152"/>
      <c r="AA154" s="152"/>
      <c r="AB154" s="152"/>
      <c r="AC154" s="152"/>
      <c r="AD154" s="152"/>
      <c r="AE154" s="152"/>
      <c r="AF154" s="152"/>
      <c r="AG154" s="152" t="s">
        <v>231</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2" x14ac:dyDescent="0.2">
      <c r="A155" s="159"/>
      <c r="B155" s="160"/>
      <c r="C155" s="255" t="s">
        <v>386</v>
      </c>
      <c r="D155" s="256"/>
      <c r="E155" s="256"/>
      <c r="F155" s="256"/>
      <c r="G155" s="256"/>
      <c r="H155" s="162"/>
      <c r="I155" s="162"/>
      <c r="J155" s="162"/>
      <c r="K155" s="162"/>
      <c r="L155" s="162"/>
      <c r="M155" s="162"/>
      <c r="N155" s="161"/>
      <c r="O155" s="161"/>
      <c r="P155" s="161"/>
      <c r="Q155" s="161"/>
      <c r="R155" s="162"/>
      <c r="S155" s="162"/>
      <c r="T155" s="162"/>
      <c r="U155" s="162"/>
      <c r="V155" s="162"/>
      <c r="W155" s="162"/>
      <c r="X155" s="162"/>
      <c r="Y155" s="162"/>
      <c r="Z155" s="152"/>
      <c r="AA155" s="152"/>
      <c r="AB155" s="152"/>
      <c r="AC155" s="152"/>
      <c r="AD155" s="152"/>
      <c r="AE155" s="152"/>
      <c r="AF155" s="152"/>
      <c r="AG155" s="152" t="s">
        <v>233</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2" x14ac:dyDescent="0.2">
      <c r="A156" s="159"/>
      <c r="B156" s="160"/>
      <c r="C156" s="192" t="s">
        <v>389</v>
      </c>
      <c r="D156" s="163"/>
      <c r="E156" s="164">
        <v>10.4</v>
      </c>
      <c r="F156" s="162"/>
      <c r="G156" s="162"/>
      <c r="H156" s="162"/>
      <c r="I156" s="162"/>
      <c r="J156" s="162"/>
      <c r="K156" s="162"/>
      <c r="L156" s="162"/>
      <c r="M156" s="162"/>
      <c r="N156" s="161"/>
      <c r="O156" s="161"/>
      <c r="P156" s="161"/>
      <c r="Q156" s="161"/>
      <c r="R156" s="162"/>
      <c r="S156" s="162"/>
      <c r="T156" s="162"/>
      <c r="U156" s="162"/>
      <c r="V156" s="162"/>
      <c r="W156" s="162"/>
      <c r="X156" s="162"/>
      <c r="Y156" s="162"/>
      <c r="Z156" s="152"/>
      <c r="AA156" s="152"/>
      <c r="AB156" s="152"/>
      <c r="AC156" s="152"/>
      <c r="AD156" s="152"/>
      <c r="AE156" s="152"/>
      <c r="AF156" s="152"/>
      <c r="AG156" s="152" t="s">
        <v>234</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ht="22.5" outlineLevel="1" x14ac:dyDescent="0.2">
      <c r="A157" s="175">
        <v>45</v>
      </c>
      <c r="B157" s="176" t="s">
        <v>390</v>
      </c>
      <c r="C157" s="191" t="s">
        <v>391</v>
      </c>
      <c r="D157" s="177" t="s">
        <v>249</v>
      </c>
      <c r="E157" s="178">
        <v>4.5609999999999999</v>
      </c>
      <c r="F157" s="179"/>
      <c r="G157" s="180">
        <f>ROUND(E157*F157,2)</f>
        <v>0</v>
      </c>
      <c r="H157" s="179">
        <v>0</v>
      </c>
      <c r="I157" s="180">
        <f>ROUND(E157*H157,2)</f>
        <v>0</v>
      </c>
      <c r="J157" s="179">
        <v>173</v>
      </c>
      <c r="K157" s="180">
        <f>ROUND(E157*J157,2)</f>
        <v>789.05</v>
      </c>
      <c r="L157" s="180">
        <v>21</v>
      </c>
      <c r="M157" s="180">
        <f>G157*(1+L157/100)</f>
        <v>0</v>
      </c>
      <c r="N157" s="178">
        <v>0</v>
      </c>
      <c r="O157" s="178">
        <f>ROUND(E157*N157,2)</f>
        <v>0</v>
      </c>
      <c r="P157" s="178">
        <v>5.5E-2</v>
      </c>
      <c r="Q157" s="178">
        <f>ROUND(E157*P157,2)</f>
        <v>0.25</v>
      </c>
      <c r="R157" s="180" t="s">
        <v>369</v>
      </c>
      <c r="S157" s="180" t="s">
        <v>227</v>
      </c>
      <c r="T157" s="181" t="s">
        <v>228</v>
      </c>
      <c r="U157" s="162">
        <v>0.43</v>
      </c>
      <c r="V157" s="162">
        <f>ROUND(E157*U157,2)</f>
        <v>1.96</v>
      </c>
      <c r="W157" s="162"/>
      <c r="X157" s="162" t="s">
        <v>229</v>
      </c>
      <c r="Y157" s="162" t="s">
        <v>230</v>
      </c>
      <c r="Z157" s="152"/>
      <c r="AA157" s="152"/>
      <c r="AB157" s="152"/>
      <c r="AC157" s="152"/>
      <c r="AD157" s="152"/>
      <c r="AE157" s="152"/>
      <c r="AF157" s="152"/>
      <c r="AG157" s="152" t="s">
        <v>231</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ht="22.5" outlineLevel="2" x14ac:dyDescent="0.2">
      <c r="A158" s="159"/>
      <c r="B158" s="160"/>
      <c r="C158" s="255" t="s">
        <v>392</v>
      </c>
      <c r="D158" s="256"/>
      <c r="E158" s="256"/>
      <c r="F158" s="256"/>
      <c r="G158" s="256"/>
      <c r="H158" s="162"/>
      <c r="I158" s="162"/>
      <c r="J158" s="162"/>
      <c r="K158" s="162"/>
      <c r="L158" s="162"/>
      <c r="M158" s="162"/>
      <c r="N158" s="161"/>
      <c r="O158" s="161"/>
      <c r="P158" s="161"/>
      <c r="Q158" s="161"/>
      <c r="R158" s="162"/>
      <c r="S158" s="162"/>
      <c r="T158" s="162"/>
      <c r="U158" s="162"/>
      <c r="V158" s="162"/>
      <c r="W158" s="162"/>
      <c r="X158" s="162"/>
      <c r="Y158" s="162"/>
      <c r="Z158" s="152"/>
      <c r="AA158" s="152"/>
      <c r="AB158" s="152"/>
      <c r="AC158" s="152"/>
      <c r="AD158" s="152"/>
      <c r="AE158" s="152"/>
      <c r="AF158" s="152"/>
      <c r="AG158" s="152" t="s">
        <v>233</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82" t="str">
        <f>C158</f>
        <v>bez odstupu, po hrubém vybourání otvorů v jakémkoliv zdivu cihelném, včetně pomocného lešení o výšce podlahy do 1900 mm a pro zatížení do 1,5 kPa  (150 kg/m2),</v>
      </c>
      <c r="BB158" s="152"/>
      <c r="BC158" s="152"/>
      <c r="BD158" s="152"/>
      <c r="BE158" s="152"/>
      <c r="BF158" s="152"/>
      <c r="BG158" s="152"/>
      <c r="BH158" s="152"/>
    </row>
    <row r="159" spans="1:60" outlineLevel="2" x14ac:dyDescent="0.2">
      <c r="A159" s="159"/>
      <c r="B159" s="160"/>
      <c r="C159" s="192" t="s">
        <v>393</v>
      </c>
      <c r="D159" s="163"/>
      <c r="E159" s="164">
        <v>3.7050000000000001</v>
      </c>
      <c r="F159" s="162"/>
      <c r="G159" s="162"/>
      <c r="H159" s="162"/>
      <c r="I159" s="162"/>
      <c r="J159" s="162"/>
      <c r="K159" s="162"/>
      <c r="L159" s="162"/>
      <c r="M159" s="162"/>
      <c r="N159" s="161"/>
      <c r="O159" s="161"/>
      <c r="P159" s="161"/>
      <c r="Q159" s="161"/>
      <c r="R159" s="162"/>
      <c r="S159" s="162"/>
      <c r="T159" s="162"/>
      <c r="U159" s="162"/>
      <c r="V159" s="162"/>
      <c r="W159" s="162"/>
      <c r="X159" s="162"/>
      <c r="Y159" s="162"/>
      <c r="Z159" s="152"/>
      <c r="AA159" s="152"/>
      <c r="AB159" s="152"/>
      <c r="AC159" s="152"/>
      <c r="AD159" s="152"/>
      <c r="AE159" s="152"/>
      <c r="AF159" s="152"/>
      <c r="AG159" s="152" t="s">
        <v>234</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3" x14ac:dyDescent="0.2">
      <c r="A160" s="159"/>
      <c r="B160" s="160"/>
      <c r="C160" s="192" t="s">
        <v>394</v>
      </c>
      <c r="D160" s="163"/>
      <c r="E160" s="164">
        <v>0.85599999999999998</v>
      </c>
      <c r="F160" s="162"/>
      <c r="G160" s="162"/>
      <c r="H160" s="162"/>
      <c r="I160" s="162"/>
      <c r="J160" s="162"/>
      <c r="K160" s="162"/>
      <c r="L160" s="162"/>
      <c r="M160" s="162"/>
      <c r="N160" s="161"/>
      <c r="O160" s="161"/>
      <c r="P160" s="161"/>
      <c r="Q160" s="161"/>
      <c r="R160" s="162"/>
      <c r="S160" s="162"/>
      <c r="T160" s="162"/>
      <c r="U160" s="162"/>
      <c r="V160" s="162"/>
      <c r="W160" s="162"/>
      <c r="X160" s="162"/>
      <c r="Y160" s="162"/>
      <c r="Z160" s="152"/>
      <c r="AA160" s="152"/>
      <c r="AB160" s="152"/>
      <c r="AC160" s="152"/>
      <c r="AD160" s="152"/>
      <c r="AE160" s="152"/>
      <c r="AF160" s="152"/>
      <c r="AG160" s="152" t="s">
        <v>234</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75">
        <v>46</v>
      </c>
      <c r="B161" s="176" t="s">
        <v>395</v>
      </c>
      <c r="C161" s="191" t="s">
        <v>396</v>
      </c>
      <c r="D161" s="177" t="s">
        <v>282</v>
      </c>
      <c r="E161" s="178">
        <v>7</v>
      </c>
      <c r="F161" s="179"/>
      <c r="G161" s="180">
        <f>ROUND(E161*F161,2)</f>
        <v>0</v>
      </c>
      <c r="H161" s="179">
        <v>0</v>
      </c>
      <c r="I161" s="180">
        <f>ROUND(E161*H161,2)</f>
        <v>0</v>
      </c>
      <c r="J161" s="179">
        <v>20.399999999999999</v>
      </c>
      <c r="K161" s="180">
        <f>ROUND(E161*J161,2)</f>
        <v>142.80000000000001</v>
      </c>
      <c r="L161" s="180">
        <v>21</v>
      </c>
      <c r="M161" s="180">
        <f>G161*(1+L161/100)</f>
        <v>0</v>
      </c>
      <c r="N161" s="178">
        <v>0</v>
      </c>
      <c r="O161" s="178">
        <f>ROUND(E161*N161,2)</f>
        <v>0</v>
      </c>
      <c r="P161" s="178">
        <v>0</v>
      </c>
      <c r="Q161" s="178">
        <f>ROUND(E161*P161,2)</f>
        <v>0</v>
      </c>
      <c r="R161" s="180" t="s">
        <v>369</v>
      </c>
      <c r="S161" s="180" t="s">
        <v>227</v>
      </c>
      <c r="T161" s="181" t="s">
        <v>228</v>
      </c>
      <c r="U161" s="162">
        <v>0.05</v>
      </c>
      <c r="V161" s="162">
        <f>ROUND(E161*U161,2)</f>
        <v>0.35</v>
      </c>
      <c r="W161" s="162"/>
      <c r="X161" s="162" t="s">
        <v>229</v>
      </c>
      <c r="Y161" s="162" t="s">
        <v>230</v>
      </c>
      <c r="Z161" s="152"/>
      <c r="AA161" s="152"/>
      <c r="AB161" s="152"/>
      <c r="AC161" s="152"/>
      <c r="AD161" s="152"/>
      <c r="AE161" s="152"/>
      <c r="AF161" s="152"/>
      <c r="AG161" s="152" t="s">
        <v>231</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2" x14ac:dyDescent="0.2">
      <c r="A162" s="159"/>
      <c r="B162" s="160"/>
      <c r="C162" s="255" t="s">
        <v>397</v>
      </c>
      <c r="D162" s="256"/>
      <c r="E162" s="256"/>
      <c r="F162" s="256"/>
      <c r="G162" s="256"/>
      <c r="H162" s="162"/>
      <c r="I162" s="162"/>
      <c r="J162" s="162"/>
      <c r="K162" s="162"/>
      <c r="L162" s="162"/>
      <c r="M162" s="162"/>
      <c r="N162" s="161"/>
      <c r="O162" s="161"/>
      <c r="P162" s="161"/>
      <c r="Q162" s="161"/>
      <c r="R162" s="162"/>
      <c r="S162" s="162"/>
      <c r="T162" s="162"/>
      <c r="U162" s="162"/>
      <c r="V162" s="162"/>
      <c r="W162" s="162"/>
      <c r="X162" s="162"/>
      <c r="Y162" s="162"/>
      <c r="Z162" s="152"/>
      <c r="AA162" s="152"/>
      <c r="AB162" s="152"/>
      <c r="AC162" s="152"/>
      <c r="AD162" s="152"/>
      <c r="AE162" s="152"/>
      <c r="AF162" s="152"/>
      <c r="AG162" s="152" t="s">
        <v>233</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ht="33.75" outlineLevel="1" x14ac:dyDescent="0.2">
      <c r="A163" s="175">
        <v>47</v>
      </c>
      <c r="B163" s="176" t="s">
        <v>398</v>
      </c>
      <c r="C163" s="191" t="s">
        <v>399</v>
      </c>
      <c r="D163" s="177" t="s">
        <v>249</v>
      </c>
      <c r="E163" s="178">
        <v>8.8650000000000002</v>
      </c>
      <c r="F163" s="179"/>
      <c r="G163" s="180">
        <f>ROUND(E163*F163,2)</f>
        <v>0</v>
      </c>
      <c r="H163" s="179">
        <v>34.17</v>
      </c>
      <c r="I163" s="180">
        <f>ROUND(E163*H163,2)</f>
        <v>302.92</v>
      </c>
      <c r="J163" s="179">
        <v>422.83</v>
      </c>
      <c r="K163" s="180">
        <f>ROUND(E163*J163,2)</f>
        <v>3748.39</v>
      </c>
      <c r="L163" s="180">
        <v>21</v>
      </c>
      <c r="M163" s="180">
        <f>G163*(1+L163/100)</f>
        <v>0</v>
      </c>
      <c r="N163" s="178">
        <v>1.17E-3</v>
      </c>
      <c r="O163" s="178">
        <f>ROUND(E163*N163,2)</f>
        <v>0.01</v>
      </c>
      <c r="P163" s="178">
        <v>7.5999999999999998E-2</v>
      </c>
      <c r="Q163" s="178">
        <f>ROUND(E163*P163,2)</f>
        <v>0.67</v>
      </c>
      <c r="R163" s="180" t="s">
        <v>369</v>
      </c>
      <c r="S163" s="180" t="s">
        <v>227</v>
      </c>
      <c r="T163" s="181" t="s">
        <v>228</v>
      </c>
      <c r="U163" s="162">
        <v>0.94</v>
      </c>
      <c r="V163" s="162">
        <f>ROUND(E163*U163,2)</f>
        <v>8.33</v>
      </c>
      <c r="W163" s="162"/>
      <c r="X163" s="162" t="s">
        <v>229</v>
      </c>
      <c r="Y163" s="162" t="s">
        <v>230</v>
      </c>
      <c r="Z163" s="152"/>
      <c r="AA163" s="152"/>
      <c r="AB163" s="152"/>
      <c r="AC163" s="152"/>
      <c r="AD163" s="152"/>
      <c r="AE163" s="152"/>
      <c r="AF163" s="152"/>
      <c r="AG163" s="152" t="s">
        <v>231</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2" x14ac:dyDescent="0.2">
      <c r="A164" s="159"/>
      <c r="B164" s="160"/>
      <c r="C164" s="192" t="s">
        <v>400</v>
      </c>
      <c r="D164" s="163"/>
      <c r="E164" s="164">
        <v>8.8650000000000002</v>
      </c>
      <c r="F164" s="162"/>
      <c r="G164" s="162"/>
      <c r="H164" s="162"/>
      <c r="I164" s="162"/>
      <c r="J164" s="162"/>
      <c r="K164" s="162"/>
      <c r="L164" s="162"/>
      <c r="M164" s="162"/>
      <c r="N164" s="161"/>
      <c r="O164" s="161"/>
      <c r="P164" s="161"/>
      <c r="Q164" s="161"/>
      <c r="R164" s="162"/>
      <c r="S164" s="162"/>
      <c r="T164" s="162"/>
      <c r="U164" s="162"/>
      <c r="V164" s="162"/>
      <c r="W164" s="162"/>
      <c r="X164" s="162"/>
      <c r="Y164" s="162"/>
      <c r="Z164" s="152"/>
      <c r="AA164" s="152"/>
      <c r="AB164" s="152"/>
      <c r="AC164" s="152"/>
      <c r="AD164" s="152"/>
      <c r="AE164" s="152"/>
      <c r="AF164" s="152"/>
      <c r="AG164" s="152" t="s">
        <v>234</v>
      </c>
      <c r="AH164" s="152">
        <v>0</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ht="22.5" outlineLevel="1" x14ac:dyDescent="0.2">
      <c r="A165" s="175">
        <v>48</v>
      </c>
      <c r="B165" s="176" t="s">
        <v>401</v>
      </c>
      <c r="C165" s="191" t="s">
        <v>402</v>
      </c>
      <c r="D165" s="177" t="s">
        <v>282</v>
      </c>
      <c r="E165" s="178">
        <v>5</v>
      </c>
      <c r="F165" s="179"/>
      <c r="G165" s="180">
        <f>ROUND(E165*F165,2)</f>
        <v>0</v>
      </c>
      <c r="H165" s="179">
        <v>9.7799999999999994</v>
      </c>
      <c r="I165" s="180">
        <f>ROUND(E165*H165,2)</f>
        <v>48.9</v>
      </c>
      <c r="J165" s="179">
        <v>89.32</v>
      </c>
      <c r="K165" s="180">
        <f>ROUND(E165*J165,2)</f>
        <v>446.6</v>
      </c>
      <c r="L165" s="180">
        <v>21</v>
      </c>
      <c r="M165" s="180">
        <f>G165*(1+L165/100)</f>
        <v>0</v>
      </c>
      <c r="N165" s="178">
        <v>3.4000000000000002E-4</v>
      </c>
      <c r="O165" s="178">
        <f>ROUND(E165*N165,2)</f>
        <v>0</v>
      </c>
      <c r="P165" s="178">
        <v>6.9000000000000006E-2</v>
      </c>
      <c r="Q165" s="178">
        <f>ROUND(E165*P165,2)</f>
        <v>0.35</v>
      </c>
      <c r="R165" s="180" t="s">
        <v>369</v>
      </c>
      <c r="S165" s="180" t="s">
        <v>227</v>
      </c>
      <c r="T165" s="181" t="s">
        <v>228</v>
      </c>
      <c r="U165" s="162">
        <v>0.21299999999999999</v>
      </c>
      <c r="V165" s="162">
        <f>ROUND(E165*U165,2)</f>
        <v>1.07</v>
      </c>
      <c r="W165" s="162"/>
      <c r="X165" s="162" t="s">
        <v>229</v>
      </c>
      <c r="Y165" s="162" t="s">
        <v>230</v>
      </c>
      <c r="Z165" s="152"/>
      <c r="AA165" s="152"/>
      <c r="AB165" s="152"/>
      <c r="AC165" s="152"/>
      <c r="AD165" s="152"/>
      <c r="AE165" s="152"/>
      <c r="AF165" s="152"/>
      <c r="AG165" s="152" t="s">
        <v>231</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2" x14ac:dyDescent="0.2">
      <c r="A166" s="159"/>
      <c r="B166" s="160"/>
      <c r="C166" s="255" t="s">
        <v>403</v>
      </c>
      <c r="D166" s="256"/>
      <c r="E166" s="256"/>
      <c r="F166" s="256"/>
      <c r="G166" s="256"/>
      <c r="H166" s="162"/>
      <c r="I166" s="162"/>
      <c r="J166" s="162"/>
      <c r="K166" s="162"/>
      <c r="L166" s="162"/>
      <c r="M166" s="162"/>
      <c r="N166" s="161"/>
      <c r="O166" s="161"/>
      <c r="P166" s="161"/>
      <c r="Q166" s="161"/>
      <c r="R166" s="162"/>
      <c r="S166" s="162"/>
      <c r="T166" s="162"/>
      <c r="U166" s="162"/>
      <c r="V166" s="162"/>
      <c r="W166" s="162"/>
      <c r="X166" s="162"/>
      <c r="Y166" s="162"/>
      <c r="Z166" s="152"/>
      <c r="AA166" s="152"/>
      <c r="AB166" s="152"/>
      <c r="AC166" s="152"/>
      <c r="AD166" s="152"/>
      <c r="AE166" s="152"/>
      <c r="AF166" s="152"/>
      <c r="AG166" s="152" t="s">
        <v>233</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2" x14ac:dyDescent="0.2">
      <c r="A167" s="159"/>
      <c r="B167" s="160"/>
      <c r="C167" s="257" t="s">
        <v>404</v>
      </c>
      <c r="D167" s="258"/>
      <c r="E167" s="258"/>
      <c r="F167" s="258"/>
      <c r="G167" s="258"/>
      <c r="H167" s="162"/>
      <c r="I167" s="162"/>
      <c r="J167" s="162"/>
      <c r="K167" s="162"/>
      <c r="L167" s="162"/>
      <c r="M167" s="162"/>
      <c r="N167" s="161"/>
      <c r="O167" s="161"/>
      <c r="P167" s="161"/>
      <c r="Q167" s="161"/>
      <c r="R167" s="162"/>
      <c r="S167" s="162"/>
      <c r="T167" s="162"/>
      <c r="U167" s="162"/>
      <c r="V167" s="162"/>
      <c r="W167" s="162"/>
      <c r="X167" s="162"/>
      <c r="Y167" s="162"/>
      <c r="Z167" s="152"/>
      <c r="AA167" s="152"/>
      <c r="AB167" s="152"/>
      <c r="AC167" s="152"/>
      <c r="AD167" s="152"/>
      <c r="AE167" s="152"/>
      <c r="AF167" s="152"/>
      <c r="AG167" s="152" t="s">
        <v>267</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2" x14ac:dyDescent="0.2">
      <c r="A168" s="159"/>
      <c r="B168" s="160"/>
      <c r="C168" s="192" t="s">
        <v>405</v>
      </c>
      <c r="D168" s="163"/>
      <c r="E168" s="164">
        <v>5</v>
      </c>
      <c r="F168" s="162"/>
      <c r="G168" s="162"/>
      <c r="H168" s="162"/>
      <c r="I168" s="162"/>
      <c r="J168" s="162"/>
      <c r="K168" s="162"/>
      <c r="L168" s="162"/>
      <c r="M168" s="162"/>
      <c r="N168" s="161"/>
      <c r="O168" s="161"/>
      <c r="P168" s="161"/>
      <c r="Q168" s="161"/>
      <c r="R168" s="162"/>
      <c r="S168" s="162"/>
      <c r="T168" s="162"/>
      <c r="U168" s="162"/>
      <c r="V168" s="162"/>
      <c r="W168" s="162"/>
      <c r="X168" s="162"/>
      <c r="Y168" s="162"/>
      <c r="Z168" s="152"/>
      <c r="AA168" s="152"/>
      <c r="AB168" s="152"/>
      <c r="AC168" s="152"/>
      <c r="AD168" s="152"/>
      <c r="AE168" s="152"/>
      <c r="AF168" s="152"/>
      <c r="AG168" s="152" t="s">
        <v>234</v>
      </c>
      <c r="AH168" s="152">
        <v>0</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ht="22.5" outlineLevel="1" x14ac:dyDescent="0.2">
      <c r="A169" s="175">
        <v>49</v>
      </c>
      <c r="B169" s="176" t="s">
        <v>406</v>
      </c>
      <c r="C169" s="191" t="s">
        <v>407</v>
      </c>
      <c r="D169" s="177" t="s">
        <v>282</v>
      </c>
      <c r="E169" s="178">
        <v>2</v>
      </c>
      <c r="F169" s="179"/>
      <c r="G169" s="180">
        <f>ROUND(E169*F169,2)</f>
        <v>0</v>
      </c>
      <c r="H169" s="179">
        <v>38.86</v>
      </c>
      <c r="I169" s="180">
        <f>ROUND(E169*H169,2)</f>
        <v>77.72</v>
      </c>
      <c r="J169" s="179">
        <v>834.14</v>
      </c>
      <c r="K169" s="180">
        <f>ROUND(E169*J169,2)</f>
        <v>1668.28</v>
      </c>
      <c r="L169" s="180">
        <v>21</v>
      </c>
      <c r="M169" s="180">
        <f>G169*(1+L169/100)</f>
        <v>0</v>
      </c>
      <c r="N169" s="178">
        <v>1.33E-3</v>
      </c>
      <c r="O169" s="178">
        <f>ROUND(E169*N169,2)</f>
        <v>0</v>
      </c>
      <c r="P169" s="178">
        <v>0.27600000000000002</v>
      </c>
      <c r="Q169" s="178">
        <f>ROUND(E169*P169,2)</f>
        <v>0.55000000000000004</v>
      </c>
      <c r="R169" s="180" t="s">
        <v>369</v>
      </c>
      <c r="S169" s="180" t="s">
        <v>227</v>
      </c>
      <c r="T169" s="181" t="s">
        <v>228</v>
      </c>
      <c r="U169" s="162">
        <v>2.024</v>
      </c>
      <c r="V169" s="162">
        <f>ROUND(E169*U169,2)</f>
        <v>4.05</v>
      </c>
      <c r="W169" s="162"/>
      <c r="X169" s="162" t="s">
        <v>229</v>
      </c>
      <c r="Y169" s="162" t="s">
        <v>230</v>
      </c>
      <c r="Z169" s="152"/>
      <c r="AA169" s="152"/>
      <c r="AB169" s="152"/>
      <c r="AC169" s="152"/>
      <c r="AD169" s="152"/>
      <c r="AE169" s="152"/>
      <c r="AF169" s="152"/>
      <c r="AG169" s="152" t="s">
        <v>231</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2" x14ac:dyDescent="0.2">
      <c r="A170" s="159"/>
      <c r="B170" s="160"/>
      <c r="C170" s="255" t="s">
        <v>403</v>
      </c>
      <c r="D170" s="256"/>
      <c r="E170" s="256"/>
      <c r="F170" s="256"/>
      <c r="G170" s="256"/>
      <c r="H170" s="162"/>
      <c r="I170" s="162"/>
      <c r="J170" s="162"/>
      <c r="K170" s="162"/>
      <c r="L170" s="162"/>
      <c r="M170" s="162"/>
      <c r="N170" s="161"/>
      <c r="O170" s="161"/>
      <c r="P170" s="161"/>
      <c r="Q170" s="161"/>
      <c r="R170" s="162"/>
      <c r="S170" s="162"/>
      <c r="T170" s="162"/>
      <c r="U170" s="162"/>
      <c r="V170" s="162"/>
      <c r="W170" s="162"/>
      <c r="X170" s="162"/>
      <c r="Y170" s="162"/>
      <c r="Z170" s="152"/>
      <c r="AA170" s="152"/>
      <c r="AB170" s="152"/>
      <c r="AC170" s="152"/>
      <c r="AD170" s="152"/>
      <c r="AE170" s="152"/>
      <c r="AF170" s="152"/>
      <c r="AG170" s="152" t="s">
        <v>233</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2" x14ac:dyDescent="0.2">
      <c r="A171" s="159"/>
      <c r="B171" s="160"/>
      <c r="C171" s="257" t="s">
        <v>404</v>
      </c>
      <c r="D171" s="258"/>
      <c r="E171" s="258"/>
      <c r="F171" s="258"/>
      <c r="G171" s="258"/>
      <c r="H171" s="162"/>
      <c r="I171" s="162"/>
      <c r="J171" s="162"/>
      <c r="K171" s="162"/>
      <c r="L171" s="162"/>
      <c r="M171" s="162"/>
      <c r="N171" s="161"/>
      <c r="O171" s="161"/>
      <c r="P171" s="161"/>
      <c r="Q171" s="161"/>
      <c r="R171" s="162"/>
      <c r="S171" s="162"/>
      <c r="T171" s="162"/>
      <c r="U171" s="162"/>
      <c r="V171" s="162"/>
      <c r="W171" s="162"/>
      <c r="X171" s="162"/>
      <c r="Y171" s="162"/>
      <c r="Z171" s="152"/>
      <c r="AA171" s="152"/>
      <c r="AB171" s="152"/>
      <c r="AC171" s="152"/>
      <c r="AD171" s="152"/>
      <c r="AE171" s="152"/>
      <c r="AF171" s="152"/>
      <c r="AG171" s="152" t="s">
        <v>267</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2" x14ac:dyDescent="0.2">
      <c r="A172" s="159"/>
      <c r="B172" s="160"/>
      <c r="C172" s="192" t="s">
        <v>408</v>
      </c>
      <c r="D172" s="163"/>
      <c r="E172" s="164">
        <v>2</v>
      </c>
      <c r="F172" s="162"/>
      <c r="G172" s="162"/>
      <c r="H172" s="162"/>
      <c r="I172" s="162"/>
      <c r="J172" s="162"/>
      <c r="K172" s="162"/>
      <c r="L172" s="162"/>
      <c r="M172" s="162"/>
      <c r="N172" s="161"/>
      <c r="O172" s="161"/>
      <c r="P172" s="161"/>
      <c r="Q172" s="161"/>
      <c r="R172" s="162"/>
      <c r="S172" s="162"/>
      <c r="T172" s="162"/>
      <c r="U172" s="162"/>
      <c r="V172" s="162"/>
      <c r="W172" s="162"/>
      <c r="X172" s="162"/>
      <c r="Y172" s="162"/>
      <c r="Z172" s="152"/>
      <c r="AA172" s="152"/>
      <c r="AB172" s="152"/>
      <c r="AC172" s="152"/>
      <c r="AD172" s="152"/>
      <c r="AE172" s="152"/>
      <c r="AF172" s="152"/>
      <c r="AG172" s="152" t="s">
        <v>234</v>
      </c>
      <c r="AH172" s="152">
        <v>0</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ht="22.5" outlineLevel="1" x14ac:dyDescent="0.2">
      <c r="A173" s="175">
        <v>50</v>
      </c>
      <c r="B173" s="176" t="s">
        <v>409</v>
      </c>
      <c r="C173" s="191" t="s">
        <v>410</v>
      </c>
      <c r="D173" s="177" t="s">
        <v>305</v>
      </c>
      <c r="E173" s="178">
        <v>2.5</v>
      </c>
      <c r="F173" s="179"/>
      <c r="G173" s="180">
        <f>ROUND(E173*F173,2)</f>
        <v>0</v>
      </c>
      <c r="H173" s="179">
        <v>0</v>
      </c>
      <c r="I173" s="180">
        <f>ROUND(E173*H173,2)</f>
        <v>0</v>
      </c>
      <c r="J173" s="179">
        <v>105</v>
      </c>
      <c r="K173" s="180">
        <f>ROUND(E173*J173,2)</f>
        <v>262.5</v>
      </c>
      <c r="L173" s="180">
        <v>21</v>
      </c>
      <c r="M173" s="180">
        <f>G173*(1+L173/100)</f>
        <v>0</v>
      </c>
      <c r="N173" s="178">
        <v>0</v>
      </c>
      <c r="O173" s="178">
        <f>ROUND(E173*N173,2)</f>
        <v>0</v>
      </c>
      <c r="P173" s="178">
        <v>7.0000000000000001E-3</v>
      </c>
      <c r="Q173" s="178">
        <f>ROUND(E173*P173,2)</f>
        <v>0.02</v>
      </c>
      <c r="R173" s="180" t="s">
        <v>369</v>
      </c>
      <c r="S173" s="180" t="s">
        <v>227</v>
      </c>
      <c r="T173" s="181" t="s">
        <v>228</v>
      </c>
      <c r="U173" s="162">
        <v>0.26</v>
      </c>
      <c r="V173" s="162">
        <f>ROUND(E173*U173,2)</f>
        <v>0.65</v>
      </c>
      <c r="W173" s="162"/>
      <c r="X173" s="162" t="s">
        <v>229</v>
      </c>
      <c r="Y173" s="162" t="s">
        <v>230</v>
      </c>
      <c r="Z173" s="152"/>
      <c r="AA173" s="152"/>
      <c r="AB173" s="152"/>
      <c r="AC173" s="152"/>
      <c r="AD173" s="152"/>
      <c r="AE173" s="152"/>
      <c r="AF173" s="152"/>
      <c r="AG173" s="152" t="s">
        <v>231</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2" x14ac:dyDescent="0.2">
      <c r="A174" s="159"/>
      <c r="B174" s="160"/>
      <c r="C174" s="192" t="s">
        <v>411</v>
      </c>
      <c r="D174" s="163"/>
      <c r="E174" s="164">
        <v>2.5</v>
      </c>
      <c r="F174" s="162"/>
      <c r="G174" s="162"/>
      <c r="H174" s="162"/>
      <c r="I174" s="162"/>
      <c r="J174" s="162"/>
      <c r="K174" s="162"/>
      <c r="L174" s="162"/>
      <c r="M174" s="162"/>
      <c r="N174" s="161"/>
      <c r="O174" s="161"/>
      <c r="P174" s="161"/>
      <c r="Q174" s="161"/>
      <c r="R174" s="162"/>
      <c r="S174" s="162"/>
      <c r="T174" s="162"/>
      <c r="U174" s="162"/>
      <c r="V174" s="162"/>
      <c r="W174" s="162"/>
      <c r="X174" s="162"/>
      <c r="Y174" s="162"/>
      <c r="Z174" s="152"/>
      <c r="AA174" s="152"/>
      <c r="AB174" s="152"/>
      <c r="AC174" s="152"/>
      <c r="AD174" s="152"/>
      <c r="AE174" s="152"/>
      <c r="AF174" s="152"/>
      <c r="AG174" s="152" t="s">
        <v>234</v>
      </c>
      <c r="AH174" s="152">
        <v>0</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ht="22.5" outlineLevel="1" x14ac:dyDescent="0.2">
      <c r="A175" s="175">
        <v>51</v>
      </c>
      <c r="B175" s="176" t="s">
        <v>412</v>
      </c>
      <c r="C175" s="191" t="s">
        <v>413</v>
      </c>
      <c r="D175" s="177" t="s">
        <v>249</v>
      </c>
      <c r="E175" s="178">
        <v>2.73</v>
      </c>
      <c r="F175" s="179"/>
      <c r="G175" s="180">
        <f>ROUND(E175*F175,2)</f>
        <v>0</v>
      </c>
      <c r="H175" s="179">
        <v>0</v>
      </c>
      <c r="I175" s="180">
        <f>ROUND(E175*H175,2)</f>
        <v>0</v>
      </c>
      <c r="J175" s="179">
        <v>99.3</v>
      </c>
      <c r="K175" s="180">
        <f>ROUND(E175*J175,2)</f>
        <v>271.08999999999997</v>
      </c>
      <c r="L175" s="180">
        <v>21</v>
      </c>
      <c r="M175" s="180">
        <f>G175*(1+L175/100)</f>
        <v>0</v>
      </c>
      <c r="N175" s="178">
        <v>0</v>
      </c>
      <c r="O175" s="178">
        <f>ROUND(E175*N175,2)</f>
        <v>0</v>
      </c>
      <c r="P175" s="178">
        <v>1.319E-2</v>
      </c>
      <c r="Q175" s="178">
        <f>ROUND(E175*P175,2)</f>
        <v>0.04</v>
      </c>
      <c r="R175" s="180" t="s">
        <v>369</v>
      </c>
      <c r="S175" s="180" t="s">
        <v>227</v>
      </c>
      <c r="T175" s="181" t="s">
        <v>228</v>
      </c>
      <c r="U175" s="162">
        <v>0.24099999999999999</v>
      </c>
      <c r="V175" s="162">
        <f>ROUND(E175*U175,2)</f>
        <v>0.66</v>
      </c>
      <c r="W175" s="162"/>
      <c r="X175" s="162" t="s">
        <v>229</v>
      </c>
      <c r="Y175" s="162" t="s">
        <v>230</v>
      </c>
      <c r="Z175" s="152"/>
      <c r="AA175" s="152"/>
      <c r="AB175" s="152"/>
      <c r="AC175" s="152"/>
      <c r="AD175" s="152"/>
      <c r="AE175" s="152"/>
      <c r="AF175" s="152"/>
      <c r="AG175" s="152" t="s">
        <v>231</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2" x14ac:dyDescent="0.2">
      <c r="A176" s="159"/>
      <c r="B176" s="160"/>
      <c r="C176" s="192" t="s">
        <v>414</v>
      </c>
      <c r="D176" s="163"/>
      <c r="E176" s="164">
        <v>2.73</v>
      </c>
      <c r="F176" s="162"/>
      <c r="G176" s="162"/>
      <c r="H176" s="162"/>
      <c r="I176" s="162"/>
      <c r="J176" s="162"/>
      <c r="K176" s="162"/>
      <c r="L176" s="162"/>
      <c r="M176" s="162"/>
      <c r="N176" s="161"/>
      <c r="O176" s="161"/>
      <c r="P176" s="161"/>
      <c r="Q176" s="161"/>
      <c r="R176" s="162"/>
      <c r="S176" s="162"/>
      <c r="T176" s="162"/>
      <c r="U176" s="162"/>
      <c r="V176" s="162"/>
      <c r="W176" s="162"/>
      <c r="X176" s="162"/>
      <c r="Y176" s="162"/>
      <c r="Z176" s="152"/>
      <c r="AA176" s="152"/>
      <c r="AB176" s="152"/>
      <c r="AC176" s="152"/>
      <c r="AD176" s="152"/>
      <c r="AE176" s="152"/>
      <c r="AF176" s="152"/>
      <c r="AG176" s="152" t="s">
        <v>234</v>
      </c>
      <c r="AH176" s="152">
        <v>0</v>
      </c>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ht="22.5" outlineLevel="1" x14ac:dyDescent="0.2">
      <c r="A177" s="175">
        <v>52</v>
      </c>
      <c r="B177" s="176" t="s">
        <v>415</v>
      </c>
      <c r="C177" s="191" t="s">
        <v>416</v>
      </c>
      <c r="D177" s="177" t="s">
        <v>249</v>
      </c>
      <c r="E177" s="178">
        <v>0.18</v>
      </c>
      <c r="F177" s="179"/>
      <c r="G177" s="180">
        <f>ROUND(E177*F177,2)</f>
        <v>0</v>
      </c>
      <c r="H177" s="179">
        <v>0</v>
      </c>
      <c r="I177" s="180">
        <f>ROUND(E177*H177,2)</f>
        <v>0</v>
      </c>
      <c r="J177" s="179">
        <v>160.5</v>
      </c>
      <c r="K177" s="180">
        <f>ROUND(E177*J177,2)</f>
        <v>28.89</v>
      </c>
      <c r="L177" s="180">
        <v>21</v>
      </c>
      <c r="M177" s="180">
        <f>G177*(1+L177/100)</f>
        <v>0</v>
      </c>
      <c r="N177" s="178">
        <v>0</v>
      </c>
      <c r="O177" s="178">
        <f>ROUND(E177*N177,2)</f>
        <v>0</v>
      </c>
      <c r="P177" s="178">
        <v>1.4E-2</v>
      </c>
      <c r="Q177" s="178">
        <f>ROUND(E177*P177,2)</f>
        <v>0</v>
      </c>
      <c r="R177" s="180" t="s">
        <v>369</v>
      </c>
      <c r="S177" s="180" t="s">
        <v>227</v>
      </c>
      <c r="T177" s="181" t="s">
        <v>228</v>
      </c>
      <c r="U177" s="162">
        <v>0.39100000000000001</v>
      </c>
      <c r="V177" s="162">
        <f>ROUND(E177*U177,2)</f>
        <v>7.0000000000000007E-2</v>
      </c>
      <c r="W177" s="162"/>
      <c r="X177" s="162" t="s">
        <v>229</v>
      </c>
      <c r="Y177" s="162" t="s">
        <v>230</v>
      </c>
      <c r="Z177" s="152"/>
      <c r="AA177" s="152"/>
      <c r="AB177" s="152"/>
      <c r="AC177" s="152"/>
      <c r="AD177" s="152"/>
      <c r="AE177" s="152"/>
      <c r="AF177" s="152"/>
      <c r="AG177" s="152" t="s">
        <v>231</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2" x14ac:dyDescent="0.2">
      <c r="A178" s="159"/>
      <c r="B178" s="160"/>
      <c r="C178" s="192" t="s">
        <v>417</v>
      </c>
      <c r="D178" s="163"/>
      <c r="E178" s="164">
        <v>0.18</v>
      </c>
      <c r="F178" s="162"/>
      <c r="G178" s="162"/>
      <c r="H178" s="162"/>
      <c r="I178" s="162"/>
      <c r="J178" s="162"/>
      <c r="K178" s="162"/>
      <c r="L178" s="162"/>
      <c r="M178" s="162"/>
      <c r="N178" s="161"/>
      <c r="O178" s="161"/>
      <c r="P178" s="161"/>
      <c r="Q178" s="161"/>
      <c r="R178" s="162"/>
      <c r="S178" s="162"/>
      <c r="T178" s="162"/>
      <c r="U178" s="162"/>
      <c r="V178" s="162"/>
      <c r="W178" s="162"/>
      <c r="X178" s="162"/>
      <c r="Y178" s="162"/>
      <c r="Z178" s="152"/>
      <c r="AA178" s="152"/>
      <c r="AB178" s="152"/>
      <c r="AC178" s="152"/>
      <c r="AD178" s="152"/>
      <c r="AE178" s="152"/>
      <c r="AF178" s="152"/>
      <c r="AG178" s="152" t="s">
        <v>234</v>
      </c>
      <c r="AH178" s="152">
        <v>0</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ht="22.5" outlineLevel="1" x14ac:dyDescent="0.2">
      <c r="A179" s="175">
        <v>53</v>
      </c>
      <c r="B179" s="176" t="s">
        <v>418</v>
      </c>
      <c r="C179" s="191" t="s">
        <v>419</v>
      </c>
      <c r="D179" s="177" t="s">
        <v>249</v>
      </c>
      <c r="E179" s="178">
        <v>42.5</v>
      </c>
      <c r="F179" s="179"/>
      <c r="G179" s="180">
        <f>ROUND(E179*F179,2)</f>
        <v>0</v>
      </c>
      <c r="H179" s="179">
        <v>0</v>
      </c>
      <c r="I179" s="180">
        <f>ROUND(E179*H179,2)</f>
        <v>0</v>
      </c>
      <c r="J179" s="179">
        <v>133.5</v>
      </c>
      <c r="K179" s="180">
        <f>ROUND(E179*J179,2)</f>
        <v>5673.75</v>
      </c>
      <c r="L179" s="180">
        <v>21</v>
      </c>
      <c r="M179" s="180">
        <f>G179*(1+L179/100)</f>
        <v>0</v>
      </c>
      <c r="N179" s="178">
        <v>0</v>
      </c>
      <c r="O179" s="178">
        <f>ROUND(E179*N179,2)</f>
        <v>0</v>
      </c>
      <c r="P179" s="178">
        <v>6.8000000000000005E-2</v>
      </c>
      <c r="Q179" s="178">
        <f>ROUND(E179*P179,2)</f>
        <v>2.89</v>
      </c>
      <c r="R179" s="180" t="s">
        <v>369</v>
      </c>
      <c r="S179" s="180" t="s">
        <v>227</v>
      </c>
      <c r="T179" s="181" t="s">
        <v>228</v>
      </c>
      <c r="U179" s="162">
        <v>0.3</v>
      </c>
      <c r="V179" s="162">
        <f>ROUND(E179*U179,2)</f>
        <v>12.75</v>
      </c>
      <c r="W179" s="162"/>
      <c r="X179" s="162" t="s">
        <v>229</v>
      </c>
      <c r="Y179" s="162" t="s">
        <v>230</v>
      </c>
      <c r="Z179" s="152"/>
      <c r="AA179" s="152"/>
      <c r="AB179" s="152"/>
      <c r="AC179" s="152"/>
      <c r="AD179" s="152"/>
      <c r="AE179" s="152"/>
      <c r="AF179" s="152"/>
      <c r="AG179" s="152" t="s">
        <v>231</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2" x14ac:dyDescent="0.2">
      <c r="A180" s="159"/>
      <c r="B180" s="160"/>
      <c r="C180" s="255" t="s">
        <v>420</v>
      </c>
      <c r="D180" s="256"/>
      <c r="E180" s="256"/>
      <c r="F180" s="256"/>
      <c r="G180" s="256"/>
      <c r="H180" s="162"/>
      <c r="I180" s="162"/>
      <c r="J180" s="162"/>
      <c r="K180" s="162"/>
      <c r="L180" s="162"/>
      <c r="M180" s="162"/>
      <c r="N180" s="161"/>
      <c r="O180" s="161"/>
      <c r="P180" s="161"/>
      <c r="Q180" s="161"/>
      <c r="R180" s="162"/>
      <c r="S180" s="162"/>
      <c r="T180" s="162"/>
      <c r="U180" s="162"/>
      <c r="V180" s="162"/>
      <c r="W180" s="162"/>
      <c r="X180" s="162"/>
      <c r="Y180" s="162"/>
      <c r="Z180" s="152"/>
      <c r="AA180" s="152"/>
      <c r="AB180" s="152"/>
      <c r="AC180" s="152"/>
      <c r="AD180" s="152"/>
      <c r="AE180" s="152"/>
      <c r="AF180" s="152"/>
      <c r="AG180" s="152" t="s">
        <v>233</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2" x14ac:dyDescent="0.2">
      <c r="A181" s="159"/>
      <c r="B181" s="160"/>
      <c r="C181" s="192" t="s">
        <v>421</v>
      </c>
      <c r="D181" s="163"/>
      <c r="E181" s="164">
        <v>23.34</v>
      </c>
      <c r="F181" s="162"/>
      <c r="G181" s="162"/>
      <c r="H181" s="162"/>
      <c r="I181" s="162"/>
      <c r="J181" s="162"/>
      <c r="K181" s="162"/>
      <c r="L181" s="162"/>
      <c r="M181" s="162"/>
      <c r="N181" s="161"/>
      <c r="O181" s="161"/>
      <c r="P181" s="161"/>
      <c r="Q181" s="161"/>
      <c r="R181" s="162"/>
      <c r="S181" s="162"/>
      <c r="T181" s="162"/>
      <c r="U181" s="162"/>
      <c r="V181" s="162"/>
      <c r="W181" s="162"/>
      <c r="X181" s="162"/>
      <c r="Y181" s="162"/>
      <c r="Z181" s="152"/>
      <c r="AA181" s="152"/>
      <c r="AB181" s="152"/>
      <c r="AC181" s="152"/>
      <c r="AD181" s="152"/>
      <c r="AE181" s="152"/>
      <c r="AF181" s="152"/>
      <c r="AG181" s="152" t="s">
        <v>234</v>
      </c>
      <c r="AH181" s="152">
        <v>0</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3" x14ac:dyDescent="0.2">
      <c r="A182" s="159"/>
      <c r="B182" s="160"/>
      <c r="C182" s="192" t="s">
        <v>422</v>
      </c>
      <c r="D182" s="163"/>
      <c r="E182" s="164">
        <v>-3.94</v>
      </c>
      <c r="F182" s="162"/>
      <c r="G182" s="162"/>
      <c r="H182" s="162"/>
      <c r="I182" s="162"/>
      <c r="J182" s="162"/>
      <c r="K182" s="162"/>
      <c r="L182" s="162"/>
      <c r="M182" s="162"/>
      <c r="N182" s="161"/>
      <c r="O182" s="161"/>
      <c r="P182" s="161"/>
      <c r="Q182" s="161"/>
      <c r="R182" s="162"/>
      <c r="S182" s="162"/>
      <c r="T182" s="162"/>
      <c r="U182" s="162"/>
      <c r="V182" s="162"/>
      <c r="W182" s="162"/>
      <c r="X182" s="162"/>
      <c r="Y182" s="162"/>
      <c r="Z182" s="152"/>
      <c r="AA182" s="152"/>
      <c r="AB182" s="152"/>
      <c r="AC182" s="152"/>
      <c r="AD182" s="152"/>
      <c r="AE182" s="152"/>
      <c r="AF182" s="152"/>
      <c r="AG182" s="152" t="s">
        <v>234</v>
      </c>
      <c r="AH182" s="152">
        <v>0</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3" x14ac:dyDescent="0.2">
      <c r="A183" s="159"/>
      <c r="B183" s="160"/>
      <c r="C183" s="192" t="s">
        <v>423</v>
      </c>
      <c r="D183" s="163"/>
      <c r="E183" s="164">
        <v>23.1</v>
      </c>
      <c r="F183" s="162"/>
      <c r="G183" s="162"/>
      <c r="H183" s="162"/>
      <c r="I183" s="162"/>
      <c r="J183" s="162"/>
      <c r="K183" s="162"/>
      <c r="L183" s="162"/>
      <c r="M183" s="162"/>
      <c r="N183" s="161"/>
      <c r="O183" s="161"/>
      <c r="P183" s="161"/>
      <c r="Q183" s="161"/>
      <c r="R183" s="162"/>
      <c r="S183" s="162"/>
      <c r="T183" s="162"/>
      <c r="U183" s="162"/>
      <c r="V183" s="162"/>
      <c r="W183" s="162"/>
      <c r="X183" s="162"/>
      <c r="Y183" s="162"/>
      <c r="Z183" s="152"/>
      <c r="AA183" s="152"/>
      <c r="AB183" s="152"/>
      <c r="AC183" s="152"/>
      <c r="AD183" s="152"/>
      <c r="AE183" s="152"/>
      <c r="AF183" s="152"/>
      <c r="AG183" s="152" t="s">
        <v>234</v>
      </c>
      <c r="AH183" s="152">
        <v>0</v>
      </c>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x14ac:dyDescent="0.2">
      <c r="A184" s="183">
        <v>54</v>
      </c>
      <c r="B184" s="184" t="s">
        <v>424</v>
      </c>
      <c r="C184" s="193" t="s">
        <v>425</v>
      </c>
      <c r="D184" s="185" t="s">
        <v>426</v>
      </c>
      <c r="E184" s="186">
        <v>6</v>
      </c>
      <c r="F184" s="187"/>
      <c r="G184" s="188">
        <f>ROUND(E184*F184,2)</f>
        <v>0</v>
      </c>
      <c r="H184" s="187">
        <v>0</v>
      </c>
      <c r="I184" s="188">
        <f>ROUND(E184*H184,2)</f>
        <v>0</v>
      </c>
      <c r="J184" s="187">
        <v>798</v>
      </c>
      <c r="K184" s="188">
        <f>ROUND(E184*J184,2)</f>
        <v>4788</v>
      </c>
      <c r="L184" s="188">
        <v>21</v>
      </c>
      <c r="M184" s="188">
        <f>G184*(1+L184/100)</f>
        <v>0</v>
      </c>
      <c r="N184" s="186">
        <v>0</v>
      </c>
      <c r="O184" s="186">
        <f>ROUND(E184*N184,2)</f>
        <v>0</v>
      </c>
      <c r="P184" s="186">
        <v>0</v>
      </c>
      <c r="Q184" s="186">
        <f>ROUND(E184*P184,2)</f>
        <v>0</v>
      </c>
      <c r="R184" s="188" t="s">
        <v>427</v>
      </c>
      <c r="S184" s="188" t="s">
        <v>227</v>
      </c>
      <c r="T184" s="189" t="s">
        <v>228</v>
      </c>
      <c r="U184" s="162">
        <v>1</v>
      </c>
      <c r="V184" s="162">
        <f>ROUND(E184*U184,2)</f>
        <v>6</v>
      </c>
      <c r="W184" s="162"/>
      <c r="X184" s="162" t="s">
        <v>428</v>
      </c>
      <c r="Y184" s="162" t="s">
        <v>230</v>
      </c>
      <c r="Z184" s="152"/>
      <c r="AA184" s="152"/>
      <c r="AB184" s="152"/>
      <c r="AC184" s="152"/>
      <c r="AD184" s="152"/>
      <c r="AE184" s="152"/>
      <c r="AF184" s="152"/>
      <c r="AG184" s="152" t="s">
        <v>429</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x14ac:dyDescent="0.2">
      <c r="A185" s="175">
        <v>55</v>
      </c>
      <c r="B185" s="176" t="s">
        <v>430</v>
      </c>
      <c r="C185" s="191" t="s">
        <v>431</v>
      </c>
      <c r="D185" s="177" t="s">
        <v>426</v>
      </c>
      <c r="E185" s="178">
        <v>40</v>
      </c>
      <c r="F185" s="179"/>
      <c r="G185" s="180">
        <f>ROUND(E185*F185,2)</f>
        <v>0</v>
      </c>
      <c r="H185" s="179">
        <v>0</v>
      </c>
      <c r="I185" s="180">
        <f>ROUND(E185*H185,2)</f>
        <v>0</v>
      </c>
      <c r="J185" s="179">
        <v>500</v>
      </c>
      <c r="K185" s="180">
        <f>ROUND(E185*J185,2)</f>
        <v>20000</v>
      </c>
      <c r="L185" s="180">
        <v>21</v>
      </c>
      <c r="M185" s="180">
        <f>G185*(1+L185/100)</f>
        <v>0</v>
      </c>
      <c r="N185" s="178">
        <v>0</v>
      </c>
      <c r="O185" s="178">
        <f>ROUND(E185*N185,2)</f>
        <v>0</v>
      </c>
      <c r="P185" s="178">
        <v>0</v>
      </c>
      <c r="Q185" s="178">
        <f>ROUND(E185*P185,2)</f>
        <v>0</v>
      </c>
      <c r="R185" s="180" t="s">
        <v>427</v>
      </c>
      <c r="S185" s="180" t="s">
        <v>227</v>
      </c>
      <c r="T185" s="181" t="s">
        <v>228</v>
      </c>
      <c r="U185" s="162">
        <v>1</v>
      </c>
      <c r="V185" s="162">
        <f>ROUND(E185*U185,2)</f>
        <v>40</v>
      </c>
      <c r="W185" s="162"/>
      <c r="X185" s="162" t="s">
        <v>428</v>
      </c>
      <c r="Y185" s="162" t="s">
        <v>230</v>
      </c>
      <c r="Z185" s="152"/>
      <c r="AA185" s="152"/>
      <c r="AB185" s="152"/>
      <c r="AC185" s="152"/>
      <c r="AD185" s="152"/>
      <c r="AE185" s="152"/>
      <c r="AF185" s="152"/>
      <c r="AG185" s="152" t="s">
        <v>429</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2" x14ac:dyDescent="0.2">
      <c r="A186" s="159"/>
      <c r="B186" s="160"/>
      <c r="C186" s="192" t="s">
        <v>778</v>
      </c>
      <c r="D186" s="163"/>
      <c r="E186" s="164"/>
      <c r="F186" s="162"/>
      <c r="G186" s="162"/>
      <c r="H186" s="162"/>
      <c r="I186" s="162"/>
      <c r="J186" s="162"/>
      <c r="K186" s="162"/>
      <c r="L186" s="162"/>
      <c r="M186" s="162"/>
      <c r="N186" s="161"/>
      <c r="O186" s="161"/>
      <c r="P186" s="161"/>
      <c r="Q186" s="161"/>
      <c r="R186" s="162"/>
      <c r="S186" s="162"/>
      <c r="T186" s="162"/>
      <c r="U186" s="162"/>
      <c r="V186" s="162"/>
      <c r="W186" s="162"/>
      <c r="X186" s="162"/>
      <c r="Y186" s="162"/>
      <c r="Z186" s="152"/>
      <c r="AA186" s="152"/>
      <c r="AB186" s="152"/>
      <c r="AC186" s="152"/>
      <c r="AD186" s="152"/>
      <c r="AE186" s="152"/>
      <c r="AF186" s="152"/>
      <c r="AG186" s="152" t="s">
        <v>234</v>
      </c>
      <c r="AH186" s="152">
        <v>0</v>
      </c>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x14ac:dyDescent="0.2">
      <c r="A187" s="168" t="s">
        <v>221</v>
      </c>
      <c r="B187" s="169" t="s">
        <v>163</v>
      </c>
      <c r="C187" s="190" t="s">
        <v>164</v>
      </c>
      <c r="D187" s="170"/>
      <c r="E187" s="171"/>
      <c r="F187" s="172"/>
      <c r="G187" s="172">
        <f>SUMIF(AG188:AG189,"&lt;&gt;NOR",G188:G189)</f>
        <v>0</v>
      </c>
      <c r="H187" s="172"/>
      <c r="I187" s="172">
        <f>SUM(I188:I189)</f>
        <v>0</v>
      </c>
      <c r="J187" s="172"/>
      <c r="K187" s="172">
        <f>SUM(K188:K189)</f>
        <v>14484.68</v>
      </c>
      <c r="L187" s="172"/>
      <c r="M187" s="172">
        <f>SUM(M188:M189)</f>
        <v>0</v>
      </c>
      <c r="N187" s="171"/>
      <c r="O187" s="171">
        <f>SUM(O188:O189)</f>
        <v>0</v>
      </c>
      <c r="P187" s="171"/>
      <c r="Q187" s="171">
        <f>SUM(Q188:Q189)</f>
        <v>0</v>
      </c>
      <c r="R187" s="172"/>
      <c r="S187" s="172"/>
      <c r="T187" s="173"/>
      <c r="U187" s="167"/>
      <c r="V187" s="167">
        <f>SUM(V188:V189)</f>
        <v>30.63</v>
      </c>
      <c r="W187" s="167"/>
      <c r="X187" s="167"/>
      <c r="Y187" s="167"/>
      <c r="AG187" t="s">
        <v>222</v>
      </c>
    </row>
    <row r="188" spans="1:60" ht="22.5" outlineLevel="1" x14ac:dyDescent="0.2">
      <c r="A188" s="175">
        <v>56</v>
      </c>
      <c r="B188" s="176" t="s">
        <v>432</v>
      </c>
      <c r="C188" s="191" t="s">
        <v>433</v>
      </c>
      <c r="D188" s="177" t="s">
        <v>271</v>
      </c>
      <c r="E188" s="178">
        <v>14.586790000000001</v>
      </c>
      <c r="F188" s="179"/>
      <c r="G188" s="180">
        <f>ROUND(E188*F188,2)</f>
        <v>0</v>
      </c>
      <c r="H188" s="179">
        <v>0</v>
      </c>
      <c r="I188" s="180">
        <f>ROUND(E188*H188,2)</f>
        <v>0</v>
      </c>
      <c r="J188" s="179">
        <v>993</v>
      </c>
      <c r="K188" s="180">
        <f>ROUND(E188*J188,2)</f>
        <v>14484.68</v>
      </c>
      <c r="L188" s="180">
        <v>21</v>
      </c>
      <c r="M188" s="180">
        <f>G188*(1+L188/100)</f>
        <v>0</v>
      </c>
      <c r="N188" s="178">
        <v>0</v>
      </c>
      <c r="O188" s="178">
        <f>ROUND(E188*N188,2)</f>
        <v>0</v>
      </c>
      <c r="P188" s="178">
        <v>0</v>
      </c>
      <c r="Q188" s="178">
        <f>ROUND(E188*P188,2)</f>
        <v>0</v>
      </c>
      <c r="R188" s="180" t="s">
        <v>276</v>
      </c>
      <c r="S188" s="180" t="s">
        <v>227</v>
      </c>
      <c r="T188" s="181" t="s">
        <v>228</v>
      </c>
      <c r="U188" s="162">
        <v>2.1</v>
      </c>
      <c r="V188" s="162">
        <f>ROUND(E188*U188,2)</f>
        <v>30.63</v>
      </c>
      <c r="W188" s="162"/>
      <c r="X188" s="162" t="s">
        <v>434</v>
      </c>
      <c r="Y188" s="162" t="s">
        <v>230</v>
      </c>
      <c r="Z188" s="152"/>
      <c r="AA188" s="152"/>
      <c r="AB188" s="152"/>
      <c r="AC188" s="152"/>
      <c r="AD188" s="152"/>
      <c r="AE188" s="152"/>
      <c r="AF188" s="152"/>
      <c r="AG188" s="152" t="s">
        <v>435</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2" x14ac:dyDescent="0.2">
      <c r="A189" s="159"/>
      <c r="B189" s="160"/>
      <c r="C189" s="255" t="s">
        <v>436</v>
      </c>
      <c r="D189" s="256"/>
      <c r="E189" s="256"/>
      <c r="F189" s="256"/>
      <c r="G189" s="256"/>
      <c r="H189" s="162"/>
      <c r="I189" s="162"/>
      <c r="J189" s="162"/>
      <c r="K189" s="162"/>
      <c r="L189" s="162"/>
      <c r="M189" s="162"/>
      <c r="N189" s="161"/>
      <c r="O189" s="161"/>
      <c r="P189" s="161"/>
      <c r="Q189" s="161"/>
      <c r="R189" s="162"/>
      <c r="S189" s="162"/>
      <c r="T189" s="162"/>
      <c r="U189" s="162"/>
      <c r="V189" s="162"/>
      <c r="W189" s="162"/>
      <c r="X189" s="162"/>
      <c r="Y189" s="162"/>
      <c r="Z189" s="152"/>
      <c r="AA189" s="152"/>
      <c r="AB189" s="152"/>
      <c r="AC189" s="152"/>
      <c r="AD189" s="152"/>
      <c r="AE189" s="152"/>
      <c r="AF189" s="152"/>
      <c r="AG189" s="152" t="s">
        <v>233</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x14ac:dyDescent="0.2">
      <c r="A190" s="168" t="s">
        <v>221</v>
      </c>
      <c r="B190" s="169" t="s">
        <v>165</v>
      </c>
      <c r="C190" s="190" t="s">
        <v>166</v>
      </c>
      <c r="D190" s="170"/>
      <c r="E190" s="171"/>
      <c r="F190" s="172"/>
      <c r="G190" s="172">
        <f>SUMIF(AG191:AG200,"&lt;&gt;NOR",G191:G200)</f>
        <v>0</v>
      </c>
      <c r="H190" s="172"/>
      <c r="I190" s="172">
        <f>SUM(I191:I200)</f>
        <v>57279.040000000001</v>
      </c>
      <c r="J190" s="172"/>
      <c r="K190" s="172">
        <f>SUM(K191:K200)</f>
        <v>3027.56</v>
      </c>
      <c r="L190" s="172"/>
      <c r="M190" s="172">
        <f>SUM(M191:M200)</f>
        <v>0</v>
      </c>
      <c r="N190" s="171"/>
      <c r="O190" s="171">
        <f>SUM(O191:O200)</f>
        <v>0.08</v>
      </c>
      <c r="P190" s="171"/>
      <c r="Q190" s="171">
        <f>SUM(Q191:Q200)</f>
        <v>0</v>
      </c>
      <c r="R190" s="172"/>
      <c r="S190" s="172"/>
      <c r="T190" s="173"/>
      <c r="U190" s="167"/>
      <c r="V190" s="167">
        <f>SUM(V191:V200)</f>
        <v>4.29</v>
      </c>
      <c r="W190" s="167"/>
      <c r="X190" s="167"/>
      <c r="Y190" s="167"/>
      <c r="AG190" t="s">
        <v>222</v>
      </c>
    </row>
    <row r="191" spans="1:60" outlineLevel="1" x14ac:dyDescent="0.2">
      <c r="A191" s="175">
        <v>57</v>
      </c>
      <c r="B191" s="176" t="s">
        <v>437</v>
      </c>
      <c r="C191" s="191" t="s">
        <v>779</v>
      </c>
      <c r="D191" s="177" t="s">
        <v>249</v>
      </c>
      <c r="E191" s="178">
        <v>0</v>
      </c>
      <c r="F191" s="179"/>
      <c r="G191" s="180">
        <f>ROUND(E191*F191,2)</f>
        <v>0</v>
      </c>
      <c r="H191" s="179">
        <v>21.81</v>
      </c>
      <c r="I191" s="180">
        <f>ROUND(E191*H191,2)</f>
        <v>0</v>
      </c>
      <c r="J191" s="179">
        <v>261.19</v>
      </c>
      <c r="K191" s="180">
        <f>ROUND(E191*J191,2)</f>
        <v>0</v>
      </c>
      <c r="L191" s="180">
        <v>21</v>
      </c>
      <c r="M191" s="180">
        <f>G191*(1+L191/100)</f>
        <v>0</v>
      </c>
      <c r="N191" s="178">
        <v>1.3999999999999999E-4</v>
      </c>
      <c r="O191" s="178">
        <f>ROUND(E191*N191,2)</f>
        <v>0</v>
      </c>
      <c r="P191" s="178">
        <v>0</v>
      </c>
      <c r="Q191" s="178">
        <f>ROUND(E191*P191,2)</f>
        <v>0</v>
      </c>
      <c r="R191" s="180" t="s">
        <v>438</v>
      </c>
      <c r="S191" s="180" t="s">
        <v>227</v>
      </c>
      <c r="T191" s="181" t="s">
        <v>228</v>
      </c>
      <c r="U191" s="162">
        <v>0.46</v>
      </c>
      <c r="V191" s="162">
        <f>ROUND(E191*U191,2)</f>
        <v>0</v>
      </c>
      <c r="W191" s="162"/>
      <c r="X191" s="162" t="s">
        <v>229</v>
      </c>
      <c r="Y191" s="162" t="s">
        <v>230</v>
      </c>
      <c r="Z191" s="152"/>
      <c r="AA191" s="152"/>
      <c r="AB191" s="152"/>
      <c r="AC191" s="152"/>
      <c r="AD191" s="152"/>
      <c r="AE191" s="152"/>
      <c r="AF191" s="152"/>
      <c r="AG191" s="152" t="s">
        <v>231</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2" x14ac:dyDescent="0.2">
      <c r="A192" s="159"/>
      <c r="B192" s="160"/>
      <c r="C192" s="255"/>
      <c r="D192" s="256"/>
      <c r="E192" s="256"/>
      <c r="F192" s="256"/>
      <c r="G192" s="256"/>
      <c r="H192" s="162"/>
      <c r="I192" s="162"/>
      <c r="J192" s="162"/>
      <c r="K192" s="162"/>
      <c r="L192" s="162"/>
      <c r="M192" s="162"/>
      <c r="N192" s="161"/>
      <c r="O192" s="161"/>
      <c r="P192" s="161"/>
      <c r="Q192" s="161"/>
      <c r="R192" s="162"/>
      <c r="S192" s="162"/>
      <c r="T192" s="162"/>
      <c r="U192" s="162"/>
      <c r="V192" s="162"/>
      <c r="W192" s="162"/>
      <c r="X192" s="162"/>
      <c r="Y192" s="162"/>
      <c r="Z192" s="152"/>
      <c r="AA192" s="152"/>
      <c r="AB192" s="152"/>
      <c r="AC192" s="152"/>
      <c r="AD192" s="152"/>
      <c r="AE192" s="152"/>
      <c r="AF192" s="152"/>
      <c r="AG192" s="152" t="s">
        <v>233</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2" x14ac:dyDescent="0.2">
      <c r="A193" s="159"/>
      <c r="B193" s="160"/>
      <c r="C193" s="192"/>
      <c r="D193" s="163"/>
      <c r="E193" s="164"/>
      <c r="F193" s="162"/>
      <c r="G193" s="162"/>
      <c r="H193" s="162"/>
      <c r="I193" s="162"/>
      <c r="J193" s="162"/>
      <c r="K193" s="162"/>
      <c r="L193" s="162"/>
      <c r="M193" s="162"/>
      <c r="N193" s="161"/>
      <c r="O193" s="161"/>
      <c r="P193" s="161"/>
      <c r="Q193" s="161"/>
      <c r="R193" s="162"/>
      <c r="S193" s="162"/>
      <c r="T193" s="162"/>
      <c r="U193" s="162"/>
      <c r="V193" s="162"/>
      <c r="W193" s="162"/>
      <c r="X193" s="162"/>
      <c r="Y193" s="162"/>
      <c r="Z193" s="152"/>
      <c r="AA193" s="152"/>
      <c r="AB193" s="152"/>
      <c r="AC193" s="152"/>
      <c r="AD193" s="152"/>
      <c r="AE193" s="152"/>
      <c r="AF193" s="152"/>
      <c r="AG193" s="152" t="s">
        <v>234</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3" x14ac:dyDescent="0.2">
      <c r="A194" s="159"/>
      <c r="B194" s="160"/>
      <c r="C194" s="192"/>
      <c r="D194" s="163"/>
      <c r="E194" s="164"/>
      <c r="F194" s="162"/>
      <c r="G194" s="162"/>
      <c r="H194" s="162"/>
      <c r="I194" s="162"/>
      <c r="J194" s="162"/>
      <c r="K194" s="162"/>
      <c r="L194" s="162"/>
      <c r="M194" s="162"/>
      <c r="N194" s="161"/>
      <c r="O194" s="161"/>
      <c r="P194" s="161"/>
      <c r="Q194" s="161"/>
      <c r="R194" s="162"/>
      <c r="S194" s="162"/>
      <c r="T194" s="162"/>
      <c r="U194" s="162"/>
      <c r="V194" s="162"/>
      <c r="W194" s="162"/>
      <c r="X194" s="162"/>
      <c r="Y194" s="162"/>
      <c r="Z194" s="152"/>
      <c r="AA194" s="152"/>
      <c r="AB194" s="152"/>
      <c r="AC194" s="152"/>
      <c r="AD194" s="152"/>
      <c r="AE194" s="152"/>
      <c r="AF194" s="152"/>
      <c r="AG194" s="152" t="s">
        <v>234</v>
      </c>
      <c r="AH194" s="152">
        <v>0</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3" x14ac:dyDescent="0.2">
      <c r="A195" s="159"/>
      <c r="B195" s="160"/>
      <c r="C195" s="192"/>
      <c r="D195" s="163"/>
      <c r="E195" s="164"/>
      <c r="F195" s="162"/>
      <c r="G195" s="162"/>
      <c r="H195" s="162"/>
      <c r="I195" s="162"/>
      <c r="J195" s="162"/>
      <c r="K195" s="162"/>
      <c r="L195" s="162"/>
      <c r="M195" s="162"/>
      <c r="N195" s="161"/>
      <c r="O195" s="161"/>
      <c r="P195" s="161"/>
      <c r="Q195" s="161"/>
      <c r="R195" s="162"/>
      <c r="S195" s="162"/>
      <c r="T195" s="162"/>
      <c r="U195" s="162"/>
      <c r="V195" s="162"/>
      <c r="W195" s="162"/>
      <c r="X195" s="162"/>
      <c r="Y195" s="162"/>
      <c r="Z195" s="152"/>
      <c r="AA195" s="152"/>
      <c r="AB195" s="152"/>
      <c r="AC195" s="152"/>
      <c r="AD195" s="152"/>
      <c r="AE195" s="152"/>
      <c r="AF195" s="152"/>
      <c r="AG195" s="152" t="s">
        <v>234</v>
      </c>
      <c r="AH195" s="152">
        <v>0</v>
      </c>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ht="22.5" outlineLevel="1" x14ac:dyDescent="0.2">
      <c r="A196" s="175">
        <v>58</v>
      </c>
      <c r="B196" s="176" t="s">
        <v>439</v>
      </c>
      <c r="C196" s="191" t="s">
        <v>440</v>
      </c>
      <c r="D196" s="177" t="s">
        <v>249</v>
      </c>
      <c r="E196" s="178">
        <v>13</v>
      </c>
      <c r="F196" s="179"/>
      <c r="G196" s="180">
        <f>ROUND(E196*F196,2)</f>
        <v>0</v>
      </c>
      <c r="H196" s="179">
        <v>4406.08</v>
      </c>
      <c r="I196" s="180">
        <f>ROUND(E196*H196,2)</f>
        <v>57279.040000000001</v>
      </c>
      <c r="J196" s="179">
        <v>168.92</v>
      </c>
      <c r="K196" s="180">
        <f>ROUND(E196*J196,2)</f>
        <v>2195.96</v>
      </c>
      <c r="L196" s="180">
        <v>21</v>
      </c>
      <c r="M196" s="180">
        <f>G196*(1+L196/100)</f>
        <v>0</v>
      </c>
      <c r="N196" s="178">
        <v>6.4799999999999996E-3</v>
      </c>
      <c r="O196" s="178">
        <f>ROUND(E196*N196,2)</f>
        <v>0.08</v>
      </c>
      <c r="P196" s="178">
        <v>0</v>
      </c>
      <c r="Q196" s="178">
        <f>ROUND(E196*P196,2)</f>
        <v>0</v>
      </c>
      <c r="R196" s="180" t="s">
        <v>438</v>
      </c>
      <c r="S196" s="180" t="s">
        <v>227</v>
      </c>
      <c r="T196" s="181" t="s">
        <v>228</v>
      </c>
      <c r="U196" s="162">
        <v>0.33</v>
      </c>
      <c r="V196" s="162">
        <f>ROUND(E196*U196,2)</f>
        <v>4.29</v>
      </c>
      <c r="W196" s="162"/>
      <c r="X196" s="162" t="s">
        <v>229</v>
      </c>
      <c r="Y196" s="162" t="s">
        <v>230</v>
      </c>
      <c r="Z196" s="152"/>
      <c r="AA196" s="152"/>
      <c r="AB196" s="152"/>
      <c r="AC196" s="152"/>
      <c r="AD196" s="152"/>
      <c r="AE196" s="152"/>
      <c r="AF196" s="152"/>
      <c r="AG196" s="152" t="s">
        <v>231</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2" x14ac:dyDescent="0.2">
      <c r="A197" s="159"/>
      <c r="B197" s="160"/>
      <c r="C197" s="192" t="s">
        <v>780</v>
      </c>
      <c r="D197" s="163"/>
      <c r="E197" s="164">
        <v>7.2</v>
      </c>
      <c r="F197" s="162"/>
      <c r="G197" s="162"/>
      <c r="H197" s="162"/>
      <c r="I197" s="162"/>
      <c r="J197" s="162"/>
      <c r="K197" s="162"/>
      <c r="L197" s="162"/>
      <c r="M197" s="162"/>
      <c r="N197" s="161"/>
      <c r="O197" s="161"/>
      <c r="P197" s="161"/>
      <c r="Q197" s="161"/>
      <c r="R197" s="162"/>
      <c r="S197" s="162"/>
      <c r="T197" s="162"/>
      <c r="U197" s="162"/>
      <c r="V197" s="162"/>
      <c r="W197" s="162"/>
      <c r="X197" s="162"/>
      <c r="Y197" s="162"/>
      <c r="Z197" s="152"/>
      <c r="AA197" s="152"/>
      <c r="AB197" s="152"/>
      <c r="AC197" s="152"/>
      <c r="AD197" s="152"/>
      <c r="AE197" s="152"/>
      <c r="AF197" s="152"/>
      <c r="AG197" s="152" t="s">
        <v>234</v>
      </c>
      <c r="AH197" s="152">
        <v>0</v>
      </c>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3" x14ac:dyDescent="0.2">
      <c r="A198" s="159"/>
      <c r="B198" s="160"/>
      <c r="C198" s="192" t="s">
        <v>781</v>
      </c>
      <c r="D198" s="163"/>
      <c r="E198" s="164">
        <v>5.8</v>
      </c>
      <c r="F198" s="162"/>
      <c r="G198" s="162"/>
      <c r="H198" s="162"/>
      <c r="I198" s="162"/>
      <c r="J198" s="162"/>
      <c r="K198" s="162"/>
      <c r="L198" s="162"/>
      <c r="M198" s="162"/>
      <c r="N198" s="161"/>
      <c r="O198" s="161"/>
      <c r="P198" s="161"/>
      <c r="Q198" s="161"/>
      <c r="R198" s="162"/>
      <c r="S198" s="162"/>
      <c r="T198" s="162"/>
      <c r="U198" s="162"/>
      <c r="V198" s="162"/>
      <c r="W198" s="162"/>
      <c r="X198" s="162"/>
      <c r="Y198" s="162"/>
      <c r="Z198" s="152"/>
      <c r="AA198" s="152"/>
      <c r="AB198" s="152"/>
      <c r="AC198" s="152"/>
      <c r="AD198" s="152"/>
      <c r="AE198" s="152"/>
      <c r="AF198" s="152"/>
      <c r="AG198" s="152" t="s">
        <v>234</v>
      </c>
      <c r="AH198" s="152">
        <v>0</v>
      </c>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75">
        <v>59</v>
      </c>
      <c r="B199" s="176" t="s">
        <v>441</v>
      </c>
      <c r="C199" s="191" t="s">
        <v>442</v>
      </c>
      <c r="D199" s="177" t="s">
        <v>0</v>
      </c>
      <c r="E199" s="178">
        <v>594</v>
      </c>
      <c r="F199" s="179"/>
      <c r="G199" s="180">
        <f>ROUND(E199*F199,2)</f>
        <v>0</v>
      </c>
      <c r="H199" s="179">
        <v>0</v>
      </c>
      <c r="I199" s="180">
        <f>ROUND(E199*H199,2)</f>
        <v>0</v>
      </c>
      <c r="J199" s="179">
        <v>1.4</v>
      </c>
      <c r="K199" s="180">
        <f>ROUND(E199*J199,2)</f>
        <v>831.6</v>
      </c>
      <c r="L199" s="180">
        <v>21</v>
      </c>
      <c r="M199" s="180">
        <f>G199*(1+L199/100)</f>
        <v>0</v>
      </c>
      <c r="N199" s="178">
        <v>0</v>
      </c>
      <c r="O199" s="178">
        <f>ROUND(E199*N199,2)</f>
        <v>0</v>
      </c>
      <c r="P199" s="178">
        <v>0</v>
      </c>
      <c r="Q199" s="178">
        <f>ROUND(E199*P199,2)</f>
        <v>0</v>
      </c>
      <c r="R199" s="180" t="s">
        <v>438</v>
      </c>
      <c r="S199" s="180" t="s">
        <v>227</v>
      </c>
      <c r="T199" s="181" t="s">
        <v>228</v>
      </c>
      <c r="U199" s="162">
        <v>0</v>
      </c>
      <c r="V199" s="162">
        <f>ROUND(E199*U199,2)</f>
        <v>0</v>
      </c>
      <c r="W199" s="162"/>
      <c r="X199" s="162" t="s">
        <v>434</v>
      </c>
      <c r="Y199" s="162" t="s">
        <v>230</v>
      </c>
      <c r="Z199" s="152"/>
      <c r="AA199" s="152"/>
      <c r="AB199" s="152"/>
      <c r="AC199" s="152"/>
      <c r="AD199" s="152"/>
      <c r="AE199" s="152"/>
      <c r="AF199" s="152"/>
      <c r="AG199" s="152" t="s">
        <v>435</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2" x14ac:dyDescent="0.2">
      <c r="A200" s="159"/>
      <c r="B200" s="160"/>
      <c r="C200" s="255" t="s">
        <v>443</v>
      </c>
      <c r="D200" s="256"/>
      <c r="E200" s="256"/>
      <c r="F200" s="256"/>
      <c r="G200" s="256"/>
      <c r="H200" s="162"/>
      <c r="I200" s="162"/>
      <c r="J200" s="162"/>
      <c r="K200" s="162"/>
      <c r="L200" s="162"/>
      <c r="M200" s="162"/>
      <c r="N200" s="161"/>
      <c r="O200" s="161"/>
      <c r="P200" s="161"/>
      <c r="Q200" s="161"/>
      <c r="R200" s="162"/>
      <c r="S200" s="162"/>
      <c r="T200" s="162"/>
      <c r="U200" s="162"/>
      <c r="V200" s="162"/>
      <c r="W200" s="162"/>
      <c r="X200" s="162"/>
      <c r="Y200" s="162"/>
      <c r="Z200" s="152"/>
      <c r="AA200" s="152"/>
      <c r="AB200" s="152"/>
      <c r="AC200" s="152"/>
      <c r="AD200" s="152"/>
      <c r="AE200" s="152"/>
      <c r="AF200" s="152"/>
      <c r="AG200" s="152" t="s">
        <v>233</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x14ac:dyDescent="0.2">
      <c r="A201" s="168" t="s">
        <v>221</v>
      </c>
      <c r="B201" s="169" t="s">
        <v>175</v>
      </c>
      <c r="C201" s="190" t="s">
        <v>176</v>
      </c>
      <c r="D201" s="170"/>
      <c r="E201" s="171"/>
      <c r="F201" s="172"/>
      <c r="G201" s="172">
        <f>SUMIF(AG202:AG203,"&lt;&gt;NOR",G202:G203)</f>
        <v>0</v>
      </c>
      <c r="H201" s="172"/>
      <c r="I201" s="172">
        <f>SUM(I202:I203)</f>
        <v>251.39</v>
      </c>
      <c r="J201" s="172"/>
      <c r="K201" s="172">
        <f>SUM(K202:K203)</f>
        <v>512.71</v>
      </c>
      <c r="L201" s="172"/>
      <c r="M201" s="172">
        <f>SUM(M202:M203)</f>
        <v>0</v>
      </c>
      <c r="N201" s="171"/>
      <c r="O201" s="171">
        <f>SUM(O202:O203)</f>
        <v>0</v>
      </c>
      <c r="P201" s="171"/>
      <c r="Q201" s="171">
        <f>SUM(Q202:Q203)</f>
        <v>0</v>
      </c>
      <c r="R201" s="172"/>
      <c r="S201" s="172"/>
      <c r="T201" s="173"/>
      <c r="U201" s="167"/>
      <c r="V201" s="167">
        <f>SUM(V202:V203)</f>
        <v>0.79</v>
      </c>
      <c r="W201" s="167"/>
      <c r="X201" s="167"/>
      <c r="Y201" s="167"/>
      <c r="AG201" t="s">
        <v>222</v>
      </c>
    </row>
    <row r="202" spans="1:60" outlineLevel="1" x14ac:dyDescent="0.2">
      <c r="A202" s="175">
        <v>60</v>
      </c>
      <c r="B202" s="176" t="s">
        <v>444</v>
      </c>
      <c r="C202" s="191" t="s">
        <v>445</v>
      </c>
      <c r="D202" s="177" t="s">
        <v>305</v>
      </c>
      <c r="E202" s="178">
        <v>0.9</v>
      </c>
      <c r="F202" s="179"/>
      <c r="G202" s="180">
        <f>ROUND(E202*F202,2)</f>
        <v>0</v>
      </c>
      <c r="H202" s="179">
        <v>279.32</v>
      </c>
      <c r="I202" s="180">
        <f>ROUND(E202*H202,2)</f>
        <v>251.39</v>
      </c>
      <c r="J202" s="179">
        <v>569.67999999999995</v>
      </c>
      <c r="K202" s="180">
        <f>ROUND(E202*J202,2)</f>
        <v>512.71</v>
      </c>
      <c r="L202" s="180">
        <v>21</v>
      </c>
      <c r="M202" s="180">
        <f>G202*(1+L202/100)</f>
        <v>0</v>
      </c>
      <c r="N202" s="178">
        <v>3.47E-3</v>
      </c>
      <c r="O202" s="178">
        <f>ROUND(E202*N202,2)</f>
        <v>0</v>
      </c>
      <c r="P202" s="178">
        <v>0</v>
      </c>
      <c r="Q202" s="178">
        <f>ROUND(E202*P202,2)</f>
        <v>0</v>
      </c>
      <c r="R202" s="180" t="s">
        <v>446</v>
      </c>
      <c r="S202" s="180" t="s">
        <v>228</v>
      </c>
      <c r="T202" s="181" t="s">
        <v>228</v>
      </c>
      <c r="U202" s="162">
        <v>0.87744999999999995</v>
      </c>
      <c r="V202" s="162">
        <f>ROUND(E202*U202,2)</f>
        <v>0.79</v>
      </c>
      <c r="W202" s="162"/>
      <c r="X202" s="162" t="s">
        <v>229</v>
      </c>
      <c r="Y202" s="162" t="s">
        <v>230</v>
      </c>
      <c r="Z202" s="152"/>
      <c r="AA202" s="152"/>
      <c r="AB202" s="152"/>
      <c r="AC202" s="152"/>
      <c r="AD202" s="152"/>
      <c r="AE202" s="152"/>
      <c r="AF202" s="152"/>
      <c r="AG202" s="152" t="s">
        <v>231</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2" x14ac:dyDescent="0.2">
      <c r="A203" s="159"/>
      <c r="B203" s="160"/>
      <c r="C203" s="255" t="s">
        <v>447</v>
      </c>
      <c r="D203" s="256"/>
      <c r="E203" s="256"/>
      <c r="F203" s="256"/>
      <c r="G203" s="256"/>
      <c r="H203" s="162"/>
      <c r="I203" s="162"/>
      <c r="J203" s="162"/>
      <c r="K203" s="162"/>
      <c r="L203" s="162"/>
      <c r="M203" s="162"/>
      <c r="N203" s="161"/>
      <c r="O203" s="161"/>
      <c r="P203" s="161"/>
      <c r="Q203" s="161"/>
      <c r="R203" s="162"/>
      <c r="S203" s="162"/>
      <c r="T203" s="162"/>
      <c r="U203" s="162"/>
      <c r="V203" s="162"/>
      <c r="W203" s="162"/>
      <c r="X203" s="162"/>
      <c r="Y203" s="162"/>
      <c r="Z203" s="152"/>
      <c r="AA203" s="152"/>
      <c r="AB203" s="152"/>
      <c r="AC203" s="152"/>
      <c r="AD203" s="152"/>
      <c r="AE203" s="152"/>
      <c r="AF203" s="152"/>
      <c r="AG203" s="152" t="s">
        <v>233</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x14ac:dyDescent="0.2">
      <c r="A204" s="168" t="s">
        <v>221</v>
      </c>
      <c r="B204" s="169" t="s">
        <v>177</v>
      </c>
      <c r="C204" s="190" t="s">
        <v>178</v>
      </c>
      <c r="D204" s="170"/>
      <c r="E204" s="171"/>
      <c r="F204" s="172"/>
      <c r="G204" s="172">
        <f>SUMIF(AG205:AG221,"&lt;&gt;NOR",G205:G221)</f>
        <v>0</v>
      </c>
      <c r="H204" s="172"/>
      <c r="I204" s="172">
        <f>SUM(I205:I221)</f>
        <v>10807.310000000001</v>
      </c>
      <c r="J204" s="172"/>
      <c r="K204" s="172">
        <f>SUM(K205:K221)</f>
        <v>80198.05</v>
      </c>
      <c r="L204" s="172"/>
      <c r="M204" s="172">
        <f>SUM(M205:M221)</f>
        <v>0</v>
      </c>
      <c r="N204" s="171"/>
      <c r="O204" s="171">
        <f>SUM(O205:O221)</f>
        <v>0.2</v>
      </c>
      <c r="P204" s="171"/>
      <c r="Q204" s="171">
        <f>SUM(Q205:Q221)</f>
        <v>0.21</v>
      </c>
      <c r="R204" s="172"/>
      <c r="S204" s="172"/>
      <c r="T204" s="173"/>
      <c r="U204" s="167"/>
      <c r="V204" s="167">
        <f>SUM(V205:V221)</f>
        <v>7.26</v>
      </c>
      <c r="W204" s="167"/>
      <c r="X204" s="167"/>
      <c r="Y204" s="167"/>
      <c r="AG204" t="s">
        <v>222</v>
      </c>
    </row>
    <row r="205" spans="1:60" ht="22.5" outlineLevel="1" x14ac:dyDescent="0.2">
      <c r="A205" s="183">
        <v>61</v>
      </c>
      <c r="B205" s="184" t="s">
        <v>448</v>
      </c>
      <c r="C205" s="193" t="s">
        <v>782</v>
      </c>
      <c r="D205" s="185" t="s">
        <v>282</v>
      </c>
      <c r="E205" s="186">
        <v>1</v>
      </c>
      <c r="F205" s="187"/>
      <c r="G205" s="188">
        <f>ROUND(E205*F205,2)</f>
        <v>0</v>
      </c>
      <c r="H205" s="187">
        <v>0</v>
      </c>
      <c r="I205" s="188">
        <f>ROUND(E205*H205,2)</f>
        <v>0</v>
      </c>
      <c r="J205" s="187">
        <v>750</v>
      </c>
      <c r="K205" s="188">
        <f>ROUND(E205*J205,2)</f>
        <v>750</v>
      </c>
      <c r="L205" s="188">
        <v>21</v>
      </c>
      <c r="M205" s="188">
        <f>G205*(1+L205/100)</f>
        <v>0</v>
      </c>
      <c r="N205" s="186">
        <v>0</v>
      </c>
      <c r="O205" s="186">
        <f>ROUND(E205*N205,2)</f>
        <v>0</v>
      </c>
      <c r="P205" s="186">
        <v>0</v>
      </c>
      <c r="Q205" s="186">
        <f>ROUND(E205*P205,2)</f>
        <v>0</v>
      </c>
      <c r="R205" s="188" t="s">
        <v>449</v>
      </c>
      <c r="S205" s="188" t="s">
        <v>227</v>
      </c>
      <c r="T205" s="189" t="s">
        <v>228</v>
      </c>
      <c r="U205" s="162">
        <v>1.45</v>
      </c>
      <c r="V205" s="162">
        <f>ROUND(E205*U205,2)</f>
        <v>1.45</v>
      </c>
      <c r="W205" s="162"/>
      <c r="X205" s="162" t="s">
        <v>229</v>
      </c>
      <c r="Y205" s="162" t="s">
        <v>230</v>
      </c>
      <c r="Z205" s="152"/>
      <c r="AA205" s="152"/>
      <c r="AB205" s="152"/>
      <c r="AC205" s="152"/>
      <c r="AD205" s="152"/>
      <c r="AE205" s="152"/>
      <c r="AF205" s="152"/>
      <c r="AG205" s="152" t="s">
        <v>231</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
      <c r="A206" s="183">
        <v>62</v>
      </c>
      <c r="B206" s="184" t="s">
        <v>450</v>
      </c>
      <c r="C206" s="193" t="s">
        <v>451</v>
      </c>
      <c r="D206" s="185" t="s">
        <v>282</v>
      </c>
      <c r="E206" s="186">
        <v>1</v>
      </c>
      <c r="F206" s="187"/>
      <c r="G206" s="188">
        <f>ROUND(E206*F206,2)</f>
        <v>0</v>
      </c>
      <c r="H206" s="187">
        <v>0</v>
      </c>
      <c r="I206" s="188">
        <f>ROUND(E206*H206,2)</f>
        <v>0</v>
      </c>
      <c r="J206" s="187">
        <v>437</v>
      </c>
      <c r="K206" s="188">
        <f>ROUND(E206*J206,2)</f>
        <v>437</v>
      </c>
      <c r="L206" s="188">
        <v>21</v>
      </c>
      <c r="M206" s="188">
        <f>G206*(1+L206/100)</f>
        <v>0</v>
      </c>
      <c r="N206" s="186">
        <v>0</v>
      </c>
      <c r="O206" s="186">
        <f>ROUND(E206*N206,2)</f>
        <v>0</v>
      </c>
      <c r="P206" s="186">
        <v>0</v>
      </c>
      <c r="Q206" s="186">
        <f>ROUND(E206*P206,2)</f>
        <v>0</v>
      </c>
      <c r="R206" s="188" t="s">
        <v>449</v>
      </c>
      <c r="S206" s="188" t="s">
        <v>227</v>
      </c>
      <c r="T206" s="189" t="s">
        <v>228</v>
      </c>
      <c r="U206" s="162">
        <v>0.77500000000000002</v>
      </c>
      <c r="V206" s="162">
        <f>ROUND(E206*U206,2)</f>
        <v>0.78</v>
      </c>
      <c r="W206" s="162"/>
      <c r="X206" s="162" t="s">
        <v>229</v>
      </c>
      <c r="Y206" s="162" t="s">
        <v>230</v>
      </c>
      <c r="Z206" s="152"/>
      <c r="AA206" s="152"/>
      <c r="AB206" s="152"/>
      <c r="AC206" s="152"/>
      <c r="AD206" s="152"/>
      <c r="AE206" s="152"/>
      <c r="AF206" s="152"/>
      <c r="AG206" s="152" t="s">
        <v>231</v>
      </c>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ht="22.5" outlineLevel="1" x14ac:dyDescent="0.2">
      <c r="A207" s="183">
        <v>63</v>
      </c>
      <c r="B207" s="184" t="s">
        <v>452</v>
      </c>
      <c r="C207" s="193" t="s">
        <v>453</v>
      </c>
      <c r="D207" s="185" t="s">
        <v>282</v>
      </c>
      <c r="E207" s="186">
        <v>1</v>
      </c>
      <c r="F207" s="187"/>
      <c r="G207" s="188">
        <f>ROUND(E207*F207,2)</f>
        <v>0</v>
      </c>
      <c r="H207" s="187">
        <v>10.54</v>
      </c>
      <c r="I207" s="188">
        <f>ROUND(E207*H207,2)</f>
        <v>10.54</v>
      </c>
      <c r="J207" s="187">
        <v>306.95999999999998</v>
      </c>
      <c r="K207" s="188">
        <f>ROUND(E207*J207,2)</f>
        <v>306.95999999999998</v>
      </c>
      <c r="L207" s="188">
        <v>21</v>
      </c>
      <c r="M207" s="188">
        <f>G207*(1+L207/100)</f>
        <v>0</v>
      </c>
      <c r="N207" s="186">
        <v>2.0000000000000002E-5</v>
      </c>
      <c r="O207" s="186">
        <f>ROUND(E207*N207,2)</f>
        <v>0</v>
      </c>
      <c r="P207" s="186">
        <v>0</v>
      </c>
      <c r="Q207" s="186">
        <f>ROUND(E207*P207,2)</f>
        <v>0</v>
      </c>
      <c r="R207" s="188" t="s">
        <v>449</v>
      </c>
      <c r="S207" s="188" t="s">
        <v>227</v>
      </c>
      <c r="T207" s="189" t="s">
        <v>228</v>
      </c>
      <c r="U207" s="162">
        <v>0.61085999999999996</v>
      </c>
      <c r="V207" s="162">
        <f>ROUND(E207*U207,2)</f>
        <v>0.61</v>
      </c>
      <c r="W207" s="162"/>
      <c r="X207" s="162" t="s">
        <v>229</v>
      </c>
      <c r="Y207" s="162" t="s">
        <v>230</v>
      </c>
      <c r="Z207" s="152"/>
      <c r="AA207" s="152"/>
      <c r="AB207" s="152"/>
      <c r="AC207" s="152"/>
      <c r="AD207" s="152"/>
      <c r="AE207" s="152"/>
      <c r="AF207" s="152"/>
      <c r="AG207" s="152" t="s">
        <v>231</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x14ac:dyDescent="0.2">
      <c r="A208" s="183">
        <v>64</v>
      </c>
      <c r="B208" s="184" t="s">
        <v>454</v>
      </c>
      <c r="C208" s="193" t="s">
        <v>455</v>
      </c>
      <c r="D208" s="185" t="s">
        <v>282</v>
      </c>
      <c r="E208" s="186">
        <v>1</v>
      </c>
      <c r="F208" s="187"/>
      <c r="G208" s="188">
        <f>ROUND(E208*F208,2)</f>
        <v>0</v>
      </c>
      <c r="H208" s="187">
        <v>5.27</v>
      </c>
      <c r="I208" s="188">
        <f>ROUND(E208*H208,2)</f>
        <v>5.27</v>
      </c>
      <c r="J208" s="187">
        <v>144.72999999999999</v>
      </c>
      <c r="K208" s="188">
        <f>ROUND(E208*J208,2)</f>
        <v>144.72999999999999</v>
      </c>
      <c r="L208" s="188">
        <v>21</v>
      </c>
      <c r="M208" s="188">
        <f>G208*(1+L208/100)</f>
        <v>0</v>
      </c>
      <c r="N208" s="186">
        <v>1.0000000000000001E-5</v>
      </c>
      <c r="O208" s="186">
        <f>ROUND(E208*N208,2)</f>
        <v>0</v>
      </c>
      <c r="P208" s="186">
        <v>0</v>
      </c>
      <c r="Q208" s="186">
        <f>ROUND(E208*P208,2)</f>
        <v>0</v>
      </c>
      <c r="R208" s="188" t="s">
        <v>449</v>
      </c>
      <c r="S208" s="188" t="s">
        <v>227</v>
      </c>
      <c r="T208" s="189" t="s">
        <v>228</v>
      </c>
      <c r="U208" s="162">
        <v>0.28000000000000003</v>
      </c>
      <c r="V208" s="162">
        <f>ROUND(E208*U208,2)</f>
        <v>0.28000000000000003</v>
      </c>
      <c r="W208" s="162"/>
      <c r="X208" s="162" t="s">
        <v>229</v>
      </c>
      <c r="Y208" s="162" t="s">
        <v>230</v>
      </c>
      <c r="Z208" s="152"/>
      <c r="AA208" s="152"/>
      <c r="AB208" s="152"/>
      <c r="AC208" s="152"/>
      <c r="AD208" s="152"/>
      <c r="AE208" s="152"/>
      <c r="AF208" s="152"/>
      <c r="AG208" s="152" t="s">
        <v>231</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ht="22.5" outlineLevel="1" x14ac:dyDescent="0.2">
      <c r="A209" s="175">
        <v>65</v>
      </c>
      <c r="B209" s="176" t="s">
        <v>456</v>
      </c>
      <c r="C209" s="191" t="s">
        <v>457</v>
      </c>
      <c r="D209" s="177" t="s">
        <v>282</v>
      </c>
      <c r="E209" s="178">
        <v>2</v>
      </c>
      <c r="F209" s="179"/>
      <c r="G209" s="180">
        <f>ROUND(E209*F209,2)</f>
        <v>0</v>
      </c>
      <c r="H209" s="179">
        <v>0</v>
      </c>
      <c r="I209" s="180">
        <f>ROUND(E209*H209,2)</f>
        <v>0</v>
      </c>
      <c r="J209" s="179">
        <v>37760</v>
      </c>
      <c r="K209" s="180">
        <f>ROUND(E209*J209,2)</f>
        <v>75520</v>
      </c>
      <c r="L209" s="180">
        <v>21</v>
      </c>
      <c r="M209" s="180">
        <f>G209*(1+L209/100)</f>
        <v>0</v>
      </c>
      <c r="N209" s="178">
        <v>6.5000000000000002E-2</v>
      </c>
      <c r="O209" s="178">
        <f>ROUND(E209*N209,2)</f>
        <v>0.13</v>
      </c>
      <c r="P209" s="178">
        <v>0</v>
      </c>
      <c r="Q209" s="178">
        <f>ROUND(E209*P209,2)</f>
        <v>0</v>
      </c>
      <c r="R209" s="180"/>
      <c r="S209" s="180" t="s">
        <v>458</v>
      </c>
      <c r="T209" s="181" t="s">
        <v>459</v>
      </c>
      <c r="U209" s="162">
        <v>1.5</v>
      </c>
      <c r="V209" s="162">
        <f>ROUND(E209*U209,2)</f>
        <v>3</v>
      </c>
      <c r="W209" s="162"/>
      <c r="X209" s="162" t="s">
        <v>229</v>
      </c>
      <c r="Y209" s="162" t="s">
        <v>230</v>
      </c>
      <c r="Z209" s="152"/>
      <c r="AA209" s="152"/>
      <c r="AB209" s="152"/>
      <c r="AC209" s="152"/>
      <c r="AD209" s="152"/>
      <c r="AE209" s="152"/>
      <c r="AF209" s="152"/>
      <c r="AG209" s="152" t="s">
        <v>231</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2" x14ac:dyDescent="0.2">
      <c r="A210" s="159"/>
      <c r="B210" s="160"/>
      <c r="C210" s="192" t="s">
        <v>460</v>
      </c>
      <c r="D210" s="163"/>
      <c r="E210" s="164">
        <v>1</v>
      </c>
      <c r="F210" s="162"/>
      <c r="G210" s="162"/>
      <c r="H210" s="162"/>
      <c r="I210" s="162"/>
      <c r="J210" s="162"/>
      <c r="K210" s="162"/>
      <c r="L210" s="162"/>
      <c r="M210" s="162"/>
      <c r="N210" s="161"/>
      <c r="O210" s="161"/>
      <c r="P210" s="161"/>
      <c r="Q210" s="161"/>
      <c r="R210" s="162"/>
      <c r="S210" s="162"/>
      <c r="T210" s="162"/>
      <c r="U210" s="162"/>
      <c r="V210" s="162"/>
      <c r="W210" s="162"/>
      <c r="X210" s="162"/>
      <c r="Y210" s="162"/>
      <c r="Z210" s="152"/>
      <c r="AA210" s="152"/>
      <c r="AB210" s="152"/>
      <c r="AC210" s="152"/>
      <c r="AD210" s="152"/>
      <c r="AE210" s="152"/>
      <c r="AF210" s="152"/>
      <c r="AG210" s="152" t="s">
        <v>234</v>
      </c>
      <c r="AH210" s="152">
        <v>0</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3" x14ac:dyDescent="0.2">
      <c r="A211" s="159"/>
      <c r="B211" s="160"/>
      <c r="C211" s="192" t="s">
        <v>461</v>
      </c>
      <c r="D211" s="163"/>
      <c r="E211" s="164">
        <v>1</v>
      </c>
      <c r="F211" s="162"/>
      <c r="G211" s="162"/>
      <c r="H211" s="162"/>
      <c r="I211" s="162"/>
      <c r="J211" s="162"/>
      <c r="K211" s="162"/>
      <c r="L211" s="162"/>
      <c r="M211" s="162"/>
      <c r="N211" s="161"/>
      <c r="O211" s="161"/>
      <c r="P211" s="161"/>
      <c r="Q211" s="161"/>
      <c r="R211" s="162"/>
      <c r="S211" s="162"/>
      <c r="T211" s="162"/>
      <c r="U211" s="162"/>
      <c r="V211" s="162"/>
      <c r="W211" s="162"/>
      <c r="X211" s="162"/>
      <c r="Y211" s="162"/>
      <c r="Z211" s="152"/>
      <c r="AA211" s="152"/>
      <c r="AB211" s="152"/>
      <c r="AC211" s="152"/>
      <c r="AD211" s="152"/>
      <c r="AE211" s="152"/>
      <c r="AF211" s="152"/>
      <c r="AG211" s="152" t="s">
        <v>234</v>
      </c>
      <c r="AH211" s="152">
        <v>0</v>
      </c>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
      <c r="A212" s="183">
        <v>66</v>
      </c>
      <c r="B212" s="184" t="s">
        <v>462</v>
      </c>
      <c r="C212" s="193" t="s">
        <v>463</v>
      </c>
      <c r="D212" s="185" t="s">
        <v>305</v>
      </c>
      <c r="E212" s="186">
        <v>1.2</v>
      </c>
      <c r="F212" s="187"/>
      <c r="G212" s="188">
        <f>ROUND(E212*F212,2)</f>
        <v>0</v>
      </c>
      <c r="H212" s="187">
        <v>0</v>
      </c>
      <c r="I212" s="188">
        <f>ROUND(E212*H212,2)</f>
        <v>0</v>
      </c>
      <c r="J212" s="187">
        <v>491</v>
      </c>
      <c r="K212" s="188">
        <f>ROUND(E212*J212,2)</f>
        <v>589.20000000000005</v>
      </c>
      <c r="L212" s="188">
        <v>21</v>
      </c>
      <c r="M212" s="188">
        <f>G212*(1+L212/100)</f>
        <v>0</v>
      </c>
      <c r="N212" s="186">
        <v>0</v>
      </c>
      <c r="O212" s="186">
        <f>ROUND(E212*N212,2)</f>
        <v>0</v>
      </c>
      <c r="P212" s="186">
        <v>0.17399999999999999</v>
      </c>
      <c r="Q212" s="186">
        <f>ROUND(E212*P212,2)</f>
        <v>0.21</v>
      </c>
      <c r="R212" s="188"/>
      <c r="S212" s="188" t="s">
        <v>458</v>
      </c>
      <c r="T212" s="189" t="s">
        <v>228</v>
      </c>
      <c r="U212" s="162">
        <v>0.95</v>
      </c>
      <c r="V212" s="162">
        <f>ROUND(E212*U212,2)</f>
        <v>1.1399999999999999</v>
      </c>
      <c r="W212" s="162"/>
      <c r="X212" s="162" t="s">
        <v>229</v>
      </c>
      <c r="Y212" s="162" t="s">
        <v>230</v>
      </c>
      <c r="Z212" s="152"/>
      <c r="AA212" s="152"/>
      <c r="AB212" s="152"/>
      <c r="AC212" s="152"/>
      <c r="AD212" s="152"/>
      <c r="AE212" s="152"/>
      <c r="AF212" s="152"/>
      <c r="AG212" s="152" t="s">
        <v>231</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ht="22.5" outlineLevel="1" x14ac:dyDescent="0.2">
      <c r="A213" s="175">
        <v>67</v>
      </c>
      <c r="B213" s="176" t="s">
        <v>464</v>
      </c>
      <c r="C213" s="191" t="s">
        <v>465</v>
      </c>
      <c r="D213" s="177" t="s">
        <v>282</v>
      </c>
      <c r="E213" s="178">
        <v>1</v>
      </c>
      <c r="F213" s="179"/>
      <c r="G213" s="180">
        <f>ROUND(E213*F213,2)</f>
        <v>0</v>
      </c>
      <c r="H213" s="179">
        <v>5310</v>
      </c>
      <c r="I213" s="180">
        <f>ROUND(E213*H213,2)</f>
        <v>5310</v>
      </c>
      <c r="J213" s="179">
        <v>1451.22</v>
      </c>
      <c r="K213" s="180">
        <f>ROUND(E213*J213,2)</f>
        <v>1451.22</v>
      </c>
      <c r="L213" s="180">
        <v>21</v>
      </c>
      <c r="M213" s="180">
        <f>G213*(1+L213/100)</f>
        <v>0</v>
      </c>
      <c r="N213" s="178">
        <v>4.5100000000000001E-2</v>
      </c>
      <c r="O213" s="178">
        <f>ROUND(E213*N213,2)</f>
        <v>0.05</v>
      </c>
      <c r="P213" s="178">
        <v>0</v>
      </c>
      <c r="Q213" s="178">
        <f>ROUND(E213*P213,2)</f>
        <v>0</v>
      </c>
      <c r="R213" s="180" t="s">
        <v>466</v>
      </c>
      <c r="S213" s="180" t="s">
        <v>227</v>
      </c>
      <c r="T213" s="181" t="s">
        <v>467</v>
      </c>
      <c r="U213" s="162">
        <v>0</v>
      </c>
      <c r="V213" s="162">
        <f>ROUND(E213*U213,2)</f>
        <v>0</v>
      </c>
      <c r="W213" s="162"/>
      <c r="X213" s="162" t="s">
        <v>468</v>
      </c>
      <c r="Y213" s="162" t="s">
        <v>230</v>
      </c>
      <c r="Z213" s="152"/>
      <c r="AA213" s="152"/>
      <c r="AB213" s="152"/>
      <c r="AC213" s="152"/>
      <c r="AD213" s="152"/>
      <c r="AE213" s="152"/>
      <c r="AF213" s="152"/>
      <c r="AG213" s="152" t="s">
        <v>469</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2" x14ac:dyDescent="0.2">
      <c r="A214" s="159"/>
      <c r="B214" s="160"/>
      <c r="C214" s="255" t="s">
        <v>470</v>
      </c>
      <c r="D214" s="256"/>
      <c r="E214" s="256"/>
      <c r="F214" s="256"/>
      <c r="G214" s="256"/>
      <c r="H214" s="162"/>
      <c r="I214" s="162"/>
      <c r="J214" s="162"/>
      <c r="K214" s="162"/>
      <c r="L214" s="162"/>
      <c r="M214" s="162"/>
      <c r="N214" s="161"/>
      <c r="O214" s="161"/>
      <c r="P214" s="161"/>
      <c r="Q214" s="161"/>
      <c r="R214" s="162"/>
      <c r="S214" s="162"/>
      <c r="T214" s="162"/>
      <c r="U214" s="162"/>
      <c r="V214" s="162"/>
      <c r="W214" s="162"/>
      <c r="X214" s="162"/>
      <c r="Y214" s="162"/>
      <c r="Z214" s="152"/>
      <c r="AA214" s="152"/>
      <c r="AB214" s="152"/>
      <c r="AC214" s="152"/>
      <c r="AD214" s="152"/>
      <c r="AE214" s="152"/>
      <c r="AF214" s="152"/>
      <c r="AG214" s="152" t="s">
        <v>233</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x14ac:dyDescent="0.2">
      <c r="A215" s="183">
        <v>68</v>
      </c>
      <c r="B215" s="184" t="s">
        <v>471</v>
      </c>
      <c r="C215" s="193" t="s">
        <v>764</v>
      </c>
      <c r="D215" s="185" t="s">
        <v>282</v>
      </c>
      <c r="E215" s="186">
        <v>1</v>
      </c>
      <c r="F215" s="187"/>
      <c r="G215" s="188">
        <f t="shared" ref="G215:G220" si="0">ROUND(E215*F215,2)</f>
        <v>0</v>
      </c>
      <c r="H215" s="187">
        <v>565</v>
      </c>
      <c r="I215" s="188">
        <f t="shared" ref="I215:I220" si="1">ROUND(E215*H215,2)</f>
        <v>565</v>
      </c>
      <c r="J215" s="187">
        <v>0</v>
      </c>
      <c r="K215" s="188">
        <f t="shared" ref="K215:K220" si="2">ROUND(E215*J215,2)</f>
        <v>0</v>
      </c>
      <c r="L215" s="188">
        <v>21</v>
      </c>
      <c r="M215" s="188">
        <f t="shared" ref="M215:M220" si="3">G215*(1+L215/100)</f>
        <v>0</v>
      </c>
      <c r="N215" s="186">
        <v>7.5000000000000002E-4</v>
      </c>
      <c r="O215" s="186">
        <f t="shared" ref="O215:O220" si="4">ROUND(E215*N215,2)</f>
        <v>0</v>
      </c>
      <c r="P215" s="186">
        <v>0</v>
      </c>
      <c r="Q215" s="186">
        <f t="shared" ref="Q215:Q220" si="5">ROUND(E215*P215,2)</f>
        <v>0</v>
      </c>
      <c r="R215" s="188" t="s">
        <v>334</v>
      </c>
      <c r="S215" s="188" t="s">
        <v>227</v>
      </c>
      <c r="T215" s="189" t="s">
        <v>228</v>
      </c>
      <c r="U215" s="162">
        <v>0</v>
      </c>
      <c r="V215" s="162">
        <f t="shared" ref="V215:V220" si="6">ROUND(E215*U215,2)</f>
        <v>0</v>
      </c>
      <c r="W215" s="162"/>
      <c r="X215" s="162" t="s">
        <v>335</v>
      </c>
      <c r="Y215" s="162" t="s">
        <v>230</v>
      </c>
      <c r="Z215" s="152"/>
      <c r="AA215" s="152"/>
      <c r="AB215" s="152"/>
      <c r="AC215" s="152"/>
      <c r="AD215" s="152"/>
      <c r="AE215" s="152"/>
      <c r="AF215" s="152"/>
      <c r="AG215" s="152" t="s">
        <v>336</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x14ac:dyDescent="0.2">
      <c r="A216" s="183">
        <v>69</v>
      </c>
      <c r="B216" s="184" t="s">
        <v>472</v>
      </c>
      <c r="C216" s="193" t="s">
        <v>765</v>
      </c>
      <c r="D216" s="185" t="s">
        <v>282</v>
      </c>
      <c r="E216" s="186">
        <v>1</v>
      </c>
      <c r="F216" s="187"/>
      <c r="G216" s="188">
        <f t="shared" si="0"/>
        <v>0</v>
      </c>
      <c r="H216" s="187">
        <v>743</v>
      </c>
      <c r="I216" s="188">
        <f t="shared" si="1"/>
        <v>743</v>
      </c>
      <c r="J216" s="187">
        <v>0</v>
      </c>
      <c r="K216" s="188">
        <f t="shared" si="2"/>
        <v>0</v>
      </c>
      <c r="L216" s="188">
        <v>21</v>
      </c>
      <c r="M216" s="188">
        <f t="shared" si="3"/>
        <v>0</v>
      </c>
      <c r="N216" s="186">
        <v>8.0000000000000004E-4</v>
      </c>
      <c r="O216" s="186">
        <f t="shared" si="4"/>
        <v>0</v>
      </c>
      <c r="P216" s="186">
        <v>0</v>
      </c>
      <c r="Q216" s="186">
        <f t="shared" si="5"/>
        <v>0</v>
      </c>
      <c r="R216" s="188" t="s">
        <v>334</v>
      </c>
      <c r="S216" s="188" t="s">
        <v>227</v>
      </c>
      <c r="T216" s="189" t="s">
        <v>228</v>
      </c>
      <c r="U216" s="162">
        <v>0</v>
      </c>
      <c r="V216" s="162">
        <f t="shared" si="6"/>
        <v>0</v>
      </c>
      <c r="W216" s="162"/>
      <c r="X216" s="162" t="s">
        <v>335</v>
      </c>
      <c r="Y216" s="162" t="s">
        <v>230</v>
      </c>
      <c r="Z216" s="152"/>
      <c r="AA216" s="152"/>
      <c r="AB216" s="152"/>
      <c r="AC216" s="152"/>
      <c r="AD216" s="152"/>
      <c r="AE216" s="152"/>
      <c r="AF216" s="152"/>
      <c r="AG216" s="152" t="s">
        <v>336</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ht="45" outlineLevel="1" x14ac:dyDescent="0.2">
      <c r="A217" s="183">
        <v>70</v>
      </c>
      <c r="B217" s="184" t="s">
        <v>473</v>
      </c>
      <c r="C217" s="193" t="s">
        <v>783</v>
      </c>
      <c r="D217" s="185" t="s">
        <v>282</v>
      </c>
      <c r="E217" s="186">
        <v>1</v>
      </c>
      <c r="F217" s="187"/>
      <c r="G217" s="188">
        <f t="shared" si="0"/>
        <v>0</v>
      </c>
      <c r="H217" s="187">
        <v>3525</v>
      </c>
      <c r="I217" s="188">
        <f t="shared" si="1"/>
        <v>3525</v>
      </c>
      <c r="J217" s="187">
        <v>0</v>
      </c>
      <c r="K217" s="188">
        <f t="shared" si="2"/>
        <v>0</v>
      </c>
      <c r="L217" s="188">
        <v>21</v>
      </c>
      <c r="M217" s="188">
        <f t="shared" si="3"/>
        <v>0</v>
      </c>
      <c r="N217" s="186">
        <v>1.4E-2</v>
      </c>
      <c r="O217" s="186">
        <f t="shared" si="4"/>
        <v>0.01</v>
      </c>
      <c r="P217" s="186">
        <v>0</v>
      </c>
      <c r="Q217" s="186">
        <f t="shared" si="5"/>
        <v>0</v>
      </c>
      <c r="R217" s="188" t="s">
        <v>334</v>
      </c>
      <c r="S217" s="188" t="s">
        <v>227</v>
      </c>
      <c r="T217" s="189" t="s">
        <v>228</v>
      </c>
      <c r="U217" s="162">
        <v>0</v>
      </c>
      <c r="V217" s="162">
        <f t="shared" si="6"/>
        <v>0</v>
      </c>
      <c r="W217" s="162"/>
      <c r="X217" s="162" t="s">
        <v>335</v>
      </c>
      <c r="Y217" s="162" t="s">
        <v>230</v>
      </c>
      <c r="Z217" s="152"/>
      <c r="AA217" s="152"/>
      <c r="AB217" s="152"/>
      <c r="AC217" s="152"/>
      <c r="AD217" s="152"/>
      <c r="AE217" s="152"/>
      <c r="AF217" s="152"/>
      <c r="AG217" s="152" t="s">
        <v>336</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x14ac:dyDescent="0.2">
      <c r="A218" s="183">
        <v>71</v>
      </c>
      <c r="B218" s="184" t="s">
        <v>474</v>
      </c>
      <c r="C218" s="193" t="s">
        <v>784</v>
      </c>
      <c r="D218" s="185" t="s">
        <v>282</v>
      </c>
      <c r="E218" s="186">
        <v>1</v>
      </c>
      <c r="F218" s="187"/>
      <c r="G218" s="188">
        <f t="shared" si="0"/>
        <v>0</v>
      </c>
      <c r="H218" s="187">
        <v>155</v>
      </c>
      <c r="I218" s="188">
        <f t="shared" si="1"/>
        <v>155</v>
      </c>
      <c r="J218" s="187">
        <v>0</v>
      </c>
      <c r="K218" s="188">
        <f t="shared" si="2"/>
        <v>0</v>
      </c>
      <c r="L218" s="188">
        <v>21</v>
      </c>
      <c r="M218" s="188">
        <f t="shared" si="3"/>
        <v>0</v>
      </c>
      <c r="N218" s="186">
        <v>8.0000000000000004E-4</v>
      </c>
      <c r="O218" s="186">
        <f t="shared" si="4"/>
        <v>0</v>
      </c>
      <c r="P218" s="186">
        <v>0</v>
      </c>
      <c r="Q218" s="186">
        <f t="shared" si="5"/>
        <v>0</v>
      </c>
      <c r="R218" s="188" t="s">
        <v>334</v>
      </c>
      <c r="S218" s="188" t="s">
        <v>227</v>
      </c>
      <c r="T218" s="189" t="s">
        <v>228</v>
      </c>
      <c r="U218" s="162">
        <v>0</v>
      </c>
      <c r="V218" s="162">
        <f t="shared" si="6"/>
        <v>0</v>
      </c>
      <c r="W218" s="162"/>
      <c r="X218" s="162" t="s">
        <v>335</v>
      </c>
      <c r="Y218" s="162" t="s">
        <v>230</v>
      </c>
      <c r="Z218" s="152"/>
      <c r="AA218" s="152"/>
      <c r="AB218" s="152"/>
      <c r="AC218" s="152"/>
      <c r="AD218" s="152"/>
      <c r="AE218" s="152"/>
      <c r="AF218" s="152"/>
      <c r="AG218" s="152" t="s">
        <v>336</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ht="22.5" outlineLevel="1" x14ac:dyDescent="0.2">
      <c r="A219" s="183">
        <v>72</v>
      </c>
      <c r="B219" s="184" t="s">
        <v>475</v>
      </c>
      <c r="C219" s="193" t="s">
        <v>476</v>
      </c>
      <c r="D219" s="185" t="s">
        <v>305</v>
      </c>
      <c r="E219" s="186">
        <v>1</v>
      </c>
      <c r="F219" s="187"/>
      <c r="G219" s="188">
        <f t="shared" si="0"/>
        <v>0</v>
      </c>
      <c r="H219" s="187">
        <v>493.5</v>
      </c>
      <c r="I219" s="188">
        <f t="shared" si="1"/>
        <v>493.5</v>
      </c>
      <c r="J219" s="187">
        <v>0</v>
      </c>
      <c r="K219" s="188">
        <f t="shared" si="2"/>
        <v>0</v>
      </c>
      <c r="L219" s="188">
        <v>21</v>
      </c>
      <c r="M219" s="188">
        <f t="shared" si="3"/>
        <v>0</v>
      </c>
      <c r="N219" s="186">
        <v>5.77E-3</v>
      </c>
      <c r="O219" s="186">
        <f t="shared" si="4"/>
        <v>0.01</v>
      </c>
      <c r="P219" s="186">
        <v>0</v>
      </c>
      <c r="Q219" s="186">
        <f t="shared" si="5"/>
        <v>0</v>
      </c>
      <c r="R219" s="188" t="s">
        <v>334</v>
      </c>
      <c r="S219" s="188" t="s">
        <v>227</v>
      </c>
      <c r="T219" s="189" t="s">
        <v>228</v>
      </c>
      <c r="U219" s="162">
        <v>0</v>
      </c>
      <c r="V219" s="162">
        <f t="shared" si="6"/>
        <v>0</v>
      </c>
      <c r="W219" s="162"/>
      <c r="X219" s="162" t="s">
        <v>335</v>
      </c>
      <c r="Y219" s="162" t="s">
        <v>230</v>
      </c>
      <c r="Z219" s="152"/>
      <c r="AA219" s="152"/>
      <c r="AB219" s="152"/>
      <c r="AC219" s="152"/>
      <c r="AD219" s="152"/>
      <c r="AE219" s="152"/>
      <c r="AF219" s="152"/>
      <c r="AG219" s="152" t="s">
        <v>336</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x14ac:dyDescent="0.2">
      <c r="A220" s="175">
        <v>73</v>
      </c>
      <c r="B220" s="176" t="s">
        <v>477</v>
      </c>
      <c r="C220" s="191" t="s">
        <v>478</v>
      </c>
      <c r="D220" s="177" t="s">
        <v>0</v>
      </c>
      <c r="E220" s="178">
        <v>832.452</v>
      </c>
      <c r="F220" s="179"/>
      <c r="G220" s="180">
        <f t="shared" si="0"/>
        <v>0</v>
      </c>
      <c r="H220" s="179">
        <v>0</v>
      </c>
      <c r="I220" s="180">
        <f t="shared" si="1"/>
        <v>0</v>
      </c>
      <c r="J220" s="179">
        <v>1.2</v>
      </c>
      <c r="K220" s="180">
        <f t="shared" si="2"/>
        <v>998.94</v>
      </c>
      <c r="L220" s="180">
        <v>21</v>
      </c>
      <c r="M220" s="180">
        <f t="shared" si="3"/>
        <v>0</v>
      </c>
      <c r="N220" s="178">
        <v>0</v>
      </c>
      <c r="O220" s="178">
        <f t="shared" si="4"/>
        <v>0</v>
      </c>
      <c r="P220" s="178">
        <v>0</v>
      </c>
      <c r="Q220" s="178">
        <f t="shared" si="5"/>
        <v>0</v>
      </c>
      <c r="R220" s="180" t="s">
        <v>449</v>
      </c>
      <c r="S220" s="180" t="s">
        <v>227</v>
      </c>
      <c r="T220" s="181" t="s">
        <v>228</v>
      </c>
      <c r="U220" s="162">
        <v>0</v>
      </c>
      <c r="V220" s="162">
        <f t="shared" si="6"/>
        <v>0</v>
      </c>
      <c r="W220" s="162"/>
      <c r="X220" s="162" t="s">
        <v>434</v>
      </c>
      <c r="Y220" s="162" t="s">
        <v>230</v>
      </c>
      <c r="Z220" s="152"/>
      <c r="AA220" s="152"/>
      <c r="AB220" s="152"/>
      <c r="AC220" s="152"/>
      <c r="AD220" s="152"/>
      <c r="AE220" s="152"/>
      <c r="AF220" s="152"/>
      <c r="AG220" s="152" t="s">
        <v>435</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2" x14ac:dyDescent="0.2">
      <c r="A221" s="159"/>
      <c r="B221" s="160"/>
      <c r="C221" s="255" t="s">
        <v>479</v>
      </c>
      <c r="D221" s="256"/>
      <c r="E221" s="256"/>
      <c r="F221" s="256"/>
      <c r="G221" s="256"/>
      <c r="H221" s="162"/>
      <c r="I221" s="162"/>
      <c r="J221" s="162"/>
      <c r="K221" s="162"/>
      <c r="L221" s="162"/>
      <c r="M221" s="162"/>
      <c r="N221" s="161"/>
      <c r="O221" s="161"/>
      <c r="P221" s="161"/>
      <c r="Q221" s="161"/>
      <c r="R221" s="162"/>
      <c r="S221" s="162"/>
      <c r="T221" s="162"/>
      <c r="U221" s="162"/>
      <c r="V221" s="162"/>
      <c r="W221" s="162"/>
      <c r="X221" s="162"/>
      <c r="Y221" s="162"/>
      <c r="Z221" s="152"/>
      <c r="AA221" s="152"/>
      <c r="AB221" s="152"/>
      <c r="AC221" s="152"/>
      <c r="AD221" s="152"/>
      <c r="AE221" s="152"/>
      <c r="AF221" s="152"/>
      <c r="AG221" s="152" t="s">
        <v>233</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x14ac:dyDescent="0.2">
      <c r="A222" s="168" t="s">
        <v>221</v>
      </c>
      <c r="B222" s="169" t="s">
        <v>179</v>
      </c>
      <c r="C222" s="190" t="s">
        <v>180</v>
      </c>
      <c r="D222" s="170"/>
      <c r="E222" s="171"/>
      <c r="F222" s="172"/>
      <c r="G222" s="172">
        <f>SUMIF(AG223:AG224,"&lt;&gt;NOR",G223:G224)</f>
        <v>0</v>
      </c>
      <c r="H222" s="172"/>
      <c r="I222" s="172">
        <f>SUM(I223:I224)</f>
        <v>0</v>
      </c>
      <c r="J222" s="172"/>
      <c r="K222" s="172">
        <f>SUM(K223:K224)</f>
        <v>196.85</v>
      </c>
      <c r="L222" s="172"/>
      <c r="M222" s="172">
        <f>SUM(M223:M224)</f>
        <v>0</v>
      </c>
      <c r="N222" s="171"/>
      <c r="O222" s="171">
        <f>SUM(O223:O224)</f>
        <v>0</v>
      </c>
      <c r="P222" s="171"/>
      <c r="Q222" s="171">
        <f>SUM(Q223:Q224)</f>
        <v>0.02</v>
      </c>
      <c r="R222" s="172"/>
      <c r="S222" s="172"/>
      <c r="T222" s="173"/>
      <c r="U222" s="167"/>
      <c r="V222" s="167">
        <f>SUM(V223:V224)</f>
        <v>0.35</v>
      </c>
      <c r="W222" s="167"/>
      <c r="X222" s="167"/>
      <c r="Y222" s="167"/>
      <c r="AG222" t="s">
        <v>222</v>
      </c>
    </row>
    <row r="223" spans="1:60" outlineLevel="1" x14ac:dyDescent="0.2">
      <c r="A223" s="175">
        <v>74</v>
      </c>
      <c r="B223" s="176" t="s">
        <v>480</v>
      </c>
      <c r="C223" s="191" t="s">
        <v>481</v>
      </c>
      <c r="D223" s="177" t="s">
        <v>249</v>
      </c>
      <c r="E223" s="178">
        <v>0.77500000000000002</v>
      </c>
      <c r="F223" s="179"/>
      <c r="G223" s="180">
        <f>ROUND(E223*F223,2)</f>
        <v>0</v>
      </c>
      <c r="H223" s="179">
        <v>0</v>
      </c>
      <c r="I223" s="180">
        <f>ROUND(E223*H223,2)</f>
        <v>0</v>
      </c>
      <c r="J223" s="179">
        <v>254</v>
      </c>
      <c r="K223" s="180">
        <f>ROUND(E223*J223,2)</f>
        <v>196.85</v>
      </c>
      <c r="L223" s="180">
        <v>21</v>
      </c>
      <c r="M223" s="180">
        <f>G223*(1+L223/100)</f>
        <v>0</v>
      </c>
      <c r="N223" s="178">
        <v>0</v>
      </c>
      <c r="O223" s="178">
        <f>ROUND(E223*N223,2)</f>
        <v>0</v>
      </c>
      <c r="P223" s="178">
        <v>2.1000000000000001E-2</v>
      </c>
      <c r="Q223" s="178">
        <f>ROUND(E223*P223,2)</f>
        <v>0.02</v>
      </c>
      <c r="R223" s="180"/>
      <c r="S223" s="180" t="s">
        <v>458</v>
      </c>
      <c r="T223" s="181" t="s">
        <v>228</v>
      </c>
      <c r="U223" s="162">
        <v>0.45</v>
      </c>
      <c r="V223" s="162">
        <f>ROUND(E223*U223,2)</f>
        <v>0.35</v>
      </c>
      <c r="W223" s="162"/>
      <c r="X223" s="162" t="s">
        <v>229</v>
      </c>
      <c r="Y223" s="162" t="s">
        <v>230</v>
      </c>
      <c r="Z223" s="152"/>
      <c r="AA223" s="152"/>
      <c r="AB223" s="152"/>
      <c r="AC223" s="152"/>
      <c r="AD223" s="152"/>
      <c r="AE223" s="152"/>
      <c r="AF223" s="152"/>
      <c r="AG223" s="152" t="s">
        <v>231</v>
      </c>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2" x14ac:dyDescent="0.2">
      <c r="A224" s="159"/>
      <c r="B224" s="160"/>
      <c r="C224" s="192" t="s">
        <v>482</v>
      </c>
      <c r="D224" s="163"/>
      <c r="E224" s="164">
        <v>0.77500000000000002</v>
      </c>
      <c r="F224" s="162"/>
      <c r="G224" s="162"/>
      <c r="H224" s="162"/>
      <c r="I224" s="162"/>
      <c r="J224" s="162"/>
      <c r="K224" s="162"/>
      <c r="L224" s="162"/>
      <c r="M224" s="162"/>
      <c r="N224" s="161"/>
      <c r="O224" s="161"/>
      <c r="P224" s="161"/>
      <c r="Q224" s="161"/>
      <c r="R224" s="162"/>
      <c r="S224" s="162"/>
      <c r="T224" s="162"/>
      <c r="U224" s="162"/>
      <c r="V224" s="162"/>
      <c r="W224" s="162"/>
      <c r="X224" s="162"/>
      <c r="Y224" s="162"/>
      <c r="Z224" s="152"/>
      <c r="AA224" s="152"/>
      <c r="AB224" s="152"/>
      <c r="AC224" s="152"/>
      <c r="AD224" s="152"/>
      <c r="AE224" s="152"/>
      <c r="AF224" s="152"/>
      <c r="AG224" s="152" t="s">
        <v>234</v>
      </c>
      <c r="AH224" s="152">
        <v>0</v>
      </c>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x14ac:dyDescent="0.2">
      <c r="A225" s="168" t="s">
        <v>221</v>
      </c>
      <c r="B225" s="169" t="s">
        <v>181</v>
      </c>
      <c r="C225" s="190" t="s">
        <v>182</v>
      </c>
      <c r="D225" s="170"/>
      <c r="E225" s="171"/>
      <c r="F225" s="172"/>
      <c r="G225" s="172">
        <f>SUMIF(AG226:AG252,"&lt;&gt;NOR",G226:G252)</f>
        <v>0</v>
      </c>
      <c r="H225" s="172"/>
      <c r="I225" s="172">
        <f>SUM(I226:I252)</f>
        <v>68128.209999999992</v>
      </c>
      <c r="J225" s="172"/>
      <c r="K225" s="172">
        <f>SUM(K226:K252)</f>
        <v>18698.170000000002</v>
      </c>
      <c r="L225" s="172"/>
      <c r="M225" s="172">
        <f>SUM(M226:M252)</f>
        <v>0</v>
      </c>
      <c r="N225" s="171"/>
      <c r="O225" s="171">
        <f>SUM(O226:O252)</f>
        <v>0.29000000000000004</v>
      </c>
      <c r="P225" s="171"/>
      <c r="Q225" s="171">
        <f>SUM(Q226:Q252)</f>
        <v>0.04</v>
      </c>
      <c r="R225" s="172"/>
      <c r="S225" s="172"/>
      <c r="T225" s="173"/>
      <c r="U225" s="167"/>
      <c r="V225" s="167">
        <f>SUM(V226:V252)</f>
        <v>33.92</v>
      </c>
      <c r="W225" s="167"/>
      <c r="X225" s="167"/>
      <c r="Y225" s="167"/>
      <c r="AG225" t="s">
        <v>222</v>
      </c>
    </row>
    <row r="226" spans="1:60" outlineLevel="1" x14ac:dyDescent="0.2">
      <c r="A226" s="175">
        <v>75</v>
      </c>
      <c r="B226" s="176" t="s">
        <v>483</v>
      </c>
      <c r="C226" s="191" t="s">
        <v>484</v>
      </c>
      <c r="D226" s="177" t="s">
        <v>249</v>
      </c>
      <c r="E226" s="178">
        <v>59.158850000000001</v>
      </c>
      <c r="F226" s="179"/>
      <c r="G226" s="180">
        <f>ROUND(E226*F226,2)</f>
        <v>0</v>
      </c>
      <c r="H226" s="179">
        <v>0</v>
      </c>
      <c r="I226" s="180">
        <f>ROUND(E226*H226,2)</f>
        <v>0</v>
      </c>
      <c r="J226" s="179">
        <v>8</v>
      </c>
      <c r="K226" s="180">
        <f>ROUND(E226*J226,2)</f>
        <v>473.27</v>
      </c>
      <c r="L226" s="180">
        <v>21</v>
      </c>
      <c r="M226" s="180">
        <f>G226*(1+L226/100)</f>
        <v>0</v>
      </c>
      <c r="N226" s="178">
        <v>0</v>
      </c>
      <c r="O226" s="178">
        <f>ROUND(E226*N226,2)</f>
        <v>0</v>
      </c>
      <c r="P226" s="178">
        <v>0</v>
      </c>
      <c r="Q226" s="178">
        <f>ROUND(E226*P226,2)</f>
        <v>0</v>
      </c>
      <c r="R226" s="180" t="s">
        <v>485</v>
      </c>
      <c r="S226" s="180" t="s">
        <v>227</v>
      </c>
      <c r="T226" s="181" t="s">
        <v>228</v>
      </c>
      <c r="U226" s="162">
        <v>0.02</v>
      </c>
      <c r="V226" s="162">
        <f>ROUND(E226*U226,2)</f>
        <v>1.18</v>
      </c>
      <c r="W226" s="162"/>
      <c r="X226" s="162" t="s">
        <v>229</v>
      </c>
      <c r="Y226" s="162" t="s">
        <v>230</v>
      </c>
      <c r="Z226" s="152"/>
      <c r="AA226" s="152"/>
      <c r="AB226" s="152"/>
      <c r="AC226" s="152"/>
      <c r="AD226" s="152"/>
      <c r="AE226" s="152"/>
      <c r="AF226" s="152"/>
      <c r="AG226" s="152" t="s">
        <v>231</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2" x14ac:dyDescent="0.2">
      <c r="A227" s="159"/>
      <c r="B227" s="160"/>
      <c r="C227" s="255" t="s">
        <v>486</v>
      </c>
      <c r="D227" s="256"/>
      <c r="E227" s="256"/>
      <c r="F227" s="256"/>
      <c r="G227" s="256"/>
      <c r="H227" s="162"/>
      <c r="I227" s="162"/>
      <c r="J227" s="162"/>
      <c r="K227" s="162"/>
      <c r="L227" s="162"/>
      <c r="M227" s="162"/>
      <c r="N227" s="161"/>
      <c r="O227" s="161"/>
      <c r="P227" s="161"/>
      <c r="Q227" s="161"/>
      <c r="R227" s="162"/>
      <c r="S227" s="162"/>
      <c r="T227" s="162"/>
      <c r="U227" s="162"/>
      <c r="V227" s="162"/>
      <c r="W227" s="162"/>
      <c r="X227" s="162"/>
      <c r="Y227" s="162"/>
      <c r="Z227" s="152"/>
      <c r="AA227" s="152"/>
      <c r="AB227" s="152"/>
      <c r="AC227" s="152"/>
      <c r="AD227" s="152"/>
      <c r="AE227" s="152"/>
      <c r="AF227" s="152"/>
      <c r="AG227" s="152" t="s">
        <v>233</v>
      </c>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2" x14ac:dyDescent="0.2">
      <c r="A228" s="159"/>
      <c r="B228" s="160"/>
      <c r="C228" s="192" t="s">
        <v>487</v>
      </c>
      <c r="D228" s="163"/>
      <c r="E228" s="164">
        <v>33.50665</v>
      </c>
      <c r="F228" s="162"/>
      <c r="G228" s="162"/>
      <c r="H228" s="162"/>
      <c r="I228" s="162"/>
      <c r="J228" s="162"/>
      <c r="K228" s="162"/>
      <c r="L228" s="162"/>
      <c r="M228" s="162"/>
      <c r="N228" s="161"/>
      <c r="O228" s="161"/>
      <c r="P228" s="161"/>
      <c r="Q228" s="161"/>
      <c r="R228" s="162"/>
      <c r="S228" s="162"/>
      <c r="T228" s="162"/>
      <c r="U228" s="162"/>
      <c r="V228" s="162"/>
      <c r="W228" s="162"/>
      <c r="X228" s="162"/>
      <c r="Y228" s="162"/>
      <c r="Z228" s="152"/>
      <c r="AA228" s="152"/>
      <c r="AB228" s="152"/>
      <c r="AC228" s="152"/>
      <c r="AD228" s="152"/>
      <c r="AE228" s="152"/>
      <c r="AF228" s="152"/>
      <c r="AG228" s="152" t="s">
        <v>234</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3" x14ac:dyDescent="0.2">
      <c r="A229" s="159"/>
      <c r="B229" s="160"/>
      <c r="C229" s="192" t="s">
        <v>488</v>
      </c>
      <c r="D229" s="163"/>
      <c r="E229" s="164">
        <v>25.652200000000001</v>
      </c>
      <c r="F229" s="162"/>
      <c r="G229" s="162"/>
      <c r="H229" s="162"/>
      <c r="I229" s="162"/>
      <c r="J229" s="162"/>
      <c r="K229" s="162"/>
      <c r="L229" s="162"/>
      <c r="M229" s="162"/>
      <c r="N229" s="161"/>
      <c r="O229" s="161"/>
      <c r="P229" s="161"/>
      <c r="Q229" s="161"/>
      <c r="R229" s="162"/>
      <c r="S229" s="162"/>
      <c r="T229" s="162"/>
      <c r="U229" s="162"/>
      <c r="V229" s="162"/>
      <c r="W229" s="162"/>
      <c r="X229" s="162"/>
      <c r="Y229" s="162"/>
      <c r="Z229" s="152"/>
      <c r="AA229" s="152"/>
      <c r="AB229" s="152"/>
      <c r="AC229" s="152"/>
      <c r="AD229" s="152"/>
      <c r="AE229" s="152"/>
      <c r="AF229" s="152"/>
      <c r="AG229" s="152" t="s">
        <v>234</v>
      </c>
      <c r="AH229" s="152">
        <v>0</v>
      </c>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x14ac:dyDescent="0.2">
      <c r="A230" s="175">
        <v>76</v>
      </c>
      <c r="B230" s="176" t="s">
        <v>489</v>
      </c>
      <c r="C230" s="191" t="s">
        <v>490</v>
      </c>
      <c r="D230" s="177" t="s">
        <v>249</v>
      </c>
      <c r="E230" s="178">
        <v>59.158850000000001</v>
      </c>
      <c r="F230" s="179"/>
      <c r="G230" s="180">
        <f>ROUND(E230*F230,2)</f>
        <v>0</v>
      </c>
      <c r="H230" s="179">
        <v>0</v>
      </c>
      <c r="I230" s="180">
        <f>ROUND(E230*H230,2)</f>
        <v>0</v>
      </c>
      <c r="J230" s="179">
        <v>26</v>
      </c>
      <c r="K230" s="180">
        <f>ROUND(E230*J230,2)</f>
        <v>1538.13</v>
      </c>
      <c r="L230" s="180">
        <v>21</v>
      </c>
      <c r="M230" s="180">
        <f>G230*(1+L230/100)</f>
        <v>0</v>
      </c>
      <c r="N230" s="178">
        <v>0</v>
      </c>
      <c r="O230" s="178">
        <f>ROUND(E230*N230,2)</f>
        <v>0</v>
      </c>
      <c r="P230" s="178">
        <v>0</v>
      </c>
      <c r="Q230" s="178">
        <f>ROUND(E230*P230,2)</f>
        <v>0</v>
      </c>
      <c r="R230" s="180" t="s">
        <v>485</v>
      </c>
      <c r="S230" s="180" t="s">
        <v>227</v>
      </c>
      <c r="T230" s="181" t="s">
        <v>228</v>
      </c>
      <c r="U230" s="162">
        <v>0.05</v>
      </c>
      <c r="V230" s="162">
        <f>ROUND(E230*U230,2)</f>
        <v>2.96</v>
      </c>
      <c r="W230" s="162"/>
      <c r="X230" s="162" t="s">
        <v>229</v>
      </c>
      <c r="Y230" s="162" t="s">
        <v>230</v>
      </c>
      <c r="Z230" s="152"/>
      <c r="AA230" s="152"/>
      <c r="AB230" s="152"/>
      <c r="AC230" s="152"/>
      <c r="AD230" s="152"/>
      <c r="AE230" s="152"/>
      <c r="AF230" s="152"/>
      <c r="AG230" s="152" t="s">
        <v>231</v>
      </c>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2" x14ac:dyDescent="0.2">
      <c r="A231" s="159"/>
      <c r="B231" s="160"/>
      <c r="C231" s="255" t="s">
        <v>486</v>
      </c>
      <c r="D231" s="256"/>
      <c r="E231" s="256"/>
      <c r="F231" s="256"/>
      <c r="G231" s="256"/>
      <c r="H231" s="162"/>
      <c r="I231" s="162"/>
      <c r="J231" s="162"/>
      <c r="K231" s="162"/>
      <c r="L231" s="162"/>
      <c r="M231" s="162"/>
      <c r="N231" s="161"/>
      <c r="O231" s="161"/>
      <c r="P231" s="161"/>
      <c r="Q231" s="161"/>
      <c r="R231" s="162"/>
      <c r="S231" s="162"/>
      <c r="T231" s="162"/>
      <c r="U231" s="162"/>
      <c r="V231" s="162"/>
      <c r="W231" s="162"/>
      <c r="X231" s="162"/>
      <c r="Y231" s="162"/>
      <c r="Z231" s="152"/>
      <c r="AA231" s="152"/>
      <c r="AB231" s="152"/>
      <c r="AC231" s="152"/>
      <c r="AD231" s="152"/>
      <c r="AE231" s="152"/>
      <c r="AF231" s="152"/>
      <c r="AG231" s="152" t="s">
        <v>233</v>
      </c>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2" x14ac:dyDescent="0.2">
      <c r="A232" s="159"/>
      <c r="B232" s="160"/>
      <c r="C232" s="192" t="s">
        <v>487</v>
      </c>
      <c r="D232" s="163"/>
      <c r="E232" s="164">
        <v>33.50665</v>
      </c>
      <c r="F232" s="162"/>
      <c r="G232" s="162"/>
      <c r="H232" s="162"/>
      <c r="I232" s="162"/>
      <c r="J232" s="162"/>
      <c r="K232" s="162"/>
      <c r="L232" s="162"/>
      <c r="M232" s="162"/>
      <c r="N232" s="161"/>
      <c r="O232" s="161"/>
      <c r="P232" s="161"/>
      <c r="Q232" s="161"/>
      <c r="R232" s="162"/>
      <c r="S232" s="162"/>
      <c r="T232" s="162"/>
      <c r="U232" s="162"/>
      <c r="V232" s="162"/>
      <c r="W232" s="162"/>
      <c r="X232" s="162"/>
      <c r="Y232" s="162"/>
      <c r="Z232" s="152"/>
      <c r="AA232" s="152"/>
      <c r="AB232" s="152"/>
      <c r="AC232" s="152"/>
      <c r="AD232" s="152"/>
      <c r="AE232" s="152"/>
      <c r="AF232" s="152"/>
      <c r="AG232" s="152" t="s">
        <v>234</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3" x14ac:dyDescent="0.2">
      <c r="A233" s="159"/>
      <c r="B233" s="160"/>
      <c r="C233" s="192" t="s">
        <v>488</v>
      </c>
      <c r="D233" s="163"/>
      <c r="E233" s="164">
        <v>25.652200000000001</v>
      </c>
      <c r="F233" s="162"/>
      <c r="G233" s="162"/>
      <c r="H233" s="162"/>
      <c r="I233" s="162"/>
      <c r="J233" s="162"/>
      <c r="K233" s="162"/>
      <c r="L233" s="162"/>
      <c r="M233" s="162"/>
      <c r="N233" s="161"/>
      <c r="O233" s="161"/>
      <c r="P233" s="161"/>
      <c r="Q233" s="161"/>
      <c r="R233" s="162"/>
      <c r="S233" s="162"/>
      <c r="T233" s="162"/>
      <c r="U233" s="162"/>
      <c r="V233" s="162"/>
      <c r="W233" s="162"/>
      <c r="X233" s="162"/>
      <c r="Y233" s="162"/>
      <c r="Z233" s="152"/>
      <c r="AA233" s="152"/>
      <c r="AB233" s="152"/>
      <c r="AC233" s="152"/>
      <c r="AD233" s="152"/>
      <c r="AE233" s="152"/>
      <c r="AF233" s="152"/>
      <c r="AG233" s="152" t="s">
        <v>234</v>
      </c>
      <c r="AH233" s="152">
        <v>0</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x14ac:dyDescent="0.2">
      <c r="A234" s="175">
        <v>77</v>
      </c>
      <c r="B234" s="176" t="s">
        <v>491</v>
      </c>
      <c r="C234" s="191" t="s">
        <v>492</v>
      </c>
      <c r="D234" s="177" t="s">
        <v>305</v>
      </c>
      <c r="E234" s="178">
        <v>42.73</v>
      </c>
      <c r="F234" s="179"/>
      <c r="G234" s="180">
        <f>ROUND(E234*F234,2)</f>
        <v>0</v>
      </c>
      <c r="H234" s="179">
        <v>0</v>
      </c>
      <c r="I234" s="180">
        <f>ROUND(E234*H234,2)</f>
        <v>0</v>
      </c>
      <c r="J234" s="179">
        <v>15.6</v>
      </c>
      <c r="K234" s="180">
        <f>ROUND(E234*J234,2)</f>
        <v>666.59</v>
      </c>
      <c r="L234" s="180">
        <v>21</v>
      </c>
      <c r="M234" s="180">
        <f>G234*(1+L234/100)</f>
        <v>0</v>
      </c>
      <c r="N234" s="178">
        <v>0</v>
      </c>
      <c r="O234" s="178">
        <f>ROUND(E234*N234,2)</f>
        <v>0</v>
      </c>
      <c r="P234" s="178">
        <v>8.0000000000000007E-5</v>
      </c>
      <c r="Q234" s="178">
        <f>ROUND(E234*P234,2)</f>
        <v>0</v>
      </c>
      <c r="R234" s="180" t="s">
        <v>485</v>
      </c>
      <c r="S234" s="180" t="s">
        <v>227</v>
      </c>
      <c r="T234" s="181" t="s">
        <v>228</v>
      </c>
      <c r="U234" s="162">
        <v>3.5000000000000003E-2</v>
      </c>
      <c r="V234" s="162">
        <f>ROUND(E234*U234,2)</f>
        <v>1.5</v>
      </c>
      <c r="W234" s="162"/>
      <c r="X234" s="162" t="s">
        <v>229</v>
      </c>
      <c r="Y234" s="162" t="s">
        <v>230</v>
      </c>
      <c r="Z234" s="152"/>
      <c r="AA234" s="152"/>
      <c r="AB234" s="152"/>
      <c r="AC234" s="152"/>
      <c r="AD234" s="152"/>
      <c r="AE234" s="152"/>
      <c r="AF234" s="152"/>
      <c r="AG234" s="152" t="s">
        <v>231</v>
      </c>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2" x14ac:dyDescent="0.2">
      <c r="A235" s="159"/>
      <c r="B235" s="160"/>
      <c r="C235" s="192" t="s">
        <v>493</v>
      </c>
      <c r="D235" s="163"/>
      <c r="E235" s="164">
        <v>13.36</v>
      </c>
      <c r="F235" s="162"/>
      <c r="G235" s="162"/>
      <c r="H235" s="162"/>
      <c r="I235" s="162"/>
      <c r="J235" s="162"/>
      <c r="K235" s="162"/>
      <c r="L235" s="162"/>
      <c r="M235" s="162"/>
      <c r="N235" s="161"/>
      <c r="O235" s="161"/>
      <c r="P235" s="161"/>
      <c r="Q235" s="161"/>
      <c r="R235" s="162"/>
      <c r="S235" s="162"/>
      <c r="T235" s="162"/>
      <c r="U235" s="162"/>
      <c r="V235" s="162"/>
      <c r="W235" s="162"/>
      <c r="X235" s="162"/>
      <c r="Y235" s="162"/>
      <c r="Z235" s="152"/>
      <c r="AA235" s="152"/>
      <c r="AB235" s="152"/>
      <c r="AC235" s="152"/>
      <c r="AD235" s="152"/>
      <c r="AE235" s="152"/>
      <c r="AF235" s="152"/>
      <c r="AG235" s="152" t="s">
        <v>234</v>
      </c>
      <c r="AH235" s="152">
        <v>0</v>
      </c>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3" x14ac:dyDescent="0.2">
      <c r="A236" s="159"/>
      <c r="B236" s="160"/>
      <c r="C236" s="192" t="s">
        <v>494</v>
      </c>
      <c r="D236" s="163"/>
      <c r="E236" s="164">
        <v>17.25</v>
      </c>
      <c r="F236" s="162"/>
      <c r="G236" s="162"/>
      <c r="H236" s="162"/>
      <c r="I236" s="162"/>
      <c r="J236" s="162"/>
      <c r="K236" s="162"/>
      <c r="L236" s="162"/>
      <c r="M236" s="162"/>
      <c r="N236" s="161"/>
      <c r="O236" s="161"/>
      <c r="P236" s="161"/>
      <c r="Q236" s="161"/>
      <c r="R236" s="162"/>
      <c r="S236" s="162"/>
      <c r="T236" s="162"/>
      <c r="U236" s="162"/>
      <c r="V236" s="162"/>
      <c r="W236" s="162"/>
      <c r="X236" s="162"/>
      <c r="Y236" s="162"/>
      <c r="Z236" s="152"/>
      <c r="AA236" s="152"/>
      <c r="AB236" s="152"/>
      <c r="AC236" s="152"/>
      <c r="AD236" s="152"/>
      <c r="AE236" s="152"/>
      <c r="AF236" s="152"/>
      <c r="AG236" s="152" t="s">
        <v>234</v>
      </c>
      <c r="AH236" s="152">
        <v>0</v>
      </c>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3" x14ac:dyDescent="0.2">
      <c r="A237" s="159"/>
      <c r="B237" s="160"/>
      <c r="C237" s="192" t="s">
        <v>495</v>
      </c>
      <c r="D237" s="163"/>
      <c r="E237" s="164">
        <v>12.12</v>
      </c>
      <c r="F237" s="162"/>
      <c r="G237" s="162"/>
      <c r="H237" s="162"/>
      <c r="I237" s="162"/>
      <c r="J237" s="162"/>
      <c r="K237" s="162"/>
      <c r="L237" s="162"/>
      <c r="M237" s="162"/>
      <c r="N237" s="161"/>
      <c r="O237" s="161"/>
      <c r="P237" s="161"/>
      <c r="Q237" s="161"/>
      <c r="R237" s="162"/>
      <c r="S237" s="162"/>
      <c r="T237" s="162"/>
      <c r="U237" s="162"/>
      <c r="V237" s="162"/>
      <c r="W237" s="162"/>
      <c r="X237" s="162"/>
      <c r="Y237" s="162"/>
      <c r="Z237" s="152"/>
      <c r="AA237" s="152"/>
      <c r="AB237" s="152"/>
      <c r="AC237" s="152"/>
      <c r="AD237" s="152"/>
      <c r="AE237" s="152"/>
      <c r="AF237" s="152"/>
      <c r="AG237" s="152" t="s">
        <v>234</v>
      </c>
      <c r="AH237" s="152">
        <v>0</v>
      </c>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ht="22.5" outlineLevel="1" x14ac:dyDescent="0.2">
      <c r="A238" s="175">
        <v>78</v>
      </c>
      <c r="B238" s="176" t="s">
        <v>496</v>
      </c>
      <c r="C238" s="191" t="s">
        <v>497</v>
      </c>
      <c r="D238" s="177" t="s">
        <v>249</v>
      </c>
      <c r="E238" s="178">
        <v>44.638750000000002</v>
      </c>
      <c r="F238" s="179"/>
      <c r="G238" s="180">
        <f>ROUND(E238*F238,2)</f>
        <v>0</v>
      </c>
      <c r="H238" s="179">
        <v>0</v>
      </c>
      <c r="I238" s="180">
        <f>ROUND(E238*H238,2)</f>
        <v>0</v>
      </c>
      <c r="J238" s="179">
        <v>57</v>
      </c>
      <c r="K238" s="180">
        <f>ROUND(E238*J238,2)</f>
        <v>2544.41</v>
      </c>
      <c r="L238" s="180">
        <v>21</v>
      </c>
      <c r="M238" s="180">
        <f>G238*(1+L238/100)</f>
        <v>0</v>
      </c>
      <c r="N238" s="178">
        <v>0</v>
      </c>
      <c r="O238" s="178">
        <f>ROUND(E238*N238,2)</f>
        <v>0</v>
      </c>
      <c r="P238" s="178">
        <v>1E-3</v>
      </c>
      <c r="Q238" s="178">
        <f>ROUND(E238*P238,2)</f>
        <v>0.04</v>
      </c>
      <c r="R238" s="180" t="s">
        <v>485</v>
      </c>
      <c r="S238" s="180" t="s">
        <v>227</v>
      </c>
      <c r="T238" s="181" t="s">
        <v>228</v>
      </c>
      <c r="U238" s="162">
        <v>0.13</v>
      </c>
      <c r="V238" s="162">
        <f>ROUND(E238*U238,2)</f>
        <v>5.8</v>
      </c>
      <c r="W238" s="162"/>
      <c r="X238" s="162" t="s">
        <v>229</v>
      </c>
      <c r="Y238" s="162" t="s">
        <v>230</v>
      </c>
      <c r="Z238" s="152"/>
      <c r="AA238" s="152"/>
      <c r="AB238" s="152"/>
      <c r="AC238" s="152"/>
      <c r="AD238" s="152"/>
      <c r="AE238" s="152"/>
      <c r="AF238" s="152"/>
      <c r="AG238" s="152" t="s">
        <v>231</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2" x14ac:dyDescent="0.2">
      <c r="A239" s="159"/>
      <c r="B239" s="160"/>
      <c r="C239" s="192" t="s">
        <v>379</v>
      </c>
      <c r="D239" s="163"/>
      <c r="E239" s="164">
        <v>11.697100000000001</v>
      </c>
      <c r="F239" s="162"/>
      <c r="G239" s="162"/>
      <c r="H239" s="162"/>
      <c r="I239" s="162"/>
      <c r="J239" s="162"/>
      <c r="K239" s="162"/>
      <c r="L239" s="162"/>
      <c r="M239" s="162"/>
      <c r="N239" s="161"/>
      <c r="O239" s="161"/>
      <c r="P239" s="161"/>
      <c r="Q239" s="161"/>
      <c r="R239" s="162"/>
      <c r="S239" s="162"/>
      <c r="T239" s="162"/>
      <c r="U239" s="162"/>
      <c r="V239" s="162"/>
      <c r="W239" s="162"/>
      <c r="X239" s="162"/>
      <c r="Y239" s="162"/>
      <c r="Z239" s="152"/>
      <c r="AA239" s="152"/>
      <c r="AB239" s="152"/>
      <c r="AC239" s="152"/>
      <c r="AD239" s="152"/>
      <c r="AE239" s="152"/>
      <c r="AF239" s="152"/>
      <c r="AG239" s="152" t="s">
        <v>234</v>
      </c>
      <c r="AH239" s="152">
        <v>0</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3" x14ac:dyDescent="0.2">
      <c r="A240" s="159"/>
      <c r="B240" s="160"/>
      <c r="C240" s="192" t="s">
        <v>380</v>
      </c>
      <c r="D240" s="163"/>
      <c r="E240" s="164">
        <v>23.283149999999999</v>
      </c>
      <c r="F240" s="162"/>
      <c r="G240" s="162"/>
      <c r="H240" s="162"/>
      <c r="I240" s="162"/>
      <c r="J240" s="162"/>
      <c r="K240" s="162"/>
      <c r="L240" s="162"/>
      <c r="M240" s="162"/>
      <c r="N240" s="161"/>
      <c r="O240" s="161"/>
      <c r="P240" s="161"/>
      <c r="Q240" s="161"/>
      <c r="R240" s="162"/>
      <c r="S240" s="162"/>
      <c r="T240" s="162"/>
      <c r="U240" s="162"/>
      <c r="V240" s="162"/>
      <c r="W240" s="162"/>
      <c r="X240" s="162"/>
      <c r="Y240" s="162"/>
      <c r="Z240" s="152"/>
      <c r="AA240" s="152"/>
      <c r="AB240" s="152"/>
      <c r="AC240" s="152"/>
      <c r="AD240" s="152"/>
      <c r="AE240" s="152"/>
      <c r="AF240" s="152"/>
      <c r="AG240" s="152" t="s">
        <v>234</v>
      </c>
      <c r="AH240" s="152">
        <v>0</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3" x14ac:dyDescent="0.2">
      <c r="A241" s="159"/>
      <c r="B241" s="160"/>
      <c r="C241" s="192" t="s">
        <v>381</v>
      </c>
      <c r="D241" s="163"/>
      <c r="E241" s="164">
        <v>9.6585000000000001</v>
      </c>
      <c r="F241" s="162"/>
      <c r="G241" s="162"/>
      <c r="H241" s="162"/>
      <c r="I241" s="162"/>
      <c r="J241" s="162"/>
      <c r="K241" s="162"/>
      <c r="L241" s="162"/>
      <c r="M241" s="162"/>
      <c r="N241" s="161"/>
      <c r="O241" s="161"/>
      <c r="P241" s="161"/>
      <c r="Q241" s="161"/>
      <c r="R241" s="162"/>
      <c r="S241" s="162"/>
      <c r="T241" s="162"/>
      <c r="U241" s="162"/>
      <c r="V241" s="162"/>
      <c r="W241" s="162"/>
      <c r="X241" s="162"/>
      <c r="Y241" s="162"/>
      <c r="Z241" s="152"/>
      <c r="AA241" s="152"/>
      <c r="AB241" s="152"/>
      <c r="AC241" s="152"/>
      <c r="AD241" s="152"/>
      <c r="AE241" s="152"/>
      <c r="AF241" s="152"/>
      <c r="AG241" s="152" t="s">
        <v>234</v>
      </c>
      <c r="AH241" s="152">
        <v>0</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ht="22.5" outlineLevel="1" x14ac:dyDescent="0.2">
      <c r="A242" s="175">
        <v>79</v>
      </c>
      <c r="B242" s="176" t="s">
        <v>498</v>
      </c>
      <c r="C242" s="191" t="s">
        <v>499</v>
      </c>
      <c r="D242" s="177" t="s">
        <v>249</v>
      </c>
      <c r="E242" s="178">
        <v>59.158850000000001</v>
      </c>
      <c r="F242" s="179"/>
      <c r="G242" s="180">
        <f>ROUND(E242*F242,2)</f>
        <v>0</v>
      </c>
      <c r="H242" s="179">
        <v>98.09</v>
      </c>
      <c r="I242" s="180">
        <f>ROUND(E242*H242,2)</f>
        <v>5802.89</v>
      </c>
      <c r="J242" s="179">
        <v>214.41</v>
      </c>
      <c r="K242" s="180">
        <f>ROUND(E242*J242,2)</f>
        <v>12684.25</v>
      </c>
      <c r="L242" s="180">
        <v>21</v>
      </c>
      <c r="M242" s="180">
        <f>G242*(1+L242/100)</f>
        <v>0</v>
      </c>
      <c r="N242" s="178">
        <v>2.5000000000000001E-4</v>
      </c>
      <c r="O242" s="178">
        <f>ROUND(E242*N242,2)</f>
        <v>0.01</v>
      </c>
      <c r="P242" s="178">
        <v>0</v>
      </c>
      <c r="Q242" s="178">
        <f>ROUND(E242*P242,2)</f>
        <v>0</v>
      </c>
      <c r="R242" s="180" t="s">
        <v>485</v>
      </c>
      <c r="S242" s="180" t="s">
        <v>227</v>
      </c>
      <c r="T242" s="181" t="s">
        <v>228</v>
      </c>
      <c r="U242" s="162">
        <v>0.38</v>
      </c>
      <c r="V242" s="162">
        <f>ROUND(E242*U242,2)</f>
        <v>22.48</v>
      </c>
      <c r="W242" s="162"/>
      <c r="X242" s="162" t="s">
        <v>229</v>
      </c>
      <c r="Y242" s="162" t="s">
        <v>230</v>
      </c>
      <c r="Z242" s="152"/>
      <c r="AA242" s="152"/>
      <c r="AB242" s="152"/>
      <c r="AC242" s="152"/>
      <c r="AD242" s="152"/>
      <c r="AE242" s="152"/>
      <c r="AF242" s="152"/>
      <c r="AG242" s="152" t="s">
        <v>231</v>
      </c>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2" x14ac:dyDescent="0.2">
      <c r="A243" s="159"/>
      <c r="B243" s="160"/>
      <c r="C243" s="192" t="s">
        <v>487</v>
      </c>
      <c r="D243" s="163"/>
      <c r="E243" s="164">
        <v>33.50665</v>
      </c>
      <c r="F243" s="162"/>
      <c r="G243" s="162"/>
      <c r="H243" s="162"/>
      <c r="I243" s="162"/>
      <c r="J243" s="162"/>
      <c r="K243" s="162"/>
      <c r="L243" s="162"/>
      <c r="M243" s="162"/>
      <c r="N243" s="161"/>
      <c r="O243" s="161"/>
      <c r="P243" s="161"/>
      <c r="Q243" s="161"/>
      <c r="R243" s="162"/>
      <c r="S243" s="162"/>
      <c r="T243" s="162"/>
      <c r="U243" s="162"/>
      <c r="V243" s="162"/>
      <c r="W243" s="162"/>
      <c r="X243" s="162"/>
      <c r="Y243" s="162"/>
      <c r="Z243" s="152"/>
      <c r="AA243" s="152"/>
      <c r="AB243" s="152"/>
      <c r="AC243" s="152"/>
      <c r="AD243" s="152"/>
      <c r="AE243" s="152"/>
      <c r="AF243" s="152"/>
      <c r="AG243" s="152" t="s">
        <v>234</v>
      </c>
      <c r="AH243" s="152">
        <v>0</v>
      </c>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3" x14ac:dyDescent="0.2">
      <c r="A244" s="159"/>
      <c r="B244" s="160"/>
      <c r="C244" s="192" t="s">
        <v>488</v>
      </c>
      <c r="D244" s="163"/>
      <c r="E244" s="164">
        <v>25.652200000000001</v>
      </c>
      <c r="F244" s="162"/>
      <c r="G244" s="162"/>
      <c r="H244" s="162"/>
      <c r="I244" s="162"/>
      <c r="J244" s="162"/>
      <c r="K244" s="162"/>
      <c r="L244" s="162"/>
      <c r="M244" s="162"/>
      <c r="N244" s="161"/>
      <c r="O244" s="161"/>
      <c r="P244" s="161"/>
      <c r="Q244" s="161"/>
      <c r="R244" s="162"/>
      <c r="S244" s="162"/>
      <c r="T244" s="162"/>
      <c r="U244" s="162"/>
      <c r="V244" s="162"/>
      <c r="W244" s="162"/>
      <c r="X244" s="162"/>
      <c r="Y244" s="162"/>
      <c r="Z244" s="152"/>
      <c r="AA244" s="152"/>
      <c r="AB244" s="152"/>
      <c r="AC244" s="152"/>
      <c r="AD244" s="152"/>
      <c r="AE244" s="152"/>
      <c r="AF244" s="152"/>
      <c r="AG244" s="152" t="s">
        <v>234</v>
      </c>
      <c r="AH244" s="152">
        <v>0</v>
      </c>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ht="22.5" outlineLevel="1" x14ac:dyDescent="0.2">
      <c r="A245" s="175">
        <v>80</v>
      </c>
      <c r="B245" s="176" t="s">
        <v>500</v>
      </c>
      <c r="C245" s="191" t="s">
        <v>501</v>
      </c>
      <c r="D245" s="177" t="s">
        <v>502</v>
      </c>
      <c r="E245" s="178">
        <v>14.789709999999999</v>
      </c>
      <c r="F245" s="179"/>
      <c r="G245" s="180">
        <f>ROUND(E245*F245,2)</f>
        <v>0</v>
      </c>
      <c r="H245" s="179">
        <v>138.5</v>
      </c>
      <c r="I245" s="180">
        <f>ROUND(E245*H245,2)</f>
        <v>2048.37</v>
      </c>
      <c r="J245" s="179">
        <v>0</v>
      </c>
      <c r="K245" s="180">
        <f>ROUND(E245*J245,2)</f>
        <v>0</v>
      </c>
      <c r="L245" s="180">
        <v>21</v>
      </c>
      <c r="M245" s="180">
        <f>G245*(1+L245/100)</f>
        <v>0</v>
      </c>
      <c r="N245" s="178">
        <v>9.5E-4</v>
      </c>
      <c r="O245" s="178">
        <f>ROUND(E245*N245,2)</f>
        <v>0.01</v>
      </c>
      <c r="P245" s="178">
        <v>0</v>
      </c>
      <c r="Q245" s="178">
        <f>ROUND(E245*P245,2)</f>
        <v>0</v>
      </c>
      <c r="R245" s="180" t="s">
        <v>334</v>
      </c>
      <c r="S245" s="180" t="s">
        <v>227</v>
      </c>
      <c r="T245" s="181" t="s">
        <v>228</v>
      </c>
      <c r="U245" s="162">
        <v>0</v>
      </c>
      <c r="V245" s="162">
        <f>ROUND(E245*U245,2)</f>
        <v>0</v>
      </c>
      <c r="W245" s="162"/>
      <c r="X245" s="162" t="s">
        <v>335</v>
      </c>
      <c r="Y245" s="162" t="s">
        <v>230</v>
      </c>
      <c r="Z245" s="152"/>
      <c r="AA245" s="152"/>
      <c r="AB245" s="152"/>
      <c r="AC245" s="152"/>
      <c r="AD245" s="152"/>
      <c r="AE245" s="152"/>
      <c r="AF245" s="152"/>
      <c r="AG245" s="152" t="s">
        <v>336</v>
      </c>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outlineLevel="2" x14ac:dyDescent="0.2">
      <c r="A246" s="159"/>
      <c r="B246" s="160"/>
      <c r="C246" s="192" t="s">
        <v>503</v>
      </c>
      <c r="D246" s="163"/>
      <c r="E246" s="164">
        <v>8.3766599999999993</v>
      </c>
      <c r="F246" s="162"/>
      <c r="G246" s="162"/>
      <c r="H246" s="162"/>
      <c r="I246" s="162"/>
      <c r="J246" s="162"/>
      <c r="K246" s="162"/>
      <c r="L246" s="162"/>
      <c r="M246" s="162"/>
      <c r="N246" s="161"/>
      <c r="O246" s="161"/>
      <c r="P246" s="161"/>
      <c r="Q246" s="161"/>
      <c r="R246" s="162"/>
      <c r="S246" s="162"/>
      <c r="T246" s="162"/>
      <c r="U246" s="162"/>
      <c r="V246" s="162"/>
      <c r="W246" s="162"/>
      <c r="X246" s="162"/>
      <c r="Y246" s="162"/>
      <c r="Z246" s="152"/>
      <c r="AA246" s="152"/>
      <c r="AB246" s="152"/>
      <c r="AC246" s="152"/>
      <c r="AD246" s="152"/>
      <c r="AE246" s="152"/>
      <c r="AF246" s="152"/>
      <c r="AG246" s="152" t="s">
        <v>234</v>
      </c>
      <c r="AH246" s="152">
        <v>0</v>
      </c>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3" x14ac:dyDescent="0.2">
      <c r="A247" s="159"/>
      <c r="B247" s="160"/>
      <c r="C247" s="192" t="s">
        <v>504</v>
      </c>
      <c r="D247" s="163"/>
      <c r="E247" s="164">
        <v>6.4130500000000001</v>
      </c>
      <c r="F247" s="162"/>
      <c r="G247" s="162"/>
      <c r="H247" s="162"/>
      <c r="I247" s="162"/>
      <c r="J247" s="162"/>
      <c r="K247" s="162"/>
      <c r="L247" s="162"/>
      <c r="M247" s="162"/>
      <c r="N247" s="161"/>
      <c r="O247" s="161"/>
      <c r="P247" s="161"/>
      <c r="Q247" s="161"/>
      <c r="R247" s="162"/>
      <c r="S247" s="162"/>
      <c r="T247" s="162"/>
      <c r="U247" s="162"/>
      <c r="V247" s="162"/>
      <c r="W247" s="162"/>
      <c r="X247" s="162"/>
      <c r="Y247" s="162"/>
      <c r="Z247" s="152"/>
      <c r="AA247" s="152"/>
      <c r="AB247" s="152"/>
      <c r="AC247" s="152"/>
      <c r="AD247" s="152"/>
      <c r="AE247" s="152"/>
      <c r="AF247" s="152"/>
      <c r="AG247" s="152" t="s">
        <v>234</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ht="22.5" outlineLevel="1" x14ac:dyDescent="0.2">
      <c r="A248" s="175">
        <v>81</v>
      </c>
      <c r="B248" s="176" t="s">
        <v>505</v>
      </c>
      <c r="C248" s="191" t="s">
        <v>506</v>
      </c>
      <c r="D248" s="177" t="s">
        <v>249</v>
      </c>
      <c r="E248" s="178">
        <v>68.032679999999999</v>
      </c>
      <c r="F248" s="179"/>
      <c r="G248" s="180">
        <f>ROUND(E248*F248,2)</f>
        <v>0</v>
      </c>
      <c r="H248" s="179">
        <v>886</v>
      </c>
      <c r="I248" s="180">
        <f>ROUND(E248*H248,2)</f>
        <v>60276.95</v>
      </c>
      <c r="J248" s="179">
        <v>0</v>
      </c>
      <c r="K248" s="180">
        <f>ROUND(E248*J248,2)</f>
        <v>0</v>
      </c>
      <c r="L248" s="180">
        <v>21</v>
      </c>
      <c r="M248" s="180">
        <f>G248*(1+L248/100)</f>
        <v>0</v>
      </c>
      <c r="N248" s="178">
        <v>3.8999999999999998E-3</v>
      </c>
      <c r="O248" s="178">
        <f>ROUND(E248*N248,2)</f>
        <v>0.27</v>
      </c>
      <c r="P248" s="178">
        <v>0</v>
      </c>
      <c r="Q248" s="178">
        <f>ROUND(E248*P248,2)</f>
        <v>0</v>
      </c>
      <c r="R248" s="180" t="s">
        <v>334</v>
      </c>
      <c r="S248" s="180" t="s">
        <v>227</v>
      </c>
      <c r="T248" s="181" t="s">
        <v>228</v>
      </c>
      <c r="U248" s="162">
        <v>0</v>
      </c>
      <c r="V248" s="162">
        <f>ROUND(E248*U248,2)</f>
        <v>0</v>
      </c>
      <c r="W248" s="162"/>
      <c r="X248" s="162" t="s">
        <v>335</v>
      </c>
      <c r="Y248" s="162" t="s">
        <v>230</v>
      </c>
      <c r="Z248" s="152"/>
      <c r="AA248" s="152"/>
      <c r="AB248" s="152"/>
      <c r="AC248" s="152"/>
      <c r="AD248" s="152"/>
      <c r="AE248" s="152"/>
      <c r="AF248" s="152"/>
      <c r="AG248" s="152" t="s">
        <v>336</v>
      </c>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2" x14ac:dyDescent="0.2">
      <c r="A249" s="159"/>
      <c r="B249" s="160"/>
      <c r="C249" s="192" t="s">
        <v>507</v>
      </c>
      <c r="D249" s="163"/>
      <c r="E249" s="164">
        <v>59.158850000000001</v>
      </c>
      <c r="F249" s="162"/>
      <c r="G249" s="162"/>
      <c r="H249" s="162"/>
      <c r="I249" s="162"/>
      <c r="J249" s="162"/>
      <c r="K249" s="162"/>
      <c r="L249" s="162"/>
      <c r="M249" s="162"/>
      <c r="N249" s="161"/>
      <c r="O249" s="161"/>
      <c r="P249" s="161"/>
      <c r="Q249" s="161"/>
      <c r="R249" s="162"/>
      <c r="S249" s="162"/>
      <c r="T249" s="162"/>
      <c r="U249" s="162"/>
      <c r="V249" s="162"/>
      <c r="W249" s="162"/>
      <c r="X249" s="162"/>
      <c r="Y249" s="162"/>
      <c r="Z249" s="152"/>
      <c r="AA249" s="152"/>
      <c r="AB249" s="152"/>
      <c r="AC249" s="152"/>
      <c r="AD249" s="152"/>
      <c r="AE249" s="152"/>
      <c r="AF249" s="152"/>
      <c r="AG249" s="152" t="s">
        <v>234</v>
      </c>
      <c r="AH249" s="152">
        <v>5</v>
      </c>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3" x14ac:dyDescent="0.2">
      <c r="A250" s="159"/>
      <c r="B250" s="160"/>
      <c r="C250" s="194" t="s">
        <v>508</v>
      </c>
      <c r="D250" s="165"/>
      <c r="E250" s="166">
        <v>8.8738299999999999</v>
      </c>
      <c r="F250" s="162"/>
      <c r="G250" s="162"/>
      <c r="H250" s="162"/>
      <c r="I250" s="162"/>
      <c r="J250" s="162"/>
      <c r="K250" s="162"/>
      <c r="L250" s="162"/>
      <c r="M250" s="162"/>
      <c r="N250" s="161"/>
      <c r="O250" s="161"/>
      <c r="P250" s="161"/>
      <c r="Q250" s="161"/>
      <c r="R250" s="162"/>
      <c r="S250" s="162"/>
      <c r="T250" s="162"/>
      <c r="U250" s="162"/>
      <c r="V250" s="162"/>
      <c r="W250" s="162"/>
      <c r="X250" s="162"/>
      <c r="Y250" s="162"/>
      <c r="Z250" s="152"/>
      <c r="AA250" s="152"/>
      <c r="AB250" s="152"/>
      <c r="AC250" s="152"/>
      <c r="AD250" s="152"/>
      <c r="AE250" s="152"/>
      <c r="AF250" s="152"/>
      <c r="AG250" s="152" t="s">
        <v>234</v>
      </c>
      <c r="AH250" s="152">
        <v>4</v>
      </c>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x14ac:dyDescent="0.2">
      <c r="A251" s="175">
        <v>82</v>
      </c>
      <c r="B251" s="176" t="s">
        <v>509</v>
      </c>
      <c r="C251" s="191" t="s">
        <v>510</v>
      </c>
      <c r="D251" s="177" t="s">
        <v>0</v>
      </c>
      <c r="E251" s="178">
        <v>860.34860000000003</v>
      </c>
      <c r="F251" s="179"/>
      <c r="G251" s="180">
        <f>ROUND(E251*F251,2)</f>
        <v>0</v>
      </c>
      <c r="H251" s="179">
        <v>0</v>
      </c>
      <c r="I251" s="180">
        <f>ROUND(E251*H251,2)</f>
        <v>0</v>
      </c>
      <c r="J251" s="179">
        <v>0.92</v>
      </c>
      <c r="K251" s="180">
        <f>ROUND(E251*J251,2)</f>
        <v>791.52</v>
      </c>
      <c r="L251" s="180">
        <v>21</v>
      </c>
      <c r="M251" s="180">
        <f>G251*(1+L251/100)</f>
        <v>0</v>
      </c>
      <c r="N251" s="178">
        <v>0</v>
      </c>
      <c r="O251" s="178">
        <f>ROUND(E251*N251,2)</f>
        <v>0</v>
      </c>
      <c r="P251" s="178">
        <v>0</v>
      </c>
      <c r="Q251" s="178">
        <f>ROUND(E251*P251,2)</f>
        <v>0</v>
      </c>
      <c r="R251" s="180" t="s">
        <v>485</v>
      </c>
      <c r="S251" s="180" t="s">
        <v>227</v>
      </c>
      <c r="T251" s="181" t="s">
        <v>228</v>
      </c>
      <c r="U251" s="162">
        <v>0</v>
      </c>
      <c r="V251" s="162">
        <f>ROUND(E251*U251,2)</f>
        <v>0</v>
      </c>
      <c r="W251" s="162"/>
      <c r="X251" s="162" t="s">
        <v>434</v>
      </c>
      <c r="Y251" s="162" t="s">
        <v>230</v>
      </c>
      <c r="Z251" s="152"/>
      <c r="AA251" s="152"/>
      <c r="AB251" s="152"/>
      <c r="AC251" s="152"/>
      <c r="AD251" s="152"/>
      <c r="AE251" s="152"/>
      <c r="AF251" s="152"/>
      <c r="AG251" s="152" t="s">
        <v>435</v>
      </c>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2" x14ac:dyDescent="0.2">
      <c r="A252" s="159"/>
      <c r="B252" s="160"/>
      <c r="C252" s="255" t="s">
        <v>511</v>
      </c>
      <c r="D252" s="256"/>
      <c r="E252" s="256"/>
      <c r="F252" s="256"/>
      <c r="G252" s="256"/>
      <c r="H252" s="162"/>
      <c r="I252" s="162"/>
      <c r="J252" s="162"/>
      <c r="K252" s="162"/>
      <c r="L252" s="162"/>
      <c r="M252" s="162"/>
      <c r="N252" s="161"/>
      <c r="O252" s="161"/>
      <c r="P252" s="161"/>
      <c r="Q252" s="161"/>
      <c r="R252" s="162"/>
      <c r="S252" s="162"/>
      <c r="T252" s="162"/>
      <c r="U252" s="162"/>
      <c r="V252" s="162"/>
      <c r="W252" s="162"/>
      <c r="X252" s="162"/>
      <c r="Y252" s="162"/>
      <c r="Z252" s="152"/>
      <c r="AA252" s="152"/>
      <c r="AB252" s="152"/>
      <c r="AC252" s="152"/>
      <c r="AD252" s="152"/>
      <c r="AE252" s="152"/>
      <c r="AF252" s="152"/>
      <c r="AG252" s="152" t="s">
        <v>233</v>
      </c>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x14ac:dyDescent="0.2">
      <c r="A253" s="168" t="s">
        <v>221</v>
      </c>
      <c r="B253" s="169" t="s">
        <v>183</v>
      </c>
      <c r="C253" s="190" t="s">
        <v>184</v>
      </c>
      <c r="D253" s="170"/>
      <c r="E253" s="171"/>
      <c r="F253" s="172"/>
      <c r="G253" s="172">
        <f>SUMIF(AG254:AG268,"&lt;&gt;NOR",G254:G268)</f>
        <v>0</v>
      </c>
      <c r="H253" s="172"/>
      <c r="I253" s="172">
        <f>SUM(I254:I268)</f>
        <v>5928.34</v>
      </c>
      <c r="J253" s="172"/>
      <c r="K253" s="172">
        <f>SUM(K254:K268)</f>
        <v>4178.42</v>
      </c>
      <c r="L253" s="172"/>
      <c r="M253" s="172">
        <f>SUM(M254:M268)</f>
        <v>0</v>
      </c>
      <c r="N253" s="171"/>
      <c r="O253" s="171">
        <f>SUM(O254:O268)</f>
        <v>7.0000000000000007E-2</v>
      </c>
      <c r="P253" s="171"/>
      <c r="Q253" s="171">
        <f>SUM(Q254:Q268)</f>
        <v>0</v>
      </c>
      <c r="R253" s="172"/>
      <c r="S253" s="172"/>
      <c r="T253" s="173"/>
      <c r="U253" s="167"/>
      <c r="V253" s="167">
        <f>SUM(V254:V268)</f>
        <v>6.6899999999999995</v>
      </c>
      <c r="W253" s="167"/>
      <c r="X253" s="167"/>
      <c r="Y253" s="167"/>
      <c r="AG253" t="s">
        <v>222</v>
      </c>
    </row>
    <row r="254" spans="1:60" outlineLevel="1" x14ac:dyDescent="0.2">
      <c r="A254" s="175">
        <v>83</v>
      </c>
      <c r="B254" s="176" t="s">
        <v>512</v>
      </c>
      <c r="C254" s="191" t="s">
        <v>513</v>
      </c>
      <c r="D254" s="177" t="s">
        <v>249</v>
      </c>
      <c r="E254" s="178">
        <v>4.4000000000000004</v>
      </c>
      <c r="F254" s="179"/>
      <c r="G254" s="180">
        <f>ROUND(E254*F254,2)</f>
        <v>0</v>
      </c>
      <c r="H254" s="179">
        <v>19.329999999999998</v>
      </c>
      <c r="I254" s="180">
        <f>ROUND(E254*H254,2)</f>
        <v>85.05</v>
      </c>
      <c r="J254" s="179">
        <v>28.17</v>
      </c>
      <c r="K254" s="180">
        <f>ROUND(E254*J254,2)</f>
        <v>123.95</v>
      </c>
      <c r="L254" s="180">
        <v>21</v>
      </c>
      <c r="M254" s="180">
        <f>G254*(1+L254/100)</f>
        <v>0</v>
      </c>
      <c r="N254" s="178">
        <v>1.6000000000000001E-4</v>
      </c>
      <c r="O254" s="178">
        <f>ROUND(E254*N254,2)</f>
        <v>0</v>
      </c>
      <c r="P254" s="178">
        <v>0</v>
      </c>
      <c r="Q254" s="178">
        <f>ROUND(E254*P254,2)</f>
        <v>0</v>
      </c>
      <c r="R254" s="180" t="s">
        <v>514</v>
      </c>
      <c r="S254" s="180" t="s">
        <v>227</v>
      </c>
      <c r="T254" s="181" t="s">
        <v>228</v>
      </c>
      <c r="U254" s="162">
        <v>0.05</v>
      </c>
      <c r="V254" s="162">
        <f>ROUND(E254*U254,2)</f>
        <v>0.22</v>
      </c>
      <c r="W254" s="162"/>
      <c r="X254" s="162" t="s">
        <v>229</v>
      </c>
      <c r="Y254" s="162" t="s">
        <v>230</v>
      </c>
      <c r="Z254" s="152"/>
      <c r="AA254" s="152"/>
      <c r="AB254" s="152"/>
      <c r="AC254" s="152"/>
      <c r="AD254" s="152"/>
      <c r="AE254" s="152"/>
      <c r="AF254" s="152"/>
      <c r="AG254" s="152" t="s">
        <v>231</v>
      </c>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2" x14ac:dyDescent="0.2">
      <c r="A255" s="159"/>
      <c r="B255" s="160"/>
      <c r="C255" s="253" t="s">
        <v>515</v>
      </c>
      <c r="D255" s="254"/>
      <c r="E255" s="254"/>
      <c r="F255" s="254"/>
      <c r="G255" s="254"/>
      <c r="H255" s="162"/>
      <c r="I255" s="162"/>
      <c r="J255" s="162"/>
      <c r="K255" s="162"/>
      <c r="L255" s="162"/>
      <c r="M255" s="162"/>
      <c r="N255" s="161"/>
      <c r="O255" s="161"/>
      <c r="P255" s="161"/>
      <c r="Q255" s="161"/>
      <c r="R255" s="162"/>
      <c r="S255" s="162"/>
      <c r="T255" s="162"/>
      <c r="U255" s="162"/>
      <c r="V255" s="162"/>
      <c r="W255" s="162"/>
      <c r="X255" s="162"/>
      <c r="Y255" s="162"/>
      <c r="Z255" s="152"/>
      <c r="AA255" s="152"/>
      <c r="AB255" s="152"/>
      <c r="AC255" s="152"/>
      <c r="AD255" s="152"/>
      <c r="AE255" s="152"/>
      <c r="AF255" s="152"/>
      <c r="AG255" s="152" t="s">
        <v>267</v>
      </c>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2" x14ac:dyDescent="0.2">
      <c r="A256" s="159"/>
      <c r="B256" s="160"/>
      <c r="C256" s="192" t="s">
        <v>516</v>
      </c>
      <c r="D256" s="163"/>
      <c r="E256" s="164">
        <v>3.28</v>
      </c>
      <c r="F256" s="162"/>
      <c r="G256" s="162"/>
      <c r="H256" s="162"/>
      <c r="I256" s="162"/>
      <c r="J256" s="162"/>
      <c r="K256" s="162"/>
      <c r="L256" s="162"/>
      <c r="M256" s="162"/>
      <c r="N256" s="161"/>
      <c r="O256" s="161"/>
      <c r="P256" s="161"/>
      <c r="Q256" s="161"/>
      <c r="R256" s="162"/>
      <c r="S256" s="162"/>
      <c r="T256" s="162"/>
      <c r="U256" s="162"/>
      <c r="V256" s="162"/>
      <c r="W256" s="162"/>
      <c r="X256" s="162"/>
      <c r="Y256" s="162"/>
      <c r="Z256" s="152"/>
      <c r="AA256" s="152"/>
      <c r="AB256" s="152"/>
      <c r="AC256" s="152"/>
      <c r="AD256" s="152"/>
      <c r="AE256" s="152"/>
      <c r="AF256" s="152"/>
      <c r="AG256" s="152" t="s">
        <v>234</v>
      </c>
      <c r="AH256" s="152">
        <v>0</v>
      </c>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3" x14ac:dyDescent="0.2">
      <c r="A257" s="159"/>
      <c r="B257" s="160"/>
      <c r="C257" s="192" t="s">
        <v>517</v>
      </c>
      <c r="D257" s="163"/>
      <c r="E257" s="164">
        <v>1.1200000000000001</v>
      </c>
      <c r="F257" s="162"/>
      <c r="G257" s="162"/>
      <c r="H257" s="162"/>
      <c r="I257" s="162"/>
      <c r="J257" s="162"/>
      <c r="K257" s="162"/>
      <c r="L257" s="162"/>
      <c r="M257" s="162"/>
      <c r="N257" s="161"/>
      <c r="O257" s="161"/>
      <c r="P257" s="161"/>
      <c r="Q257" s="161"/>
      <c r="R257" s="162"/>
      <c r="S257" s="162"/>
      <c r="T257" s="162"/>
      <c r="U257" s="162"/>
      <c r="V257" s="162"/>
      <c r="W257" s="162"/>
      <c r="X257" s="162"/>
      <c r="Y257" s="162"/>
      <c r="Z257" s="152"/>
      <c r="AA257" s="152"/>
      <c r="AB257" s="152"/>
      <c r="AC257" s="152"/>
      <c r="AD257" s="152"/>
      <c r="AE257" s="152"/>
      <c r="AF257" s="152"/>
      <c r="AG257" s="152" t="s">
        <v>234</v>
      </c>
      <c r="AH257" s="152">
        <v>0</v>
      </c>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ht="22.5" outlineLevel="1" x14ac:dyDescent="0.2">
      <c r="A258" s="175">
        <v>84</v>
      </c>
      <c r="B258" s="176" t="s">
        <v>518</v>
      </c>
      <c r="C258" s="191" t="s">
        <v>519</v>
      </c>
      <c r="D258" s="177" t="s">
        <v>249</v>
      </c>
      <c r="E258" s="178">
        <v>4.4000000000000004</v>
      </c>
      <c r="F258" s="179"/>
      <c r="G258" s="180">
        <f>ROUND(E258*F258,2)</f>
        <v>0</v>
      </c>
      <c r="H258" s="179">
        <v>294.23</v>
      </c>
      <c r="I258" s="180">
        <f>ROUND(E258*H258,2)</f>
        <v>1294.6099999999999</v>
      </c>
      <c r="J258" s="179">
        <v>693.77</v>
      </c>
      <c r="K258" s="180">
        <f>ROUND(E258*J258,2)</f>
        <v>3052.59</v>
      </c>
      <c r="L258" s="180">
        <v>21</v>
      </c>
      <c r="M258" s="180">
        <f>G258*(1+L258/100)</f>
        <v>0</v>
      </c>
      <c r="N258" s="178">
        <v>4.1900000000000001E-3</v>
      </c>
      <c r="O258" s="178">
        <f>ROUND(E258*N258,2)</f>
        <v>0.02</v>
      </c>
      <c r="P258" s="178">
        <v>0</v>
      </c>
      <c r="Q258" s="178">
        <f>ROUND(E258*P258,2)</f>
        <v>0</v>
      </c>
      <c r="R258" s="180" t="s">
        <v>514</v>
      </c>
      <c r="S258" s="180" t="s">
        <v>227</v>
      </c>
      <c r="T258" s="181" t="s">
        <v>228</v>
      </c>
      <c r="U258" s="162">
        <v>1.224</v>
      </c>
      <c r="V258" s="162">
        <f>ROUND(E258*U258,2)</f>
        <v>5.39</v>
      </c>
      <c r="W258" s="162"/>
      <c r="X258" s="162" t="s">
        <v>229</v>
      </c>
      <c r="Y258" s="162" t="s">
        <v>230</v>
      </c>
      <c r="Z258" s="152"/>
      <c r="AA258" s="152"/>
      <c r="AB258" s="152"/>
      <c r="AC258" s="152"/>
      <c r="AD258" s="152"/>
      <c r="AE258" s="152"/>
      <c r="AF258" s="152"/>
      <c r="AG258" s="152" t="s">
        <v>231</v>
      </c>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2" x14ac:dyDescent="0.2">
      <c r="A259" s="159"/>
      <c r="B259" s="160"/>
      <c r="C259" s="192" t="s">
        <v>516</v>
      </c>
      <c r="D259" s="163"/>
      <c r="E259" s="164">
        <v>3.28</v>
      </c>
      <c r="F259" s="162"/>
      <c r="G259" s="162"/>
      <c r="H259" s="162"/>
      <c r="I259" s="162"/>
      <c r="J259" s="162"/>
      <c r="K259" s="162"/>
      <c r="L259" s="162"/>
      <c r="M259" s="162"/>
      <c r="N259" s="161"/>
      <c r="O259" s="161"/>
      <c r="P259" s="161"/>
      <c r="Q259" s="161"/>
      <c r="R259" s="162"/>
      <c r="S259" s="162"/>
      <c r="T259" s="162"/>
      <c r="U259" s="162"/>
      <c r="V259" s="162"/>
      <c r="W259" s="162"/>
      <c r="X259" s="162"/>
      <c r="Y259" s="162"/>
      <c r="Z259" s="152"/>
      <c r="AA259" s="152"/>
      <c r="AB259" s="152"/>
      <c r="AC259" s="152"/>
      <c r="AD259" s="152"/>
      <c r="AE259" s="152"/>
      <c r="AF259" s="152"/>
      <c r="AG259" s="152" t="s">
        <v>234</v>
      </c>
      <c r="AH259" s="152">
        <v>0</v>
      </c>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3" x14ac:dyDescent="0.2">
      <c r="A260" s="159"/>
      <c r="B260" s="160"/>
      <c r="C260" s="192" t="s">
        <v>517</v>
      </c>
      <c r="D260" s="163"/>
      <c r="E260" s="164">
        <v>1.1200000000000001</v>
      </c>
      <c r="F260" s="162"/>
      <c r="G260" s="162"/>
      <c r="H260" s="162"/>
      <c r="I260" s="162"/>
      <c r="J260" s="162"/>
      <c r="K260" s="162"/>
      <c r="L260" s="162"/>
      <c r="M260" s="162"/>
      <c r="N260" s="161"/>
      <c r="O260" s="161"/>
      <c r="P260" s="161"/>
      <c r="Q260" s="161"/>
      <c r="R260" s="162"/>
      <c r="S260" s="162"/>
      <c r="T260" s="162"/>
      <c r="U260" s="162"/>
      <c r="V260" s="162"/>
      <c r="W260" s="162"/>
      <c r="X260" s="162"/>
      <c r="Y260" s="162"/>
      <c r="Z260" s="152"/>
      <c r="AA260" s="152"/>
      <c r="AB260" s="152"/>
      <c r="AC260" s="152"/>
      <c r="AD260" s="152"/>
      <c r="AE260" s="152"/>
      <c r="AF260" s="152"/>
      <c r="AG260" s="152" t="s">
        <v>234</v>
      </c>
      <c r="AH260" s="152">
        <v>0</v>
      </c>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x14ac:dyDescent="0.2">
      <c r="A261" s="175">
        <v>85</v>
      </c>
      <c r="B261" s="176" t="s">
        <v>520</v>
      </c>
      <c r="C261" s="191" t="s">
        <v>521</v>
      </c>
      <c r="D261" s="177" t="s">
        <v>305</v>
      </c>
      <c r="E261" s="178">
        <v>9</v>
      </c>
      <c r="F261" s="179"/>
      <c r="G261" s="180">
        <f>ROUND(E261*F261,2)</f>
        <v>0</v>
      </c>
      <c r="H261" s="179">
        <v>227.39</v>
      </c>
      <c r="I261" s="180">
        <f>ROUND(E261*H261,2)</f>
        <v>2046.51</v>
      </c>
      <c r="J261" s="179">
        <v>67.61</v>
      </c>
      <c r="K261" s="180">
        <f>ROUND(E261*J261,2)</f>
        <v>608.49</v>
      </c>
      <c r="L261" s="180">
        <v>21</v>
      </c>
      <c r="M261" s="180">
        <f>G261*(1+L261/100)</f>
        <v>0</v>
      </c>
      <c r="N261" s="178">
        <v>1.2999999999999999E-4</v>
      </c>
      <c r="O261" s="178">
        <f>ROUND(E261*N261,2)</f>
        <v>0</v>
      </c>
      <c r="P261" s="178">
        <v>0</v>
      </c>
      <c r="Q261" s="178">
        <f>ROUND(E261*P261,2)</f>
        <v>0</v>
      </c>
      <c r="R261" s="180" t="s">
        <v>514</v>
      </c>
      <c r="S261" s="180" t="s">
        <v>227</v>
      </c>
      <c r="T261" s="181" t="s">
        <v>228</v>
      </c>
      <c r="U261" s="162">
        <v>0.12</v>
      </c>
      <c r="V261" s="162">
        <f>ROUND(E261*U261,2)</f>
        <v>1.08</v>
      </c>
      <c r="W261" s="162"/>
      <c r="X261" s="162" t="s">
        <v>229</v>
      </c>
      <c r="Y261" s="162" t="s">
        <v>230</v>
      </c>
      <c r="Z261" s="152"/>
      <c r="AA261" s="152"/>
      <c r="AB261" s="152"/>
      <c r="AC261" s="152"/>
      <c r="AD261" s="152"/>
      <c r="AE261" s="152"/>
      <c r="AF261" s="152"/>
      <c r="AG261" s="152" t="s">
        <v>231</v>
      </c>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2" x14ac:dyDescent="0.2">
      <c r="A262" s="159"/>
      <c r="B262" s="160"/>
      <c r="C262" s="192" t="s">
        <v>522</v>
      </c>
      <c r="D262" s="163"/>
      <c r="E262" s="164">
        <v>5.4</v>
      </c>
      <c r="F262" s="162"/>
      <c r="G262" s="162"/>
      <c r="H262" s="162"/>
      <c r="I262" s="162"/>
      <c r="J262" s="162"/>
      <c r="K262" s="162"/>
      <c r="L262" s="162"/>
      <c r="M262" s="162"/>
      <c r="N262" s="161"/>
      <c r="O262" s="161"/>
      <c r="P262" s="161"/>
      <c r="Q262" s="161"/>
      <c r="R262" s="162"/>
      <c r="S262" s="162"/>
      <c r="T262" s="162"/>
      <c r="U262" s="162"/>
      <c r="V262" s="162"/>
      <c r="W262" s="162"/>
      <c r="X262" s="162"/>
      <c r="Y262" s="162"/>
      <c r="Z262" s="152"/>
      <c r="AA262" s="152"/>
      <c r="AB262" s="152"/>
      <c r="AC262" s="152"/>
      <c r="AD262" s="152"/>
      <c r="AE262" s="152"/>
      <c r="AF262" s="152"/>
      <c r="AG262" s="152" t="s">
        <v>234</v>
      </c>
      <c r="AH262" s="152">
        <v>0</v>
      </c>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3" x14ac:dyDescent="0.2">
      <c r="A263" s="159"/>
      <c r="B263" s="160"/>
      <c r="C263" s="192" t="s">
        <v>523</v>
      </c>
      <c r="D263" s="163"/>
      <c r="E263" s="164">
        <v>3.6</v>
      </c>
      <c r="F263" s="162"/>
      <c r="G263" s="162"/>
      <c r="H263" s="162"/>
      <c r="I263" s="162"/>
      <c r="J263" s="162"/>
      <c r="K263" s="162"/>
      <c r="L263" s="162"/>
      <c r="M263" s="162"/>
      <c r="N263" s="161"/>
      <c r="O263" s="161"/>
      <c r="P263" s="161"/>
      <c r="Q263" s="161"/>
      <c r="R263" s="162"/>
      <c r="S263" s="162"/>
      <c r="T263" s="162"/>
      <c r="U263" s="162"/>
      <c r="V263" s="162"/>
      <c r="W263" s="162"/>
      <c r="X263" s="162"/>
      <c r="Y263" s="162"/>
      <c r="Z263" s="152"/>
      <c r="AA263" s="152"/>
      <c r="AB263" s="152"/>
      <c r="AC263" s="152"/>
      <c r="AD263" s="152"/>
      <c r="AE263" s="152"/>
      <c r="AF263" s="152"/>
      <c r="AG263" s="152" t="s">
        <v>234</v>
      </c>
      <c r="AH263" s="152">
        <v>0</v>
      </c>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ht="22.5" outlineLevel="1" x14ac:dyDescent="0.2">
      <c r="A264" s="175">
        <v>86</v>
      </c>
      <c r="B264" s="176" t="s">
        <v>524</v>
      </c>
      <c r="C264" s="191" t="s">
        <v>525</v>
      </c>
      <c r="D264" s="177" t="s">
        <v>249</v>
      </c>
      <c r="E264" s="178">
        <v>5.0599999999999996</v>
      </c>
      <c r="F264" s="179"/>
      <c r="G264" s="180">
        <f>ROUND(E264*F264,2)</f>
        <v>0</v>
      </c>
      <c r="H264" s="179">
        <v>494.5</v>
      </c>
      <c r="I264" s="180">
        <f>ROUND(E264*H264,2)</f>
        <v>2502.17</v>
      </c>
      <c r="J264" s="179">
        <v>0</v>
      </c>
      <c r="K264" s="180">
        <f>ROUND(E264*J264,2)</f>
        <v>0</v>
      </c>
      <c r="L264" s="180">
        <v>21</v>
      </c>
      <c r="M264" s="180">
        <f>G264*(1+L264/100)</f>
        <v>0</v>
      </c>
      <c r="N264" s="178">
        <v>1.0500000000000001E-2</v>
      </c>
      <c r="O264" s="178">
        <f>ROUND(E264*N264,2)</f>
        <v>0.05</v>
      </c>
      <c r="P264" s="178">
        <v>0</v>
      </c>
      <c r="Q264" s="178">
        <f>ROUND(E264*P264,2)</f>
        <v>0</v>
      </c>
      <c r="R264" s="180" t="s">
        <v>334</v>
      </c>
      <c r="S264" s="180" t="s">
        <v>227</v>
      </c>
      <c r="T264" s="181" t="s">
        <v>228</v>
      </c>
      <c r="U264" s="162">
        <v>0</v>
      </c>
      <c r="V264" s="162">
        <f>ROUND(E264*U264,2)</f>
        <v>0</v>
      </c>
      <c r="W264" s="162"/>
      <c r="X264" s="162" t="s">
        <v>335</v>
      </c>
      <c r="Y264" s="162" t="s">
        <v>230</v>
      </c>
      <c r="Z264" s="152"/>
      <c r="AA264" s="152"/>
      <c r="AB264" s="152"/>
      <c r="AC264" s="152"/>
      <c r="AD264" s="152"/>
      <c r="AE264" s="152"/>
      <c r="AF264" s="152"/>
      <c r="AG264" s="152" t="s">
        <v>336</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2" x14ac:dyDescent="0.2">
      <c r="A265" s="159"/>
      <c r="B265" s="160"/>
      <c r="C265" s="192" t="s">
        <v>516</v>
      </c>
      <c r="D265" s="163"/>
      <c r="E265" s="164">
        <v>3.28</v>
      </c>
      <c r="F265" s="162"/>
      <c r="G265" s="162"/>
      <c r="H265" s="162"/>
      <c r="I265" s="162"/>
      <c r="J265" s="162"/>
      <c r="K265" s="162"/>
      <c r="L265" s="162"/>
      <c r="M265" s="162"/>
      <c r="N265" s="161"/>
      <c r="O265" s="161"/>
      <c r="P265" s="161"/>
      <c r="Q265" s="161"/>
      <c r="R265" s="162"/>
      <c r="S265" s="162"/>
      <c r="T265" s="162"/>
      <c r="U265" s="162"/>
      <c r="V265" s="162"/>
      <c r="W265" s="162"/>
      <c r="X265" s="162"/>
      <c r="Y265" s="162"/>
      <c r="Z265" s="152"/>
      <c r="AA265" s="152"/>
      <c r="AB265" s="152"/>
      <c r="AC265" s="152"/>
      <c r="AD265" s="152"/>
      <c r="AE265" s="152"/>
      <c r="AF265" s="152"/>
      <c r="AG265" s="152" t="s">
        <v>234</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3" x14ac:dyDescent="0.2">
      <c r="A266" s="159"/>
      <c r="B266" s="160"/>
      <c r="C266" s="192" t="s">
        <v>517</v>
      </c>
      <c r="D266" s="163"/>
      <c r="E266" s="164">
        <v>1.1200000000000001</v>
      </c>
      <c r="F266" s="162"/>
      <c r="G266" s="162"/>
      <c r="H266" s="162"/>
      <c r="I266" s="162"/>
      <c r="J266" s="162"/>
      <c r="K266" s="162"/>
      <c r="L266" s="162"/>
      <c r="M266" s="162"/>
      <c r="N266" s="161"/>
      <c r="O266" s="161"/>
      <c r="P266" s="161"/>
      <c r="Q266" s="161"/>
      <c r="R266" s="162"/>
      <c r="S266" s="162"/>
      <c r="T266" s="162"/>
      <c r="U266" s="162"/>
      <c r="V266" s="162"/>
      <c r="W266" s="162"/>
      <c r="X266" s="162"/>
      <c r="Y266" s="162"/>
      <c r="Z266" s="152"/>
      <c r="AA266" s="152"/>
      <c r="AB266" s="152"/>
      <c r="AC266" s="152"/>
      <c r="AD266" s="152"/>
      <c r="AE266" s="152"/>
      <c r="AF266" s="152"/>
      <c r="AG266" s="152" t="s">
        <v>234</v>
      </c>
      <c r="AH266" s="152">
        <v>0</v>
      </c>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3" x14ac:dyDescent="0.2">
      <c r="A267" s="159"/>
      <c r="B267" s="160"/>
      <c r="C267" s="194" t="s">
        <v>508</v>
      </c>
      <c r="D267" s="165"/>
      <c r="E267" s="166">
        <v>0.66</v>
      </c>
      <c r="F267" s="162"/>
      <c r="G267" s="162"/>
      <c r="H267" s="162"/>
      <c r="I267" s="162"/>
      <c r="J267" s="162"/>
      <c r="K267" s="162"/>
      <c r="L267" s="162"/>
      <c r="M267" s="162"/>
      <c r="N267" s="161"/>
      <c r="O267" s="161"/>
      <c r="P267" s="161"/>
      <c r="Q267" s="161"/>
      <c r="R267" s="162"/>
      <c r="S267" s="162"/>
      <c r="T267" s="162"/>
      <c r="U267" s="162"/>
      <c r="V267" s="162"/>
      <c r="W267" s="162"/>
      <c r="X267" s="162"/>
      <c r="Y267" s="162"/>
      <c r="Z267" s="152"/>
      <c r="AA267" s="152"/>
      <c r="AB267" s="152"/>
      <c r="AC267" s="152"/>
      <c r="AD267" s="152"/>
      <c r="AE267" s="152"/>
      <c r="AF267" s="152"/>
      <c r="AG267" s="152" t="s">
        <v>234</v>
      </c>
      <c r="AH267" s="152">
        <v>4</v>
      </c>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1" x14ac:dyDescent="0.2">
      <c r="A268" s="183">
        <v>87</v>
      </c>
      <c r="B268" s="184" t="s">
        <v>526</v>
      </c>
      <c r="C268" s="193" t="s">
        <v>527</v>
      </c>
      <c r="D268" s="185" t="s">
        <v>0</v>
      </c>
      <c r="E268" s="186">
        <v>97.133700000000005</v>
      </c>
      <c r="F268" s="187"/>
      <c r="G268" s="188">
        <f>ROUND(E268*F268,2)</f>
        <v>0</v>
      </c>
      <c r="H268" s="187">
        <v>0</v>
      </c>
      <c r="I268" s="188">
        <f>ROUND(E268*H268,2)</f>
        <v>0</v>
      </c>
      <c r="J268" s="187">
        <v>4.05</v>
      </c>
      <c r="K268" s="188">
        <f>ROUND(E268*J268,2)</f>
        <v>393.39</v>
      </c>
      <c r="L268" s="188">
        <v>21</v>
      </c>
      <c r="M268" s="188">
        <f>G268*(1+L268/100)</f>
        <v>0</v>
      </c>
      <c r="N268" s="186">
        <v>0</v>
      </c>
      <c r="O268" s="186">
        <f>ROUND(E268*N268,2)</f>
        <v>0</v>
      </c>
      <c r="P268" s="186">
        <v>0</v>
      </c>
      <c r="Q268" s="186">
        <f>ROUND(E268*P268,2)</f>
        <v>0</v>
      </c>
      <c r="R268" s="188" t="s">
        <v>514</v>
      </c>
      <c r="S268" s="188" t="s">
        <v>227</v>
      </c>
      <c r="T268" s="189" t="s">
        <v>228</v>
      </c>
      <c r="U268" s="162">
        <v>0</v>
      </c>
      <c r="V268" s="162">
        <f>ROUND(E268*U268,2)</f>
        <v>0</v>
      </c>
      <c r="W268" s="162"/>
      <c r="X268" s="162" t="s">
        <v>434</v>
      </c>
      <c r="Y268" s="162" t="s">
        <v>230</v>
      </c>
      <c r="Z268" s="152"/>
      <c r="AA268" s="152"/>
      <c r="AB268" s="152"/>
      <c r="AC268" s="152"/>
      <c r="AD268" s="152"/>
      <c r="AE268" s="152"/>
      <c r="AF268" s="152"/>
      <c r="AG268" s="152" t="s">
        <v>435</v>
      </c>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x14ac:dyDescent="0.2">
      <c r="A269" s="168" t="s">
        <v>221</v>
      </c>
      <c r="B269" s="169" t="s">
        <v>185</v>
      </c>
      <c r="C269" s="190" t="s">
        <v>186</v>
      </c>
      <c r="D269" s="170"/>
      <c r="E269" s="171"/>
      <c r="F269" s="172"/>
      <c r="G269" s="172">
        <f>SUMIF(AG270:AG274,"&lt;&gt;NOR",G270:G274)</f>
        <v>0</v>
      </c>
      <c r="H269" s="172"/>
      <c r="I269" s="172">
        <f>SUM(I270:I274)</f>
        <v>173.68</v>
      </c>
      <c r="J269" s="172"/>
      <c r="K269" s="172">
        <f>SUM(K270:K274)</f>
        <v>818.68999999999994</v>
      </c>
      <c r="L269" s="172"/>
      <c r="M269" s="172">
        <f>SUM(M270:M274)</f>
        <v>0</v>
      </c>
      <c r="N269" s="171"/>
      <c r="O269" s="171">
        <f>SUM(O270:O274)</f>
        <v>0</v>
      </c>
      <c r="P269" s="171"/>
      <c r="Q269" s="171">
        <f>SUM(Q270:Q274)</f>
        <v>0</v>
      </c>
      <c r="R269" s="172"/>
      <c r="S269" s="172"/>
      <c r="T269" s="173"/>
      <c r="U269" s="167"/>
      <c r="V269" s="167">
        <f>SUM(V270:V274)</f>
        <v>1.5999999999999999</v>
      </c>
      <c r="W269" s="167"/>
      <c r="X269" s="167"/>
      <c r="Y269" s="167"/>
      <c r="AG269" t="s">
        <v>222</v>
      </c>
    </row>
    <row r="270" spans="1:60" outlineLevel="1" x14ac:dyDescent="0.2">
      <c r="A270" s="175">
        <v>88</v>
      </c>
      <c r="B270" s="176" t="s">
        <v>528</v>
      </c>
      <c r="C270" s="191" t="s">
        <v>529</v>
      </c>
      <c r="D270" s="177" t="s">
        <v>249</v>
      </c>
      <c r="E270" s="178">
        <v>2.85</v>
      </c>
      <c r="F270" s="179"/>
      <c r="G270" s="180">
        <f>ROUND(E270*F270,2)</f>
        <v>0</v>
      </c>
      <c r="H270" s="179">
        <v>50.22</v>
      </c>
      <c r="I270" s="180">
        <f>ROUND(E270*H270,2)</f>
        <v>143.13</v>
      </c>
      <c r="J270" s="179">
        <v>217.78</v>
      </c>
      <c r="K270" s="180">
        <f>ROUND(E270*J270,2)</f>
        <v>620.66999999999996</v>
      </c>
      <c r="L270" s="180">
        <v>21</v>
      </c>
      <c r="M270" s="180">
        <f>G270*(1+L270/100)</f>
        <v>0</v>
      </c>
      <c r="N270" s="178">
        <v>3.1E-4</v>
      </c>
      <c r="O270" s="178">
        <f>ROUND(E270*N270,2)</f>
        <v>0</v>
      </c>
      <c r="P270" s="178">
        <v>0</v>
      </c>
      <c r="Q270" s="178">
        <f>ROUND(E270*P270,2)</f>
        <v>0</v>
      </c>
      <c r="R270" s="180" t="s">
        <v>530</v>
      </c>
      <c r="S270" s="180" t="s">
        <v>227</v>
      </c>
      <c r="T270" s="181" t="s">
        <v>228</v>
      </c>
      <c r="U270" s="162">
        <v>0.4</v>
      </c>
      <c r="V270" s="162">
        <f>ROUND(E270*U270,2)</f>
        <v>1.1399999999999999</v>
      </c>
      <c r="W270" s="162"/>
      <c r="X270" s="162" t="s">
        <v>229</v>
      </c>
      <c r="Y270" s="162" t="s">
        <v>230</v>
      </c>
      <c r="Z270" s="152"/>
      <c r="AA270" s="152"/>
      <c r="AB270" s="152"/>
      <c r="AC270" s="152"/>
      <c r="AD270" s="152"/>
      <c r="AE270" s="152"/>
      <c r="AF270" s="152"/>
      <c r="AG270" s="152" t="s">
        <v>231</v>
      </c>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2" x14ac:dyDescent="0.2">
      <c r="A271" s="159"/>
      <c r="B271" s="160"/>
      <c r="C271" s="253" t="s">
        <v>531</v>
      </c>
      <c r="D271" s="254"/>
      <c r="E271" s="254"/>
      <c r="F271" s="254"/>
      <c r="G271" s="254"/>
      <c r="H271" s="162"/>
      <c r="I271" s="162"/>
      <c r="J271" s="162"/>
      <c r="K271" s="162"/>
      <c r="L271" s="162"/>
      <c r="M271" s="162"/>
      <c r="N271" s="161"/>
      <c r="O271" s="161"/>
      <c r="P271" s="161"/>
      <c r="Q271" s="161"/>
      <c r="R271" s="162"/>
      <c r="S271" s="162"/>
      <c r="T271" s="162"/>
      <c r="U271" s="162"/>
      <c r="V271" s="162"/>
      <c r="W271" s="162"/>
      <c r="X271" s="162"/>
      <c r="Y271" s="162"/>
      <c r="Z271" s="152"/>
      <c r="AA271" s="152"/>
      <c r="AB271" s="152"/>
      <c r="AC271" s="152"/>
      <c r="AD271" s="152"/>
      <c r="AE271" s="152"/>
      <c r="AF271" s="152"/>
      <c r="AG271" s="152" t="s">
        <v>267</v>
      </c>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2" x14ac:dyDescent="0.2">
      <c r="A272" s="159"/>
      <c r="B272" s="160"/>
      <c r="C272" s="192" t="s">
        <v>532</v>
      </c>
      <c r="D272" s="163"/>
      <c r="E272" s="164">
        <v>2.85</v>
      </c>
      <c r="F272" s="162"/>
      <c r="G272" s="162"/>
      <c r="H272" s="162"/>
      <c r="I272" s="162"/>
      <c r="J272" s="162"/>
      <c r="K272" s="162"/>
      <c r="L272" s="162"/>
      <c r="M272" s="162"/>
      <c r="N272" s="161"/>
      <c r="O272" s="161"/>
      <c r="P272" s="161"/>
      <c r="Q272" s="161"/>
      <c r="R272" s="162"/>
      <c r="S272" s="162"/>
      <c r="T272" s="162"/>
      <c r="U272" s="162"/>
      <c r="V272" s="162"/>
      <c r="W272" s="162"/>
      <c r="X272" s="162"/>
      <c r="Y272" s="162"/>
      <c r="Z272" s="152"/>
      <c r="AA272" s="152"/>
      <c r="AB272" s="152"/>
      <c r="AC272" s="152"/>
      <c r="AD272" s="152"/>
      <c r="AE272" s="152"/>
      <c r="AF272" s="152"/>
      <c r="AG272" s="152" t="s">
        <v>234</v>
      </c>
      <c r="AH272" s="152">
        <v>0</v>
      </c>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x14ac:dyDescent="0.2">
      <c r="A273" s="175">
        <v>89</v>
      </c>
      <c r="B273" s="176" t="s">
        <v>533</v>
      </c>
      <c r="C273" s="191" t="s">
        <v>534</v>
      </c>
      <c r="D273" s="177" t="s">
        <v>249</v>
      </c>
      <c r="E273" s="178">
        <v>2.85</v>
      </c>
      <c r="F273" s="179"/>
      <c r="G273" s="180">
        <f>ROUND(E273*F273,2)</f>
        <v>0</v>
      </c>
      <c r="H273" s="179">
        <v>10.72</v>
      </c>
      <c r="I273" s="180">
        <f>ROUND(E273*H273,2)</f>
        <v>30.55</v>
      </c>
      <c r="J273" s="179">
        <v>69.48</v>
      </c>
      <c r="K273" s="180">
        <f>ROUND(E273*J273,2)</f>
        <v>198.02</v>
      </c>
      <c r="L273" s="180">
        <v>21</v>
      </c>
      <c r="M273" s="180">
        <f>G273*(1+L273/100)</f>
        <v>0</v>
      </c>
      <c r="N273" s="178">
        <v>8.0000000000000007E-5</v>
      </c>
      <c r="O273" s="178">
        <f>ROUND(E273*N273,2)</f>
        <v>0</v>
      </c>
      <c r="P273" s="178">
        <v>0</v>
      </c>
      <c r="Q273" s="178">
        <f>ROUND(E273*P273,2)</f>
        <v>0</v>
      </c>
      <c r="R273" s="180" t="s">
        <v>530</v>
      </c>
      <c r="S273" s="180" t="s">
        <v>227</v>
      </c>
      <c r="T273" s="181" t="s">
        <v>228</v>
      </c>
      <c r="U273" s="162">
        <v>0.16</v>
      </c>
      <c r="V273" s="162">
        <f>ROUND(E273*U273,2)</f>
        <v>0.46</v>
      </c>
      <c r="W273" s="162"/>
      <c r="X273" s="162" t="s">
        <v>229</v>
      </c>
      <c r="Y273" s="162" t="s">
        <v>230</v>
      </c>
      <c r="Z273" s="152"/>
      <c r="AA273" s="152"/>
      <c r="AB273" s="152"/>
      <c r="AC273" s="152"/>
      <c r="AD273" s="152"/>
      <c r="AE273" s="152"/>
      <c r="AF273" s="152"/>
      <c r="AG273" s="152" t="s">
        <v>231</v>
      </c>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2" x14ac:dyDescent="0.2">
      <c r="A274" s="159"/>
      <c r="B274" s="160"/>
      <c r="C274" s="192" t="s">
        <v>532</v>
      </c>
      <c r="D274" s="163"/>
      <c r="E274" s="164">
        <v>2.85</v>
      </c>
      <c r="F274" s="162"/>
      <c r="G274" s="162"/>
      <c r="H274" s="162"/>
      <c r="I274" s="162"/>
      <c r="J274" s="162"/>
      <c r="K274" s="162"/>
      <c r="L274" s="162"/>
      <c r="M274" s="162"/>
      <c r="N274" s="161"/>
      <c r="O274" s="161"/>
      <c r="P274" s="161"/>
      <c r="Q274" s="161"/>
      <c r="R274" s="162"/>
      <c r="S274" s="162"/>
      <c r="T274" s="162"/>
      <c r="U274" s="162"/>
      <c r="V274" s="162"/>
      <c r="W274" s="162"/>
      <c r="X274" s="162"/>
      <c r="Y274" s="162"/>
      <c r="Z274" s="152"/>
      <c r="AA274" s="152"/>
      <c r="AB274" s="152"/>
      <c r="AC274" s="152"/>
      <c r="AD274" s="152"/>
      <c r="AE274" s="152"/>
      <c r="AF274" s="152"/>
      <c r="AG274" s="152" t="s">
        <v>234</v>
      </c>
      <c r="AH274" s="152">
        <v>0</v>
      </c>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x14ac:dyDescent="0.2">
      <c r="A275" s="168" t="s">
        <v>221</v>
      </c>
      <c r="B275" s="169" t="s">
        <v>187</v>
      </c>
      <c r="C275" s="190" t="s">
        <v>188</v>
      </c>
      <c r="D275" s="170"/>
      <c r="E275" s="171"/>
      <c r="F275" s="172"/>
      <c r="G275" s="172">
        <f>SUMIF(AG276:AG319,"&lt;&gt;NOR",G276:G319)</f>
        <v>0</v>
      </c>
      <c r="H275" s="172"/>
      <c r="I275" s="172">
        <f>SUM(I276:I319)</f>
        <v>4620.42</v>
      </c>
      <c r="J275" s="172"/>
      <c r="K275" s="172">
        <f>SUM(K276:K319)</f>
        <v>35326.990000000005</v>
      </c>
      <c r="L275" s="172"/>
      <c r="M275" s="172">
        <f>SUM(M276:M319)</f>
        <v>0</v>
      </c>
      <c r="N275" s="171"/>
      <c r="O275" s="171">
        <f>SUM(O276:O319)</f>
        <v>0.08</v>
      </c>
      <c r="P275" s="171"/>
      <c r="Q275" s="171">
        <f>SUM(Q276:Q319)</f>
        <v>0</v>
      </c>
      <c r="R275" s="172"/>
      <c r="S275" s="172"/>
      <c r="T275" s="173"/>
      <c r="U275" s="167"/>
      <c r="V275" s="167">
        <f>SUM(V276:V319)</f>
        <v>60.79</v>
      </c>
      <c r="W275" s="167"/>
      <c r="X275" s="167"/>
      <c r="Y275" s="167"/>
      <c r="AG275" t="s">
        <v>222</v>
      </c>
    </row>
    <row r="276" spans="1:60" outlineLevel="1" x14ac:dyDescent="0.2">
      <c r="A276" s="175">
        <v>90</v>
      </c>
      <c r="B276" s="176" t="s">
        <v>535</v>
      </c>
      <c r="C276" s="191" t="s">
        <v>536</v>
      </c>
      <c r="D276" s="177" t="s">
        <v>249</v>
      </c>
      <c r="E276" s="178">
        <v>272.57655</v>
      </c>
      <c r="F276" s="179"/>
      <c r="G276" s="180">
        <f>ROUND(E276*F276,2)</f>
        <v>0</v>
      </c>
      <c r="H276" s="179">
        <v>0.11</v>
      </c>
      <c r="I276" s="180">
        <f>ROUND(E276*H276,2)</f>
        <v>29.98</v>
      </c>
      <c r="J276" s="179">
        <v>41.99</v>
      </c>
      <c r="K276" s="180">
        <f>ROUND(E276*J276,2)</f>
        <v>11445.49</v>
      </c>
      <c r="L276" s="180">
        <v>21</v>
      </c>
      <c r="M276" s="180">
        <f>G276*(1+L276/100)</f>
        <v>0</v>
      </c>
      <c r="N276" s="178">
        <v>0</v>
      </c>
      <c r="O276" s="178">
        <f>ROUND(E276*N276,2)</f>
        <v>0</v>
      </c>
      <c r="P276" s="178">
        <v>0</v>
      </c>
      <c r="Q276" s="178">
        <f>ROUND(E276*P276,2)</f>
        <v>0</v>
      </c>
      <c r="R276" s="180" t="s">
        <v>537</v>
      </c>
      <c r="S276" s="180" t="s">
        <v>227</v>
      </c>
      <c r="T276" s="181" t="s">
        <v>228</v>
      </c>
      <c r="U276" s="162">
        <v>7.0000000000000007E-2</v>
      </c>
      <c r="V276" s="162">
        <f>ROUND(E276*U276,2)</f>
        <v>19.079999999999998</v>
      </c>
      <c r="W276" s="162"/>
      <c r="X276" s="162" t="s">
        <v>229</v>
      </c>
      <c r="Y276" s="162" t="s">
        <v>230</v>
      </c>
      <c r="Z276" s="152"/>
      <c r="AA276" s="152"/>
      <c r="AB276" s="152"/>
      <c r="AC276" s="152"/>
      <c r="AD276" s="152"/>
      <c r="AE276" s="152"/>
      <c r="AF276" s="152"/>
      <c r="AG276" s="152" t="s">
        <v>231</v>
      </c>
      <c r="AH276" s="152"/>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ht="33.75" outlineLevel="2" x14ac:dyDescent="0.2">
      <c r="A277" s="159"/>
      <c r="B277" s="160"/>
      <c r="C277" s="192" t="s">
        <v>538</v>
      </c>
      <c r="D277" s="163"/>
      <c r="E277" s="164">
        <v>197.67599999999999</v>
      </c>
      <c r="F277" s="162"/>
      <c r="G277" s="162"/>
      <c r="H277" s="162"/>
      <c r="I277" s="162"/>
      <c r="J277" s="162"/>
      <c r="K277" s="162"/>
      <c r="L277" s="162"/>
      <c r="M277" s="162"/>
      <c r="N277" s="161"/>
      <c r="O277" s="161"/>
      <c r="P277" s="161"/>
      <c r="Q277" s="161"/>
      <c r="R277" s="162"/>
      <c r="S277" s="162"/>
      <c r="T277" s="162"/>
      <c r="U277" s="162"/>
      <c r="V277" s="162"/>
      <c r="W277" s="162"/>
      <c r="X277" s="162"/>
      <c r="Y277" s="162"/>
      <c r="Z277" s="152"/>
      <c r="AA277" s="152"/>
      <c r="AB277" s="152"/>
      <c r="AC277" s="152"/>
      <c r="AD277" s="152"/>
      <c r="AE277" s="152"/>
      <c r="AF277" s="152"/>
      <c r="AG277" s="152" t="s">
        <v>234</v>
      </c>
      <c r="AH277" s="152">
        <v>0</v>
      </c>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ht="33.75" outlineLevel="3" x14ac:dyDescent="0.2">
      <c r="A278" s="159"/>
      <c r="B278" s="160"/>
      <c r="C278" s="192" t="s">
        <v>539</v>
      </c>
      <c r="D278" s="163"/>
      <c r="E278" s="164">
        <v>-24.8248</v>
      </c>
      <c r="F278" s="162"/>
      <c r="G278" s="162"/>
      <c r="H278" s="162"/>
      <c r="I278" s="162"/>
      <c r="J278" s="162"/>
      <c r="K278" s="162"/>
      <c r="L278" s="162"/>
      <c r="M278" s="162"/>
      <c r="N278" s="161"/>
      <c r="O278" s="161"/>
      <c r="P278" s="161"/>
      <c r="Q278" s="161"/>
      <c r="R278" s="162"/>
      <c r="S278" s="162"/>
      <c r="T278" s="162"/>
      <c r="U278" s="162"/>
      <c r="V278" s="162"/>
      <c r="W278" s="162"/>
      <c r="X278" s="162"/>
      <c r="Y278" s="162"/>
      <c r="Z278" s="152"/>
      <c r="AA278" s="152"/>
      <c r="AB278" s="152"/>
      <c r="AC278" s="152"/>
      <c r="AD278" s="152"/>
      <c r="AE278" s="152"/>
      <c r="AF278" s="152"/>
      <c r="AG278" s="152" t="s">
        <v>234</v>
      </c>
      <c r="AH278" s="152">
        <v>0</v>
      </c>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3" x14ac:dyDescent="0.2">
      <c r="A279" s="159"/>
      <c r="B279" s="160"/>
      <c r="C279" s="192" t="s">
        <v>540</v>
      </c>
      <c r="D279" s="163"/>
      <c r="E279" s="164">
        <v>8.2512500000000006</v>
      </c>
      <c r="F279" s="162"/>
      <c r="G279" s="162"/>
      <c r="H279" s="162"/>
      <c r="I279" s="162"/>
      <c r="J279" s="162"/>
      <c r="K279" s="162"/>
      <c r="L279" s="162"/>
      <c r="M279" s="162"/>
      <c r="N279" s="161"/>
      <c r="O279" s="161"/>
      <c r="P279" s="161"/>
      <c r="Q279" s="161"/>
      <c r="R279" s="162"/>
      <c r="S279" s="162"/>
      <c r="T279" s="162"/>
      <c r="U279" s="162"/>
      <c r="V279" s="162"/>
      <c r="W279" s="162"/>
      <c r="X279" s="162"/>
      <c r="Y279" s="162"/>
      <c r="Z279" s="152"/>
      <c r="AA279" s="152"/>
      <c r="AB279" s="152"/>
      <c r="AC279" s="152"/>
      <c r="AD279" s="152"/>
      <c r="AE279" s="152"/>
      <c r="AF279" s="152"/>
      <c r="AG279" s="152" t="s">
        <v>234</v>
      </c>
      <c r="AH279" s="152">
        <v>0</v>
      </c>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3" x14ac:dyDescent="0.2">
      <c r="A280" s="159"/>
      <c r="B280" s="160"/>
      <c r="C280" s="192" t="s">
        <v>541</v>
      </c>
      <c r="D280" s="163"/>
      <c r="E280" s="164"/>
      <c r="F280" s="162"/>
      <c r="G280" s="162"/>
      <c r="H280" s="162"/>
      <c r="I280" s="162"/>
      <c r="J280" s="162"/>
      <c r="K280" s="162"/>
      <c r="L280" s="162"/>
      <c r="M280" s="162"/>
      <c r="N280" s="161"/>
      <c r="O280" s="161"/>
      <c r="P280" s="161"/>
      <c r="Q280" s="161"/>
      <c r="R280" s="162"/>
      <c r="S280" s="162"/>
      <c r="T280" s="162"/>
      <c r="U280" s="162"/>
      <c r="V280" s="162"/>
      <c r="W280" s="162"/>
      <c r="X280" s="162"/>
      <c r="Y280" s="162"/>
      <c r="Z280" s="152"/>
      <c r="AA280" s="152"/>
      <c r="AB280" s="152"/>
      <c r="AC280" s="152"/>
      <c r="AD280" s="152"/>
      <c r="AE280" s="152"/>
      <c r="AF280" s="152"/>
      <c r="AG280" s="152" t="s">
        <v>234</v>
      </c>
      <c r="AH280" s="152">
        <v>0</v>
      </c>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3" x14ac:dyDescent="0.2">
      <c r="A281" s="159"/>
      <c r="B281" s="160"/>
      <c r="C281" s="192" t="s">
        <v>542</v>
      </c>
      <c r="D281" s="163"/>
      <c r="E281" s="164">
        <v>-42.5</v>
      </c>
      <c r="F281" s="162"/>
      <c r="G281" s="162"/>
      <c r="H281" s="162"/>
      <c r="I281" s="162"/>
      <c r="J281" s="162"/>
      <c r="K281" s="162"/>
      <c r="L281" s="162"/>
      <c r="M281" s="162"/>
      <c r="N281" s="161"/>
      <c r="O281" s="161"/>
      <c r="P281" s="161"/>
      <c r="Q281" s="161"/>
      <c r="R281" s="162"/>
      <c r="S281" s="162"/>
      <c r="T281" s="162"/>
      <c r="U281" s="162"/>
      <c r="V281" s="162"/>
      <c r="W281" s="162"/>
      <c r="X281" s="162"/>
      <c r="Y281" s="162"/>
      <c r="Z281" s="152"/>
      <c r="AA281" s="152"/>
      <c r="AB281" s="152"/>
      <c r="AC281" s="152"/>
      <c r="AD281" s="152"/>
      <c r="AE281" s="152"/>
      <c r="AF281" s="152"/>
      <c r="AG281" s="152" t="s">
        <v>234</v>
      </c>
      <c r="AH281" s="152">
        <v>0</v>
      </c>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ht="22.5" outlineLevel="3" x14ac:dyDescent="0.2">
      <c r="A282" s="159"/>
      <c r="B282" s="160"/>
      <c r="C282" s="192" t="s">
        <v>543</v>
      </c>
      <c r="D282" s="163"/>
      <c r="E282" s="164">
        <v>58.007350000000002</v>
      </c>
      <c r="F282" s="162"/>
      <c r="G282" s="162"/>
      <c r="H282" s="162"/>
      <c r="I282" s="162"/>
      <c r="J282" s="162"/>
      <c r="K282" s="162"/>
      <c r="L282" s="162"/>
      <c r="M282" s="162"/>
      <c r="N282" s="161"/>
      <c r="O282" s="161"/>
      <c r="P282" s="161"/>
      <c r="Q282" s="161"/>
      <c r="R282" s="162"/>
      <c r="S282" s="162"/>
      <c r="T282" s="162"/>
      <c r="U282" s="162"/>
      <c r="V282" s="162"/>
      <c r="W282" s="162"/>
      <c r="X282" s="162"/>
      <c r="Y282" s="162"/>
      <c r="Z282" s="152"/>
      <c r="AA282" s="152"/>
      <c r="AB282" s="152"/>
      <c r="AC282" s="152"/>
      <c r="AD282" s="152"/>
      <c r="AE282" s="152"/>
      <c r="AF282" s="152"/>
      <c r="AG282" s="152" t="s">
        <v>234</v>
      </c>
      <c r="AH282" s="152">
        <v>0</v>
      </c>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3" x14ac:dyDescent="0.2">
      <c r="A283" s="159"/>
      <c r="B283" s="160"/>
      <c r="C283" s="192" t="s">
        <v>544</v>
      </c>
      <c r="D283" s="163"/>
      <c r="E283" s="164">
        <v>45.129750000000001</v>
      </c>
      <c r="F283" s="162"/>
      <c r="G283" s="162"/>
      <c r="H283" s="162"/>
      <c r="I283" s="162"/>
      <c r="J283" s="162"/>
      <c r="K283" s="162"/>
      <c r="L283" s="162"/>
      <c r="M283" s="162"/>
      <c r="N283" s="161"/>
      <c r="O283" s="161"/>
      <c r="P283" s="161"/>
      <c r="Q283" s="161"/>
      <c r="R283" s="162"/>
      <c r="S283" s="162"/>
      <c r="T283" s="162"/>
      <c r="U283" s="162"/>
      <c r="V283" s="162"/>
      <c r="W283" s="162"/>
      <c r="X283" s="162"/>
      <c r="Y283" s="162"/>
      <c r="Z283" s="152"/>
      <c r="AA283" s="152"/>
      <c r="AB283" s="152"/>
      <c r="AC283" s="152"/>
      <c r="AD283" s="152"/>
      <c r="AE283" s="152"/>
      <c r="AF283" s="152"/>
      <c r="AG283" s="152" t="s">
        <v>234</v>
      </c>
      <c r="AH283" s="152">
        <v>0</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3" x14ac:dyDescent="0.2">
      <c r="A284" s="159"/>
      <c r="B284" s="160"/>
      <c r="C284" s="192" t="s">
        <v>545</v>
      </c>
      <c r="D284" s="163"/>
      <c r="E284" s="164">
        <v>30.837</v>
      </c>
      <c r="F284" s="162"/>
      <c r="G284" s="162"/>
      <c r="H284" s="162"/>
      <c r="I284" s="162"/>
      <c r="J284" s="162"/>
      <c r="K284" s="162"/>
      <c r="L284" s="162"/>
      <c r="M284" s="162"/>
      <c r="N284" s="161"/>
      <c r="O284" s="161"/>
      <c r="P284" s="161"/>
      <c r="Q284" s="161"/>
      <c r="R284" s="162"/>
      <c r="S284" s="162"/>
      <c r="T284" s="162"/>
      <c r="U284" s="162"/>
      <c r="V284" s="162"/>
      <c r="W284" s="162"/>
      <c r="X284" s="162"/>
      <c r="Y284" s="162"/>
      <c r="Z284" s="152"/>
      <c r="AA284" s="152"/>
      <c r="AB284" s="152"/>
      <c r="AC284" s="152"/>
      <c r="AD284" s="152"/>
      <c r="AE284" s="152"/>
      <c r="AF284" s="152"/>
      <c r="AG284" s="152" t="s">
        <v>234</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1" x14ac:dyDescent="0.2">
      <c r="A285" s="175">
        <v>91</v>
      </c>
      <c r="B285" s="176" t="s">
        <v>546</v>
      </c>
      <c r="C285" s="191" t="s">
        <v>547</v>
      </c>
      <c r="D285" s="177" t="s">
        <v>249</v>
      </c>
      <c r="E285" s="178">
        <v>285.49668000000003</v>
      </c>
      <c r="F285" s="179"/>
      <c r="G285" s="180">
        <f>ROUND(E285*F285,2)</f>
        <v>0</v>
      </c>
      <c r="H285" s="179">
        <v>5.59</v>
      </c>
      <c r="I285" s="180">
        <f>ROUND(E285*H285,2)</f>
        <v>1595.93</v>
      </c>
      <c r="J285" s="179">
        <v>18.309999999999999</v>
      </c>
      <c r="K285" s="180">
        <f>ROUND(E285*J285,2)</f>
        <v>5227.4399999999996</v>
      </c>
      <c r="L285" s="180">
        <v>21</v>
      </c>
      <c r="M285" s="180">
        <f>G285*(1+L285/100)</f>
        <v>0</v>
      </c>
      <c r="N285" s="178">
        <v>6.9999999999999994E-5</v>
      </c>
      <c r="O285" s="178">
        <f>ROUND(E285*N285,2)</f>
        <v>0.02</v>
      </c>
      <c r="P285" s="178">
        <v>0</v>
      </c>
      <c r="Q285" s="178">
        <f>ROUND(E285*P285,2)</f>
        <v>0</v>
      </c>
      <c r="R285" s="180" t="s">
        <v>537</v>
      </c>
      <c r="S285" s="180" t="s">
        <v>227</v>
      </c>
      <c r="T285" s="181" t="s">
        <v>228</v>
      </c>
      <c r="U285" s="162">
        <v>0.03</v>
      </c>
      <c r="V285" s="162">
        <f>ROUND(E285*U285,2)</f>
        <v>8.56</v>
      </c>
      <c r="W285" s="162"/>
      <c r="X285" s="162" t="s">
        <v>229</v>
      </c>
      <c r="Y285" s="162" t="s">
        <v>230</v>
      </c>
      <c r="Z285" s="152"/>
      <c r="AA285" s="152"/>
      <c r="AB285" s="152"/>
      <c r="AC285" s="152"/>
      <c r="AD285" s="152"/>
      <c r="AE285" s="152"/>
      <c r="AF285" s="152"/>
      <c r="AG285" s="152" t="s">
        <v>231</v>
      </c>
      <c r="AH285" s="152"/>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ht="33.75" outlineLevel="2" x14ac:dyDescent="0.2">
      <c r="A286" s="159"/>
      <c r="B286" s="160"/>
      <c r="C286" s="192" t="s">
        <v>293</v>
      </c>
      <c r="D286" s="163"/>
      <c r="E286" s="164">
        <v>67.573099999999997</v>
      </c>
      <c r="F286" s="162"/>
      <c r="G286" s="162"/>
      <c r="H286" s="162"/>
      <c r="I286" s="162"/>
      <c r="J286" s="162"/>
      <c r="K286" s="162"/>
      <c r="L286" s="162"/>
      <c r="M286" s="162"/>
      <c r="N286" s="161"/>
      <c r="O286" s="161"/>
      <c r="P286" s="161"/>
      <c r="Q286" s="161"/>
      <c r="R286" s="162"/>
      <c r="S286" s="162"/>
      <c r="T286" s="162"/>
      <c r="U286" s="162"/>
      <c r="V286" s="162"/>
      <c r="W286" s="162"/>
      <c r="X286" s="162"/>
      <c r="Y286" s="162"/>
      <c r="Z286" s="152"/>
      <c r="AA286" s="152"/>
      <c r="AB286" s="152"/>
      <c r="AC286" s="152"/>
      <c r="AD286" s="152"/>
      <c r="AE286" s="152"/>
      <c r="AF286" s="152"/>
      <c r="AG286" s="152" t="s">
        <v>234</v>
      </c>
      <c r="AH286" s="152">
        <v>0</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ht="33.75" outlineLevel="3" x14ac:dyDescent="0.2">
      <c r="A287" s="159"/>
      <c r="B287" s="160"/>
      <c r="C287" s="192" t="s">
        <v>294</v>
      </c>
      <c r="D287" s="163"/>
      <c r="E287" s="164">
        <v>56.410890000000002</v>
      </c>
      <c r="F287" s="162"/>
      <c r="G287" s="162"/>
      <c r="H287" s="162"/>
      <c r="I287" s="162"/>
      <c r="J287" s="162"/>
      <c r="K287" s="162"/>
      <c r="L287" s="162"/>
      <c r="M287" s="162"/>
      <c r="N287" s="161"/>
      <c r="O287" s="161"/>
      <c r="P287" s="161"/>
      <c r="Q287" s="161"/>
      <c r="R287" s="162"/>
      <c r="S287" s="162"/>
      <c r="T287" s="162"/>
      <c r="U287" s="162"/>
      <c r="V287" s="162"/>
      <c r="W287" s="162"/>
      <c r="X287" s="162"/>
      <c r="Y287" s="162"/>
      <c r="Z287" s="152"/>
      <c r="AA287" s="152"/>
      <c r="AB287" s="152"/>
      <c r="AC287" s="152"/>
      <c r="AD287" s="152"/>
      <c r="AE287" s="152"/>
      <c r="AF287" s="152"/>
      <c r="AG287" s="152" t="s">
        <v>234</v>
      </c>
      <c r="AH287" s="152">
        <v>0</v>
      </c>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3" x14ac:dyDescent="0.2">
      <c r="A288" s="159"/>
      <c r="B288" s="160"/>
      <c r="C288" s="192" t="s">
        <v>295</v>
      </c>
      <c r="D288" s="163"/>
      <c r="E288" s="164">
        <v>42.451279999999997</v>
      </c>
      <c r="F288" s="162"/>
      <c r="G288" s="162"/>
      <c r="H288" s="162"/>
      <c r="I288" s="162"/>
      <c r="J288" s="162"/>
      <c r="K288" s="162"/>
      <c r="L288" s="162"/>
      <c r="M288" s="162"/>
      <c r="N288" s="161"/>
      <c r="O288" s="161"/>
      <c r="P288" s="161"/>
      <c r="Q288" s="161"/>
      <c r="R288" s="162"/>
      <c r="S288" s="162"/>
      <c r="T288" s="162"/>
      <c r="U288" s="162"/>
      <c r="V288" s="162"/>
      <c r="W288" s="162"/>
      <c r="X288" s="162"/>
      <c r="Y288" s="162"/>
      <c r="Z288" s="152"/>
      <c r="AA288" s="152"/>
      <c r="AB288" s="152"/>
      <c r="AC288" s="152"/>
      <c r="AD288" s="152"/>
      <c r="AE288" s="152"/>
      <c r="AF288" s="152"/>
      <c r="AG288" s="152" t="s">
        <v>234</v>
      </c>
      <c r="AH288" s="152">
        <v>0</v>
      </c>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3" x14ac:dyDescent="0.2">
      <c r="A289" s="159"/>
      <c r="B289" s="160"/>
      <c r="C289" s="192" t="s">
        <v>296</v>
      </c>
      <c r="D289" s="163"/>
      <c r="E289" s="164">
        <v>26.522559999999999</v>
      </c>
      <c r="F289" s="162"/>
      <c r="G289" s="162"/>
      <c r="H289" s="162"/>
      <c r="I289" s="162"/>
      <c r="J289" s="162"/>
      <c r="K289" s="162"/>
      <c r="L289" s="162"/>
      <c r="M289" s="162"/>
      <c r="N289" s="161"/>
      <c r="O289" s="161"/>
      <c r="P289" s="161"/>
      <c r="Q289" s="161"/>
      <c r="R289" s="162"/>
      <c r="S289" s="162"/>
      <c r="T289" s="162"/>
      <c r="U289" s="162"/>
      <c r="V289" s="162"/>
      <c r="W289" s="162"/>
      <c r="X289" s="162"/>
      <c r="Y289" s="162"/>
      <c r="Z289" s="152"/>
      <c r="AA289" s="152"/>
      <c r="AB289" s="152"/>
      <c r="AC289" s="152"/>
      <c r="AD289" s="152"/>
      <c r="AE289" s="152"/>
      <c r="AF289" s="152"/>
      <c r="AG289" s="152" t="s">
        <v>234</v>
      </c>
      <c r="AH289" s="152">
        <v>0</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3" x14ac:dyDescent="0.2">
      <c r="A290" s="159"/>
      <c r="B290" s="160"/>
      <c r="C290" s="192" t="s">
        <v>548</v>
      </c>
      <c r="D290" s="163"/>
      <c r="E290" s="164"/>
      <c r="F290" s="162"/>
      <c r="G290" s="162"/>
      <c r="H290" s="162"/>
      <c r="I290" s="162"/>
      <c r="J290" s="162"/>
      <c r="K290" s="162"/>
      <c r="L290" s="162"/>
      <c r="M290" s="162"/>
      <c r="N290" s="161"/>
      <c r="O290" s="161"/>
      <c r="P290" s="161"/>
      <c r="Q290" s="161"/>
      <c r="R290" s="162"/>
      <c r="S290" s="162"/>
      <c r="T290" s="162"/>
      <c r="U290" s="162"/>
      <c r="V290" s="162"/>
      <c r="W290" s="162"/>
      <c r="X290" s="162"/>
      <c r="Y290" s="162"/>
      <c r="Z290" s="152"/>
      <c r="AA290" s="152"/>
      <c r="AB290" s="152"/>
      <c r="AC290" s="152"/>
      <c r="AD290" s="152"/>
      <c r="AE290" s="152"/>
      <c r="AF290" s="152"/>
      <c r="AG290" s="152" t="s">
        <v>234</v>
      </c>
      <c r="AH290" s="152">
        <v>0</v>
      </c>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3" x14ac:dyDescent="0.2">
      <c r="A291" s="159"/>
      <c r="B291" s="160"/>
      <c r="C291" s="192" t="s">
        <v>287</v>
      </c>
      <c r="D291" s="163"/>
      <c r="E291" s="164">
        <v>33.352649999999997</v>
      </c>
      <c r="F291" s="162"/>
      <c r="G291" s="162"/>
      <c r="H291" s="162"/>
      <c r="I291" s="162"/>
      <c r="J291" s="162"/>
      <c r="K291" s="162"/>
      <c r="L291" s="162"/>
      <c r="M291" s="162"/>
      <c r="N291" s="161"/>
      <c r="O291" s="161"/>
      <c r="P291" s="161"/>
      <c r="Q291" s="161"/>
      <c r="R291" s="162"/>
      <c r="S291" s="162"/>
      <c r="T291" s="162"/>
      <c r="U291" s="162"/>
      <c r="V291" s="162"/>
      <c r="W291" s="162"/>
      <c r="X291" s="162"/>
      <c r="Y291" s="162"/>
      <c r="Z291" s="152"/>
      <c r="AA291" s="152"/>
      <c r="AB291" s="152"/>
      <c r="AC291" s="152"/>
      <c r="AD291" s="152"/>
      <c r="AE291" s="152"/>
      <c r="AF291" s="152"/>
      <c r="AG291" s="152" t="s">
        <v>234</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3" x14ac:dyDescent="0.2">
      <c r="A292" s="159"/>
      <c r="B292" s="160"/>
      <c r="C292" s="192" t="s">
        <v>288</v>
      </c>
      <c r="D292" s="163"/>
      <c r="E292" s="164">
        <v>25.5642</v>
      </c>
      <c r="F292" s="162"/>
      <c r="G292" s="162"/>
      <c r="H292" s="162"/>
      <c r="I292" s="162"/>
      <c r="J292" s="162"/>
      <c r="K292" s="162"/>
      <c r="L292" s="162"/>
      <c r="M292" s="162"/>
      <c r="N292" s="161"/>
      <c r="O292" s="161"/>
      <c r="P292" s="161"/>
      <c r="Q292" s="161"/>
      <c r="R292" s="162"/>
      <c r="S292" s="162"/>
      <c r="T292" s="162"/>
      <c r="U292" s="162"/>
      <c r="V292" s="162"/>
      <c r="W292" s="162"/>
      <c r="X292" s="162"/>
      <c r="Y292" s="162"/>
      <c r="Z292" s="152"/>
      <c r="AA292" s="152"/>
      <c r="AB292" s="152"/>
      <c r="AC292" s="152"/>
      <c r="AD292" s="152"/>
      <c r="AE292" s="152"/>
      <c r="AF292" s="152"/>
      <c r="AG292" s="152" t="s">
        <v>234</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3" x14ac:dyDescent="0.2">
      <c r="A293" s="159"/>
      <c r="B293" s="160"/>
      <c r="C293" s="192" t="s">
        <v>541</v>
      </c>
      <c r="D293" s="163"/>
      <c r="E293" s="164"/>
      <c r="F293" s="162"/>
      <c r="G293" s="162"/>
      <c r="H293" s="162"/>
      <c r="I293" s="162"/>
      <c r="J293" s="162"/>
      <c r="K293" s="162"/>
      <c r="L293" s="162"/>
      <c r="M293" s="162"/>
      <c r="N293" s="161"/>
      <c r="O293" s="161"/>
      <c r="P293" s="161"/>
      <c r="Q293" s="161"/>
      <c r="R293" s="162"/>
      <c r="S293" s="162"/>
      <c r="T293" s="162"/>
      <c r="U293" s="162"/>
      <c r="V293" s="162"/>
      <c r="W293" s="162"/>
      <c r="X293" s="162"/>
      <c r="Y293" s="162"/>
      <c r="Z293" s="152"/>
      <c r="AA293" s="152"/>
      <c r="AB293" s="152"/>
      <c r="AC293" s="152"/>
      <c r="AD293" s="152"/>
      <c r="AE293" s="152"/>
      <c r="AF293" s="152"/>
      <c r="AG293" s="152" t="s">
        <v>234</v>
      </c>
      <c r="AH293" s="152">
        <v>0</v>
      </c>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3" x14ac:dyDescent="0.2">
      <c r="A294" s="159"/>
      <c r="B294" s="160"/>
      <c r="C294" s="192" t="s">
        <v>549</v>
      </c>
      <c r="D294" s="163"/>
      <c r="E294" s="164">
        <v>20.00375</v>
      </c>
      <c r="F294" s="162"/>
      <c r="G294" s="162"/>
      <c r="H294" s="162"/>
      <c r="I294" s="162"/>
      <c r="J294" s="162"/>
      <c r="K294" s="162"/>
      <c r="L294" s="162"/>
      <c r="M294" s="162"/>
      <c r="N294" s="161"/>
      <c r="O294" s="161"/>
      <c r="P294" s="161"/>
      <c r="Q294" s="161"/>
      <c r="R294" s="162"/>
      <c r="S294" s="162"/>
      <c r="T294" s="162"/>
      <c r="U294" s="162"/>
      <c r="V294" s="162"/>
      <c r="W294" s="162"/>
      <c r="X294" s="162"/>
      <c r="Y294" s="162"/>
      <c r="Z294" s="152"/>
      <c r="AA294" s="152"/>
      <c r="AB294" s="152"/>
      <c r="AC294" s="152"/>
      <c r="AD294" s="152"/>
      <c r="AE294" s="152"/>
      <c r="AF294" s="152"/>
      <c r="AG294" s="152" t="s">
        <v>234</v>
      </c>
      <c r="AH294" s="152">
        <v>0</v>
      </c>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3" x14ac:dyDescent="0.2">
      <c r="A295" s="159"/>
      <c r="B295" s="160"/>
      <c r="C295" s="192" t="s">
        <v>550</v>
      </c>
      <c r="D295" s="163"/>
      <c r="E295" s="164">
        <v>13.61825</v>
      </c>
      <c r="F295" s="162"/>
      <c r="G295" s="162"/>
      <c r="H295" s="162"/>
      <c r="I295" s="162"/>
      <c r="J295" s="162"/>
      <c r="K295" s="162"/>
      <c r="L295" s="162"/>
      <c r="M295" s="162"/>
      <c r="N295" s="161"/>
      <c r="O295" s="161"/>
      <c r="P295" s="161"/>
      <c r="Q295" s="161"/>
      <c r="R295" s="162"/>
      <c r="S295" s="162"/>
      <c r="T295" s="162"/>
      <c r="U295" s="162"/>
      <c r="V295" s="162"/>
      <c r="W295" s="162"/>
      <c r="X295" s="162"/>
      <c r="Y295" s="162"/>
      <c r="Z295" s="152"/>
      <c r="AA295" s="152"/>
      <c r="AB295" s="152"/>
      <c r="AC295" s="152"/>
      <c r="AD295" s="152"/>
      <c r="AE295" s="152"/>
      <c r="AF295" s="152"/>
      <c r="AG295" s="152" t="s">
        <v>234</v>
      </c>
      <c r="AH295" s="152">
        <v>0</v>
      </c>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1" x14ac:dyDescent="0.2">
      <c r="A296" s="175">
        <v>92</v>
      </c>
      <c r="B296" s="176" t="s">
        <v>551</v>
      </c>
      <c r="C296" s="191" t="s">
        <v>552</v>
      </c>
      <c r="D296" s="177" t="s">
        <v>249</v>
      </c>
      <c r="E296" s="178">
        <v>285.49668000000003</v>
      </c>
      <c r="F296" s="179"/>
      <c r="G296" s="180">
        <f>ROUND(E296*F296,2)</f>
        <v>0</v>
      </c>
      <c r="H296" s="179">
        <v>6.7</v>
      </c>
      <c r="I296" s="180">
        <f>ROUND(E296*H296,2)</f>
        <v>1912.83</v>
      </c>
      <c r="J296" s="179">
        <v>57.5</v>
      </c>
      <c r="K296" s="180">
        <f>ROUND(E296*J296,2)</f>
        <v>16416.060000000001</v>
      </c>
      <c r="L296" s="180">
        <v>21</v>
      </c>
      <c r="M296" s="180">
        <f>G296*(1+L296/100)</f>
        <v>0</v>
      </c>
      <c r="N296" s="178">
        <v>1.4999999999999999E-4</v>
      </c>
      <c r="O296" s="178">
        <f>ROUND(E296*N296,2)</f>
        <v>0.04</v>
      </c>
      <c r="P296" s="178">
        <v>0</v>
      </c>
      <c r="Q296" s="178">
        <f>ROUND(E296*P296,2)</f>
        <v>0</v>
      </c>
      <c r="R296" s="180" t="s">
        <v>537</v>
      </c>
      <c r="S296" s="180" t="s">
        <v>227</v>
      </c>
      <c r="T296" s="181" t="s">
        <v>228</v>
      </c>
      <c r="U296" s="162">
        <v>0.1</v>
      </c>
      <c r="V296" s="162">
        <f>ROUND(E296*U296,2)</f>
        <v>28.55</v>
      </c>
      <c r="W296" s="162"/>
      <c r="X296" s="162" t="s">
        <v>229</v>
      </c>
      <c r="Y296" s="162" t="s">
        <v>230</v>
      </c>
      <c r="Z296" s="152"/>
      <c r="AA296" s="152"/>
      <c r="AB296" s="152"/>
      <c r="AC296" s="152"/>
      <c r="AD296" s="152"/>
      <c r="AE296" s="152"/>
      <c r="AF296" s="152"/>
      <c r="AG296" s="152" t="s">
        <v>231</v>
      </c>
      <c r="AH296" s="152"/>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ht="33.75" outlineLevel="2" x14ac:dyDescent="0.2">
      <c r="A297" s="159"/>
      <c r="B297" s="160"/>
      <c r="C297" s="192" t="s">
        <v>293</v>
      </c>
      <c r="D297" s="163"/>
      <c r="E297" s="164">
        <v>67.573099999999997</v>
      </c>
      <c r="F297" s="162"/>
      <c r="G297" s="162"/>
      <c r="H297" s="162"/>
      <c r="I297" s="162"/>
      <c r="J297" s="162"/>
      <c r="K297" s="162"/>
      <c r="L297" s="162"/>
      <c r="M297" s="162"/>
      <c r="N297" s="161"/>
      <c r="O297" s="161"/>
      <c r="P297" s="161"/>
      <c r="Q297" s="161"/>
      <c r="R297" s="162"/>
      <c r="S297" s="162"/>
      <c r="T297" s="162"/>
      <c r="U297" s="162"/>
      <c r="V297" s="162"/>
      <c r="W297" s="162"/>
      <c r="X297" s="162"/>
      <c r="Y297" s="162"/>
      <c r="Z297" s="152"/>
      <c r="AA297" s="152"/>
      <c r="AB297" s="152"/>
      <c r="AC297" s="152"/>
      <c r="AD297" s="152"/>
      <c r="AE297" s="152"/>
      <c r="AF297" s="152"/>
      <c r="AG297" s="152" t="s">
        <v>234</v>
      </c>
      <c r="AH297" s="152">
        <v>0</v>
      </c>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ht="33.75" outlineLevel="3" x14ac:dyDescent="0.2">
      <c r="A298" s="159"/>
      <c r="B298" s="160"/>
      <c r="C298" s="192" t="s">
        <v>294</v>
      </c>
      <c r="D298" s="163"/>
      <c r="E298" s="164">
        <v>56.410890000000002</v>
      </c>
      <c r="F298" s="162"/>
      <c r="G298" s="162"/>
      <c r="H298" s="162"/>
      <c r="I298" s="162"/>
      <c r="J298" s="162"/>
      <c r="K298" s="162"/>
      <c r="L298" s="162"/>
      <c r="M298" s="162"/>
      <c r="N298" s="161"/>
      <c r="O298" s="161"/>
      <c r="P298" s="161"/>
      <c r="Q298" s="161"/>
      <c r="R298" s="162"/>
      <c r="S298" s="162"/>
      <c r="T298" s="162"/>
      <c r="U298" s="162"/>
      <c r="V298" s="162"/>
      <c r="W298" s="162"/>
      <c r="X298" s="162"/>
      <c r="Y298" s="162"/>
      <c r="Z298" s="152"/>
      <c r="AA298" s="152"/>
      <c r="AB298" s="152"/>
      <c r="AC298" s="152"/>
      <c r="AD298" s="152"/>
      <c r="AE298" s="152"/>
      <c r="AF298" s="152"/>
      <c r="AG298" s="152" t="s">
        <v>234</v>
      </c>
      <c r="AH298" s="152">
        <v>0</v>
      </c>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3" x14ac:dyDescent="0.2">
      <c r="A299" s="159"/>
      <c r="B299" s="160"/>
      <c r="C299" s="192" t="s">
        <v>295</v>
      </c>
      <c r="D299" s="163"/>
      <c r="E299" s="164">
        <v>42.451279999999997</v>
      </c>
      <c r="F299" s="162"/>
      <c r="G299" s="162"/>
      <c r="H299" s="162"/>
      <c r="I299" s="162"/>
      <c r="J299" s="162"/>
      <c r="K299" s="162"/>
      <c r="L299" s="162"/>
      <c r="M299" s="162"/>
      <c r="N299" s="161"/>
      <c r="O299" s="161"/>
      <c r="P299" s="161"/>
      <c r="Q299" s="161"/>
      <c r="R299" s="162"/>
      <c r="S299" s="162"/>
      <c r="T299" s="162"/>
      <c r="U299" s="162"/>
      <c r="V299" s="162"/>
      <c r="W299" s="162"/>
      <c r="X299" s="162"/>
      <c r="Y299" s="162"/>
      <c r="Z299" s="152"/>
      <c r="AA299" s="152"/>
      <c r="AB299" s="152"/>
      <c r="AC299" s="152"/>
      <c r="AD299" s="152"/>
      <c r="AE299" s="152"/>
      <c r="AF299" s="152"/>
      <c r="AG299" s="152" t="s">
        <v>234</v>
      </c>
      <c r="AH299" s="152">
        <v>0</v>
      </c>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outlineLevel="3" x14ac:dyDescent="0.2">
      <c r="A300" s="159"/>
      <c r="B300" s="160"/>
      <c r="C300" s="192" t="s">
        <v>296</v>
      </c>
      <c r="D300" s="163"/>
      <c r="E300" s="164">
        <v>26.522559999999999</v>
      </c>
      <c r="F300" s="162"/>
      <c r="G300" s="162"/>
      <c r="H300" s="162"/>
      <c r="I300" s="162"/>
      <c r="J300" s="162"/>
      <c r="K300" s="162"/>
      <c r="L300" s="162"/>
      <c r="M300" s="162"/>
      <c r="N300" s="161"/>
      <c r="O300" s="161"/>
      <c r="P300" s="161"/>
      <c r="Q300" s="161"/>
      <c r="R300" s="162"/>
      <c r="S300" s="162"/>
      <c r="T300" s="162"/>
      <c r="U300" s="162"/>
      <c r="V300" s="162"/>
      <c r="W300" s="162"/>
      <c r="X300" s="162"/>
      <c r="Y300" s="162"/>
      <c r="Z300" s="152"/>
      <c r="AA300" s="152"/>
      <c r="AB300" s="152"/>
      <c r="AC300" s="152"/>
      <c r="AD300" s="152"/>
      <c r="AE300" s="152"/>
      <c r="AF300" s="152"/>
      <c r="AG300" s="152" t="s">
        <v>234</v>
      </c>
      <c r="AH300" s="152">
        <v>0</v>
      </c>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3" x14ac:dyDescent="0.2">
      <c r="A301" s="159"/>
      <c r="B301" s="160"/>
      <c r="C301" s="192" t="s">
        <v>548</v>
      </c>
      <c r="D301" s="163"/>
      <c r="E301" s="164"/>
      <c r="F301" s="162"/>
      <c r="G301" s="162"/>
      <c r="H301" s="162"/>
      <c r="I301" s="162"/>
      <c r="J301" s="162"/>
      <c r="K301" s="162"/>
      <c r="L301" s="162"/>
      <c r="M301" s="162"/>
      <c r="N301" s="161"/>
      <c r="O301" s="161"/>
      <c r="P301" s="161"/>
      <c r="Q301" s="161"/>
      <c r="R301" s="162"/>
      <c r="S301" s="162"/>
      <c r="T301" s="162"/>
      <c r="U301" s="162"/>
      <c r="V301" s="162"/>
      <c r="W301" s="162"/>
      <c r="X301" s="162"/>
      <c r="Y301" s="162"/>
      <c r="Z301" s="152"/>
      <c r="AA301" s="152"/>
      <c r="AB301" s="152"/>
      <c r="AC301" s="152"/>
      <c r="AD301" s="152"/>
      <c r="AE301" s="152"/>
      <c r="AF301" s="152"/>
      <c r="AG301" s="152" t="s">
        <v>234</v>
      </c>
      <c r="AH301" s="152">
        <v>0</v>
      </c>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3" x14ac:dyDescent="0.2">
      <c r="A302" s="159"/>
      <c r="B302" s="160"/>
      <c r="C302" s="192" t="s">
        <v>287</v>
      </c>
      <c r="D302" s="163"/>
      <c r="E302" s="164">
        <v>33.352649999999997</v>
      </c>
      <c r="F302" s="162"/>
      <c r="G302" s="162"/>
      <c r="H302" s="162"/>
      <c r="I302" s="162"/>
      <c r="J302" s="162"/>
      <c r="K302" s="162"/>
      <c r="L302" s="162"/>
      <c r="M302" s="162"/>
      <c r="N302" s="161"/>
      <c r="O302" s="161"/>
      <c r="P302" s="161"/>
      <c r="Q302" s="161"/>
      <c r="R302" s="162"/>
      <c r="S302" s="162"/>
      <c r="T302" s="162"/>
      <c r="U302" s="162"/>
      <c r="V302" s="162"/>
      <c r="W302" s="162"/>
      <c r="X302" s="162"/>
      <c r="Y302" s="162"/>
      <c r="Z302" s="152"/>
      <c r="AA302" s="152"/>
      <c r="AB302" s="152"/>
      <c r="AC302" s="152"/>
      <c r="AD302" s="152"/>
      <c r="AE302" s="152"/>
      <c r="AF302" s="152"/>
      <c r="AG302" s="152" t="s">
        <v>234</v>
      </c>
      <c r="AH302" s="152">
        <v>0</v>
      </c>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3" x14ac:dyDescent="0.2">
      <c r="A303" s="159"/>
      <c r="B303" s="160"/>
      <c r="C303" s="192" t="s">
        <v>288</v>
      </c>
      <c r="D303" s="163"/>
      <c r="E303" s="164">
        <v>25.5642</v>
      </c>
      <c r="F303" s="162"/>
      <c r="G303" s="162"/>
      <c r="H303" s="162"/>
      <c r="I303" s="162"/>
      <c r="J303" s="162"/>
      <c r="K303" s="162"/>
      <c r="L303" s="162"/>
      <c r="M303" s="162"/>
      <c r="N303" s="161"/>
      <c r="O303" s="161"/>
      <c r="P303" s="161"/>
      <c r="Q303" s="161"/>
      <c r="R303" s="162"/>
      <c r="S303" s="162"/>
      <c r="T303" s="162"/>
      <c r="U303" s="162"/>
      <c r="V303" s="162"/>
      <c r="W303" s="162"/>
      <c r="X303" s="162"/>
      <c r="Y303" s="162"/>
      <c r="Z303" s="152"/>
      <c r="AA303" s="152"/>
      <c r="AB303" s="152"/>
      <c r="AC303" s="152"/>
      <c r="AD303" s="152"/>
      <c r="AE303" s="152"/>
      <c r="AF303" s="152"/>
      <c r="AG303" s="152" t="s">
        <v>234</v>
      </c>
      <c r="AH303" s="152">
        <v>0</v>
      </c>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3" x14ac:dyDescent="0.2">
      <c r="A304" s="159"/>
      <c r="B304" s="160"/>
      <c r="C304" s="192" t="s">
        <v>549</v>
      </c>
      <c r="D304" s="163"/>
      <c r="E304" s="164">
        <v>20.00375</v>
      </c>
      <c r="F304" s="162"/>
      <c r="G304" s="162"/>
      <c r="H304" s="162"/>
      <c r="I304" s="162"/>
      <c r="J304" s="162"/>
      <c r="K304" s="162"/>
      <c r="L304" s="162"/>
      <c r="M304" s="162"/>
      <c r="N304" s="161"/>
      <c r="O304" s="161"/>
      <c r="P304" s="161"/>
      <c r="Q304" s="161"/>
      <c r="R304" s="162"/>
      <c r="S304" s="162"/>
      <c r="T304" s="162"/>
      <c r="U304" s="162"/>
      <c r="V304" s="162"/>
      <c r="W304" s="162"/>
      <c r="X304" s="162"/>
      <c r="Y304" s="162"/>
      <c r="Z304" s="152"/>
      <c r="AA304" s="152"/>
      <c r="AB304" s="152"/>
      <c r="AC304" s="152"/>
      <c r="AD304" s="152"/>
      <c r="AE304" s="152"/>
      <c r="AF304" s="152"/>
      <c r="AG304" s="152" t="s">
        <v>234</v>
      </c>
      <c r="AH304" s="152">
        <v>0</v>
      </c>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outlineLevel="3" x14ac:dyDescent="0.2">
      <c r="A305" s="159"/>
      <c r="B305" s="160"/>
      <c r="C305" s="192" t="s">
        <v>550</v>
      </c>
      <c r="D305" s="163"/>
      <c r="E305" s="164">
        <v>13.61825</v>
      </c>
      <c r="F305" s="162"/>
      <c r="G305" s="162"/>
      <c r="H305" s="162"/>
      <c r="I305" s="162"/>
      <c r="J305" s="162"/>
      <c r="K305" s="162"/>
      <c r="L305" s="162"/>
      <c r="M305" s="162"/>
      <c r="N305" s="161"/>
      <c r="O305" s="161"/>
      <c r="P305" s="161"/>
      <c r="Q305" s="161"/>
      <c r="R305" s="162"/>
      <c r="S305" s="162"/>
      <c r="T305" s="162"/>
      <c r="U305" s="162"/>
      <c r="V305" s="162"/>
      <c r="W305" s="162"/>
      <c r="X305" s="162"/>
      <c r="Y305" s="162"/>
      <c r="Z305" s="152"/>
      <c r="AA305" s="152"/>
      <c r="AB305" s="152"/>
      <c r="AC305" s="152"/>
      <c r="AD305" s="152"/>
      <c r="AE305" s="152"/>
      <c r="AF305" s="152"/>
      <c r="AG305" s="152" t="s">
        <v>234</v>
      </c>
      <c r="AH305" s="152">
        <v>0</v>
      </c>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outlineLevel="1" x14ac:dyDescent="0.2">
      <c r="A306" s="175">
        <v>93</v>
      </c>
      <c r="B306" s="176" t="s">
        <v>553</v>
      </c>
      <c r="C306" s="191" t="s">
        <v>554</v>
      </c>
      <c r="D306" s="177" t="s">
        <v>249</v>
      </c>
      <c r="E306" s="178">
        <v>227.4468</v>
      </c>
      <c r="F306" s="179"/>
      <c r="G306" s="180">
        <f>ROUND(E306*F306,2)</f>
        <v>0</v>
      </c>
      <c r="H306" s="179">
        <v>0</v>
      </c>
      <c r="I306" s="180">
        <f>ROUND(E306*H306,2)</f>
        <v>0</v>
      </c>
      <c r="J306" s="179">
        <v>3.85</v>
      </c>
      <c r="K306" s="180">
        <f>ROUND(E306*J306,2)</f>
        <v>875.67</v>
      </c>
      <c r="L306" s="180">
        <v>21</v>
      </c>
      <c r="M306" s="180">
        <f>G306*(1+L306/100)</f>
        <v>0</v>
      </c>
      <c r="N306" s="178">
        <v>0</v>
      </c>
      <c r="O306" s="178">
        <f>ROUND(E306*N306,2)</f>
        <v>0</v>
      </c>
      <c r="P306" s="178">
        <v>0</v>
      </c>
      <c r="Q306" s="178">
        <f>ROUND(E306*P306,2)</f>
        <v>0</v>
      </c>
      <c r="R306" s="180" t="s">
        <v>537</v>
      </c>
      <c r="S306" s="180" t="s">
        <v>227</v>
      </c>
      <c r="T306" s="181" t="s">
        <v>228</v>
      </c>
      <c r="U306" s="162">
        <v>0.01</v>
      </c>
      <c r="V306" s="162">
        <f>ROUND(E306*U306,2)</f>
        <v>2.27</v>
      </c>
      <c r="W306" s="162"/>
      <c r="X306" s="162" t="s">
        <v>229</v>
      </c>
      <c r="Y306" s="162" t="s">
        <v>230</v>
      </c>
      <c r="Z306" s="152"/>
      <c r="AA306" s="152"/>
      <c r="AB306" s="152"/>
      <c r="AC306" s="152"/>
      <c r="AD306" s="152"/>
      <c r="AE306" s="152"/>
      <c r="AF306" s="152"/>
      <c r="AG306" s="152" t="s">
        <v>231</v>
      </c>
      <c r="AH306" s="152"/>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ht="33.75" outlineLevel="2" x14ac:dyDescent="0.2">
      <c r="A307" s="159"/>
      <c r="B307" s="160"/>
      <c r="C307" s="192" t="s">
        <v>538</v>
      </c>
      <c r="D307" s="163"/>
      <c r="E307" s="164">
        <v>197.67599999999999</v>
      </c>
      <c r="F307" s="162"/>
      <c r="G307" s="162"/>
      <c r="H307" s="162"/>
      <c r="I307" s="162"/>
      <c r="J307" s="162"/>
      <c r="K307" s="162"/>
      <c r="L307" s="162"/>
      <c r="M307" s="162"/>
      <c r="N307" s="161"/>
      <c r="O307" s="161"/>
      <c r="P307" s="161"/>
      <c r="Q307" s="161"/>
      <c r="R307" s="162"/>
      <c r="S307" s="162"/>
      <c r="T307" s="162"/>
      <c r="U307" s="162"/>
      <c r="V307" s="162"/>
      <c r="W307" s="162"/>
      <c r="X307" s="162"/>
      <c r="Y307" s="162"/>
      <c r="Z307" s="152"/>
      <c r="AA307" s="152"/>
      <c r="AB307" s="152"/>
      <c r="AC307" s="152"/>
      <c r="AD307" s="152"/>
      <c r="AE307" s="152"/>
      <c r="AF307" s="152"/>
      <c r="AG307" s="152" t="s">
        <v>234</v>
      </c>
      <c r="AH307" s="152">
        <v>0</v>
      </c>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ht="33.75" outlineLevel="3" x14ac:dyDescent="0.2">
      <c r="A308" s="159"/>
      <c r="B308" s="160"/>
      <c r="C308" s="192" t="s">
        <v>539</v>
      </c>
      <c r="D308" s="163"/>
      <c r="E308" s="164">
        <v>-24.8248</v>
      </c>
      <c r="F308" s="162"/>
      <c r="G308" s="162"/>
      <c r="H308" s="162"/>
      <c r="I308" s="162"/>
      <c r="J308" s="162"/>
      <c r="K308" s="162"/>
      <c r="L308" s="162"/>
      <c r="M308" s="162"/>
      <c r="N308" s="161"/>
      <c r="O308" s="161"/>
      <c r="P308" s="161"/>
      <c r="Q308" s="161"/>
      <c r="R308" s="162"/>
      <c r="S308" s="162"/>
      <c r="T308" s="162"/>
      <c r="U308" s="162"/>
      <c r="V308" s="162"/>
      <c r="W308" s="162"/>
      <c r="X308" s="162"/>
      <c r="Y308" s="162"/>
      <c r="Z308" s="152"/>
      <c r="AA308" s="152"/>
      <c r="AB308" s="152"/>
      <c r="AC308" s="152"/>
      <c r="AD308" s="152"/>
      <c r="AE308" s="152"/>
      <c r="AF308" s="152"/>
      <c r="AG308" s="152" t="s">
        <v>234</v>
      </c>
      <c r="AH308" s="152">
        <v>0</v>
      </c>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outlineLevel="3" x14ac:dyDescent="0.2">
      <c r="A309" s="159"/>
      <c r="B309" s="160"/>
      <c r="C309" s="192" t="s">
        <v>540</v>
      </c>
      <c r="D309" s="163"/>
      <c r="E309" s="164">
        <v>8.2512500000000006</v>
      </c>
      <c r="F309" s="162"/>
      <c r="G309" s="162"/>
      <c r="H309" s="162"/>
      <c r="I309" s="162"/>
      <c r="J309" s="162"/>
      <c r="K309" s="162"/>
      <c r="L309" s="162"/>
      <c r="M309" s="162"/>
      <c r="N309" s="161"/>
      <c r="O309" s="161"/>
      <c r="P309" s="161"/>
      <c r="Q309" s="161"/>
      <c r="R309" s="162"/>
      <c r="S309" s="162"/>
      <c r="T309" s="162"/>
      <c r="U309" s="162"/>
      <c r="V309" s="162"/>
      <c r="W309" s="162"/>
      <c r="X309" s="162"/>
      <c r="Y309" s="162"/>
      <c r="Z309" s="152"/>
      <c r="AA309" s="152"/>
      <c r="AB309" s="152"/>
      <c r="AC309" s="152"/>
      <c r="AD309" s="152"/>
      <c r="AE309" s="152"/>
      <c r="AF309" s="152"/>
      <c r="AG309" s="152" t="s">
        <v>234</v>
      </c>
      <c r="AH309" s="152">
        <v>0</v>
      </c>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3" x14ac:dyDescent="0.2">
      <c r="A310" s="159"/>
      <c r="B310" s="160"/>
      <c r="C310" s="192" t="s">
        <v>541</v>
      </c>
      <c r="D310" s="163"/>
      <c r="E310" s="164"/>
      <c r="F310" s="162"/>
      <c r="G310" s="162"/>
      <c r="H310" s="162"/>
      <c r="I310" s="162"/>
      <c r="J310" s="162"/>
      <c r="K310" s="162"/>
      <c r="L310" s="162"/>
      <c r="M310" s="162"/>
      <c r="N310" s="161"/>
      <c r="O310" s="161"/>
      <c r="P310" s="161"/>
      <c r="Q310" s="161"/>
      <c r="R310" s="162"/>
      <c r="S310" s="162"/>
      <c r="T310" s="162"/>
      <c r="U310" s="162"/>
      <c r="V310" s="162"/>
      <c r="W310" s="162"/>
      <c r="X310" s="162"/>
      <c r="Y310" s="162"/>
      <c r="Z310" s="152"/>
      <c r="AA310" s="152"/>
      <c r="AB310" s="152"/>
      <c r="AC310" s="152"/>
      <c r="AD310" s="152"/>
      <c r="AE310" s="152"/>
      <c r="AF310" s="152"/>
      <c r="AG310" s="152" t="s">
        <v>234</v>
      </c>
      <c r="AH310" s="152">
        <v>0</v>
      </c>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3" x14ac:dyDescent="0.2">
      <c r="A311" s="159"/>
      <c r="B311" s="160"/>
      <c r="C311" s="192" t="s">
        <v>542</v>
      </c>
      <c r="D311" s="163"/>
      <c r="E311" s="164">
        <v>-42.5</v>
      </c>
      <c r="F311" s="162"/>
      <c r="G311" s="162"/>
      <c r="H311" s="162"/>
      <c r="I311" s="162"/>
      <c r="J311" s="162"/>
      <c r="K311" s="162"/>
      <c r="L311" s="162"/>
      <c r="M311" s="162"/>
      <c r="N311" s="161"/>
      <c r="O311" s="161"/>
      <c r="P311" s="161"/>
      <c r="Q311" s="161"/>
      <c r="R311" s="162"/>
      <c r="S311" s="162"/>
      <c r="T311" s="162"/>
      <c r="U311" s="162"/>
      <c r="V311" s="162"/>
      <c r="W311" s="162"/>
      <c r="X311" s="162"/>
      <c r="Y311" s="162"/>
      <c r="Z311" s="152"/>
      <c r="AA311" s="152"/>
      <c r="AB311" s="152"/>
      <c r="AC311" s="152"/>
      <c r="AD311" s="152"/>
      <c r="AE311" s="152"/>
      <c r="AF311" s="152"/>
      <c r="AG311" s="152" t="s">
        <v>234</v>
      </c>
      <c r="AH311" s="152">
        <v>0</v>
      </c>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ht="22.5" outlineLevel="3" x14ac:dyDescent="0.2">
      <c r="A312" s="159"/>
      <c r="B312" s="160"/>
      <c r="C312" s="192" t="s">
        <v>543</v>
      </c>
      <c r="D312" s="163"/>
      <c r="E312" s="164">
        <v>58.007350000000002</v>
      </c>
      <c r="F312" s="162"/>
      <c r="G312" s="162"/>
      <c r="H312" s="162"/>
      <c r="I312" s="162"/>
      <c r="J312" s="162"/>
      <c r="K312" s="162"/>
      <c r="L312" s="162"/>
      <c r="M312" s="162"/>
      <c r="N312" s="161"/>
      <c r="O312" s="161"/>
      <c r="P312" s="161"/>
      <c r="Q312" s="161"/>
      <c r="R312" s="162"/>
      <c r="S312" s="162"/>
      <c r="T312" s="162"/>
      <c r="U312" s="162"/>
      <c r="V312" s="162"/>
      <c r="W312" s="162"/>
      <c r="X312" s="162"/>
      <c r="Y312" s="162"/>
      <c r="Z312" s="152"/>
      <c r="AA312" s="152"/>
      <c r="AB312" s="152"/>
      <c r="AC312" s="152"/>
      <c r="AD312" s="152"/>
      <c r="AE312" s="152"/>
      <c r="AF312" s="152"/>
      <c r="AG312" s="152" t="s">
        <v>234</v>
      </c>
      <c r="AH312" s="152">
        <v>0</v>
      </c>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outlineLevel="3" x14ac:dyDescent="0.2">
      <c r="A313" s="159"/>
      <c r="B313" s="160"/>
      <c r="C313" s="192" t="s">
        <v>545</v>
      </c>
      <c r="D313" s="163"/>
      <c r="E313" s="164">
        <v>30.837</v>
      </c>
      <c r="F313" s="162"/>
      <c r="G313" s="162"/>
      <c r="H313" s="162"/>
      <c r="I313" s="162"/>
      <c r="J313" s="162"/>
      <c r="K313" s="162"/>
      <c r="L313" s="162"/>
      <c r="M313" s="162"/>
      <c r="N313" s="161"/>
      <c r="O313" s="161"/>
      <c r="P313" s="161"/>
      <c r="Q313" s="161"/>
      <c r="R313" s="162"/>
      <c r="S313" s="162"/>
      <c r="T313" s="162"/>
      <c r="U313" s="162"/>
      <c r="V313" s="162"/>
      <c r="W313" s="162"/>
      <c r="X313" s="162"/>
      <c r="Y313" s="162"/>
      <c r="Z313" s="152"/>
      <c r="AA313" s="152"/>
      <c r="AB313" s="152"/>
      <c r="AC313" s="152"/>
      <c r="AD313" s="152"/>
      <c r="AE313" s="152"/>
      <c r="AF313" s="152"/>
      <c r="AG313" s="152" t="s">
        <v>234</v>
      </c>
      <c r="AH313" s="152">
        <v>0</v>
      </c>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outlineLevel="1" x14ac:dyDescent="0.2">
      <c r="A314" s="175">
        <v>94</v>
      </c>
      <c r="B314" s="176" t="s">
        <v>555</v>
      </c>
      <c r="C314" s="191" t="s">
        <v>556</v>
      </c>
      <c r="D314" s="177" t="s">
        <v>249</v>
      </c>
      <c r="E314" s="178">
        <v>58.469079999999998</v>
      </c>
      <c r="F314" s="179"/>
      <c r="G314" s="180">
        <f>ROUND(E314*F314,2)</f>
        <v>0</v>
      </c>
      <c r="H314" s="179">
        <v>5.27</v>
      </c>
      <c r="I314" s="180">
        <f>ROUND(E314*H314,2)</f>
        <v>308.13</v>
      </c>
      <c r="J314" s="179">
        <v>15.93</v>
      </c>
      <c r="K314" s="180">
        <f>ROUND(E314*J314,2)</f>
        <v>931.41</v>
      </c>
      <c r="L314" s="180">
        <v>21</v>
      </c>
      <c r="M314" s="180">
        <f>G314*(1+L314/100)</f>
        <v>0</v>
      </c>
      <c r="N314" s="178">
        <v>2.0000000000000002E-5</v>
      </c>
      <c r="O314" s="178">
        <f>ROUND(E314*N314,2)</f>
        <v>0</v>
      </c>
      <c r="P314" s="178">
        <v>0</v>
      </c>
      <c r="Q314" s="178">
        <f>ROUND(E314*P314,2)</f>
        <v>0</v>
      </c>
      <c r="R314" s="180" t="s">
        <v>537</v>
      </c>
      <c r="S314" s="180" t="s">
        <v>227</v>
      </c>
      <c r="T314" s="181" t="s">
        <v>228</v>
      </c>
      <c r="U314" s="162">
        <v>0.03</v>
      </c>
      <c r="V314" s="162">
        <f>ROUND(E314*U314,2)</f>
        <v>1.75</v>
      </c>
      <c r="W314" s="162"/>
      <c r="X314" s="162" t="s">
        <v>229</v>
      </c>
      <c r="Y314" s="162" t="s">
        <v>230</v>
      </c>
      <c r="Z314" s="152"/>
      <c r="AA314" s="152"/>
      <c r="AB314" s="152"/>
      <c r="AC314" s="152"/>
      <c r="AD314" s="152"/>
      <c r="AE314" s="152"/>
      <c r="AF314" s="152"/>
      <c r="AG314" s="152" t="s">
        <v>231</v>
      </c>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outlineLevel="2" x14ac:dyDescent="0.2">
      <c r="A315" s="159"/>
      <c r="B315" s="160"/>
      <c r="C315" s="192" t="s">
        <v>557</v>
      </c>
      <c r="D315" s="163"/>
      <c r="E315" s="164">
        <v>27.632079999999998</v>
      </c>
      <c r="F315" s="162"/>
      <c r="G315" s="162"/>
      <c r="H315" s="162"/>
      <c r="I315" s="162"/>
      <c r="J315" s="162"/>
      <c r="K315" s="162"/>
      <c r="L315" s="162"/>
      <c r="M315" s="162"/>
      <c r="N315" s="161"/>
      <c r="O315" s="161"/>
      <c r="P315" s="161"/>
      <c r="Q315" s="161"/>
      <c r="R315" s="162"/>
      <c r="S315" s="162"/>
      <c r="T315" s="162"/>
      <c r="U315" s="162"/>
      <c r="V315" s="162"/>
      <c r="W315" s="162"/>
      <c r="X315" s="162"/>
      <c r="Y315" s="162"/>
      <c r="Z315" s="152"/>
      <c r="AA315" s="152"/>
      <c r="AB315" s="152"/>
      <c r="AC315" s="152"/>
      <c r="AD315" s="152"/>
      <c r="AE315" s="152"/>
      <c r="AF315" s="152"/>
      <c r="AG315" s="152" t="s">
        <v>234</v>
      </c>
      <c r="AH315" s="152">
        <v>0</v>
      </c>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3" x14ac:dyDescent="0.2">
      <c r="A316" s="159"/>
      <c r="B316" s="160"/>
      <c r="C316" s="192" t="s">
        <v>545</v>
      </c>
      <c r="D316" s="163"/>
      <c r="E316" s="164">
        <v>30.837</v>
      </c>
      <c r="F316" s="162"/>
      <c r="G316" s="162"/>
      <c r="H316" s="162"/>
      <c r="I316" s="162"/>
      <c r="J316" s="162"/>
      <c r="K316" s="162"/>
      <c r="L316" s="162"/>
      <c r="M316" s="162"/>
      <c r="N316" s="161"/>
      <c r="O316" s="161"/>
      <c r="P316" s="161"/>
      <c r="Q316" s="161"/>
      <c r="R316" s="162"/>
      <c r="S316" s="162"/>
      <c r="T316" s="162"/>
      <c r="U316" s="162"/>
      <c r="V316" s="162"/>
      <c r="W316" s="162"/>
      <c r="X316" s="162"/>
      <c r="Y316" s="162"/>
      <c r="Z316" s="152"/>
      <c r="AA316" s="152"/>
      <c r="AB316" s="152"/>
      <c r="AC316" s="152"/>
      <c r="AD316" s="152"/>
      <c r="AE316" s="152"/>
      <c r="AF316" s="152"/>
      <c r="AG316" s="152" t="s">
        <v>234</v>
      </c>
      <c r="AH316" s="152">
        <v>0</v>
      </c>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1" x14ac:dyDescent="0.2">
      <c r="A317" s="175">
        <v>95</v>
      </c>
      <c r="B317" s="176" t="s">
        <v>558</v>
      </c>
      <c r="C317" s="191" t="s">
        <v>559</v>
      </c>
      <c r="D317" s="177" t="s">
        <v>249</v>
      </c>
      <c r="E317" s="178">
        <v>58.469079999999998</v>
      </c>
      <c r="F317" s="179"/>
      <c r="G317" s="180">
        <f>ROUND(E317*F317,2)</f>
        <v>0</v>
      </c>
      <c r="H317" s="179">
        <v>13.23</v>
      </c>
      <c r="I317" s="180">
        <f>ROUND(E317*H317,2)</f>
        <v>773.55</v>
      </c>
      <c r="J317" s="179">
        <v>7.37</v>
      </c>
      <c r="K317" s="180">
        <f>ROUND(E317*J317,2)</f>
        <v>430.92</v>
      </c>
      <c r="L317" s="180">
        <v>21</v>
      </c>
      <c r="M317" s="180">
        <f>G317*(1+L317/100)</f>
        <v>0</v>
      </c>
      <c r="N317" s="178">
        <v>3.5E-4</v>
      </c>
      <c r="O317" s="178">
        <f>ROUND(E317*N317,2)</f>
        <v>0.02</v>
      </c>
      <c r="P317" s="178">
        <v>0</v>
      </c>
      <c r="Q317" s="178">
        <f>ROUND(E317*P317,2)</f>
        <v>0</v>
      </c>
      <c r="R317" s="180" t="s">
        <v>537</v>
      </c>
      <c r="S317" s="180" t="s">
        <v>227</v>
      </c>
      <c r="T317" s="181" t="s">
        <v>228</v>
      </c>
      <c r="U317" s="162">
        <v>0.01</v>
      </c>
      <c r="V317" s="162">
        <f>ROUND(E317*U317,2)</f>
        <v>0.57999999999999996</v>
      </c>
      <c r="W317" s="162"/>
      <c r="X317" s="162" t="s">
        <v>229</v>
      </c>
      <c r="Y317" s="162" t="s">
        <v>230</v>
      </c>
      <c r="Z317" s="152"/>
      <c r="AA317" s="152"/>
      <c r="AB317" s="152"/>
      <c r="AC317" s="152"/>
      <c r="AD317" s="152"/>
      <c r="AE317" s="152"/>
      <c r="AF317" s="152"/>
      <c r="AG317" s="152" t="s">
        <v>231</v>
      </c>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2" x14ac:dyDescent="0.2">
      <c r="A318" s="159"/>
      <c r="B318" s="160"/>
      <c r="C318" s="192" t="s">
        <v>557</v>
      </c>
      <c r="D318" s="163"/>
      <c r="E318" s="164">
        <v>27.632079999999998</v>
      </c>
      <c r="F318" s="162"/>
      <c r="G318" s="162"/>
      <c r="H318" s="162"/>
      <c r="I318" s="162"/>
      <c r="J318" s="162"/>
      <c r="K318" s="162"/>
      <c r="L318" s="162"/>
      <c r="M318" s="162"/>
      <c r="N318" s="161"/>
      <c r="O318" s="161"/>
      <c r="P318" s="161"/>
      <c r="Q318" s="161"/>
      <c r="R318" s="162"/>
      <c r="S318" s="162"/>
      <c r="T318" s="162"/>
      <c r="U318" s="162"/>
      <c r="V318" s="162"/>
      <c r="W318" s="162"/>
      <c r="X318" s="162"/>
      <c r="Y318" s="162"/>
      <c r="Z318" s="152"/>
      <c r="AA318" s="152"/>
      <c r="AB318" s="152"/>
      <c r="AC318" s="152"/>
      <c r="AD318" s="152"/>
      <c r="AE318" s="152"/>
      <c r="AF318" s="152"/>
      <c r="AG318" s="152" t="s">
        <v>234</v>
      </c>
      <c r="AH318" s="152">
        <v>0</v>
      </c>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3" x14ac:dyDescent="0.2">
      <c r="A319" s="159"/>
      <c r="B319" s="160"/>
      <c r="C319" s="192" t="s">
        <v>545</v>
      </c>
      <c r="D319" s="163"/>
      <c r="E319" s="164">
        <v>30.837</v>
      </c>
      <c r="F319" s="162"/>
      <c r="G319" s="162"/>
      <c r="H319" s="162"/>
      <c r="I319" s="162"/>
      <c r="J319" s="162"/>
      <c r="K319" s="162"/>
      <c r="L319" s="162"/>
      <c r="M319" s="162"/>
      <c r="N319" s="161"/>
      <c r="O319" s="161"/>
      <c r="P319" s="161"/>
      <c r="Q319" s="161"/>
      <c r="R319" s="162"/>
      <c r="S319" s="162"/>
      <c r="T319" s="162"/>
      <c r="U319" s="162"/>
      <c r="V319" s="162"/>
      <c r="W319" s="162"/>
      <c r="X319" s="162"/>
      <c r="Y319" s="162"/>
      <c r="Z319" s="152"/>
      <c r="AA319" s="152"/>
      <c r="AB319" s="152"/>
      <c r="AC319" s="152"/>
      <c r="AD319" s="152"/>
      <c r="AE319" s="152"/>
      <c r="AF319" s="152"/>
      <c r="AG319" s="152" t="s">
        <v>234</v>
      </c>
      <c r="AH319" s="152">
        <v>0</v>
      </c>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x14ac:dyDescent="0.2">
      <c r="A320" s="168" t="s">
        <v>221</v>
      </c>
      <c r="B320" s="169" t="s">
        <v>189</v>
      </c>
      <c r="C320" s="190" t="s">
        <v>190</v>
      </c>
      <c r="D320" s="170"/>
      <c r="E320" s="171"/>
      <c r="F320" s="172"/>
      <c r="G320" s="172">
        <f>SUMIF(AG321:AG326,"&lt;&gt;NOR",G321:G326)</f>
        <v>0</v>
      </c>
      <c r="H320" s="172"/>
      <c r="I320" s="172">
        <f>SUM(I321:I326)</f>
        <v>0</v>
      </c>
      <c r="J320" s="172"/>
      <c r="K320" s="172">
        <f>SUM(K321:K326)</f>
        <v>66869.11</v>
      </c>
      <c r="L320" s="172"/>
      <c r="M320" s="172">
        <f>SUM(M321:M326)</f>
        <v>0</v>
      </c>
      <c r="N320" s="171"/>
      <c r="O320" s="171">
        <f>SUM(O321:O326)</f>
        <v>0</v>
      </c>
      <c r="P320" s="171"/>
      <c r="Q320" s="171">
        <f>SUM(Q321:Q326)</f>
        <v>0</v>
      </c>
      <c r="R320" s="172"/>
      <c r="S320" s="172"/>
      <c r="T320" s="173"/>
      <c r="U320" s="167"/>
      <c r="V320" s="167">
        <f>SUM(V321:V326)</f>
        <v>33.17</v>
      </c>
      <c r="W320" s="167"/>
      <c r="X320" s="167"/>
      <c r="Y320" s="167"/>
      <c r="AG320" t="s">
        <v>222</v>
      </c>
    </row>
    <row r="321" spans="1:60" outlineLevel="1" x14ac:dyDescent="0.2">
      <c r="A321" s="183">
        <v>96</v>
      </c>
      <c r="B321" s="184" t="s">
        <v>560</v>
      </c>
      <c r="C321" s="193" t="s">
        <v>561</v>
      </c>
      <c r="D321" s="185" t="s">
        <v>271</v>
      </c>
      <c r="E321" s="186">
        <v>19.543800000000001</v>
      </c>
      <c r="F321" s="187"/>
      <c r="G321" s="188">
        <f>ROUND(E321*F321,2)</f>
        <v>0</v>
      </c>
      <c r="H321" s="187">
        <v>0</v>
      </c>
      <c r="I321" s="188">
        <f>ROUND(E321*H321,2)</f>
        <v>0</v>
      </c>
      <c r="J321" s="187">
        <v>331.5</v>
      </c>
      <c r="K321" s="188">
        <f>ROUND(E321*J321,2)</f>
        <v>6478.77</v>
      </c>
      <c r="L321" s="188">
        <v>21</v>
      </c>
      <c r="M321" s="188">
        <f>G321*(1+L321/100)</f>
        <v>0</v>
      </c>
      <c r="N321" s="186">
        <v>0</v>
      </c>
      <c r="O321" s="186">
        <f>ROUND(E321*N321,2)</f>
        <v>0</v>
      </c>
      <c r="P321" s="186">
        <v>0</v>
      </c>
      <c r="Q321" s="186">
        <f>ROUND(E321*P321,2)</f>
        <v>0</v>
      </c>
      <c r="R321" s="188"/>
      <c r="S321" s="188" t="s">
        <v>227</v>
      </c>
      <c r="T321" s="189" t="s">
        <v>228</v>
      </c>
      <c r="U321" s="162">
        <v>0.26500000000000001</v>
      </c>
      <c r="V321" s="162">
        <f>ROUND(E321*U321,2)</f>
        <v>5.18</v>
      </c>
      <c r="W321" s="162"/>
      <c r="X321" s="162" t="s">
        <v>562</v>
      </c>
      <c r="Y321" s="162" t="s">
        <v>230</v>
      </c>
      <c r="Z321" s="152"/>
      <c r="AA321" s="152"/>
      <c r="AB321" s="152"/>
      <c r="AC321" s="152"/>
      <c r="AD321" s="152"/>
      <c r="AE321" s="152"/>
      <c r="AF321" s="152"/>
      <c r="AG321" s="152" t="s">
        <v>563</v>
      </c>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outlineLevel="1" x14ac:dyDescent="0.2">
      <c r="A322" s="175">
        <v>97</v>
      </c>
      <c r="B322" s="176" t="s">
        <v>564</v>
      </c>
      <c r="C322" s="191" t="s">
        <v>565</v>
      </c>
      <c r="D322" s="177" t="s">
        <v>271</v>
      </c>
      <c r="E322" s="178">
        <v>19.543800000000001</v>
      </c>
      <c r="F322" s="179"/>
      <c r="G322" s="180">
        <f>ROUND(E322*F322,2)</f>
        <v>0</v>
      </c>
      <c r="H322" s="179">
        <v>0</v>
      </c>
      <c r="I322" s="180">
        <f>ROUND(E322*H322,2)</f>
        <v>0</v>
      </c>
      <c r="J322" s="179">
        <v>271.5</v>
      </c>
      <c r="K322" s="180">
        <f>ROUND(E322*J322,2)</f>
        <v>5306.14</v>
      </c>
      <c r="L322" s="180">
        <v>21</v>
      </c>
      <c r="M322" s="180">
        <f>G322*(1+L322/100)</f>
        <v>0</v>
      </c>
      <c r="N322" s="178">
        <v>0</v>
      </c>
      <c r="O322" s="178">
        <f>ROUND(E322*N322,2)</f>
        <v>0</v>
      </c>
      <c r="P322" s="178">
        <v>0</v>
      </c>
      <c r="Q322" s="178">
        <f>ROUND(E322*P322,2)</f>
        <v>0</v>
      </c>
      <c r="R322" s="180" t="s">
        <v>369</v>
      </c>
      <c r="S322" s="180" t="s">
        <v>227</v>
      </c>
      <c r="T322" s="181" t="s">
        <v>228</v>
      </c>
      <c r="U322" s="162">
        <v>0.49</v>
      </c>
      <c r="V322" s="162">
        <f>ROUND(E322*U322,2)</f>
        <v>9.58</v>
      </c>
      <c r="W322" s="162"/>
      <c r="X322" s="162" t="s">
        <v>562</v>
      </c>
      <c r="Y322" s="162" t="s">
        <v>230</v>
      </c>
      <c r="Z322" s="152"/>
      <c r="AA322" s="152"/>
      <c r="AB322" s="152"/>
      <c r="AC322" s="152"/>
      <c r="AD322" s="152"/>
      <c r="AE322" s="152"/>
      <c r="AF322" s="152"/>
      <c r="AG322" s="152" t="s">
        <v>563</v>
      </c>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2" x14ac:dyDescent="0.2">
      <c r="A323" s="159"/>
      <c r="B323" s="160"/>
      <c r="C323" s="253" t="s">
        <v>566</v>
      </c>
      <c r="D323" s="254"/>
      <c r="E323" s="254"/>
      <c r="F323" s="254"/>
      <c r="G323" s="254"/>
      <c r="H323" s="162"/>
      <c r="I323" s="162"/>
      <c r="J323" s="162"/>
      <c r="K323" s="162"/>
      <c r="L323" s="162"/>
      <c r="M323" s="162"/>
      <c r="N323" s="161"/>
      <c r="O323" s="161"/>
      <c r="P323" s="161"/>
      <c r="Q323" s="161"/>
      <c r="R323" s="162"/>
      <c r="S323" s="162"/>
      <c r="T323" s="162"/>
      <c r="U323" s="162"/>
      <c r="V323" s="162"/>
      <c r="W323" s="162"/>
      <c r="X323" s="162"/>
      <c r="Y323" s="162"/>
      <c r="Z323" s="152"/>
      <c r="AA323" s="152"/>
      <c r="AB323" s="152"/>
      <c r="AC323" s="152"/>
      <c r="AD323" s="152"/>
      <c r="AE323" s="152"/>
      <c r="AF323" s="152"/>
      <c r="AG323" s="152" t="s">
        <v>267</v>
      </c>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outlineLevel="1" x14ac:dyDescent="0.2">
      <c r="A324" s="183">
        <v>98</v>
      </c>
      <c r="B324" s="184" t="s">
        <v>567</v>
      </c>
      <c r="C324" s="193" t="s">
        <v>568</v>
      </c>
      <c r="D324" s="185" t="s">
        <v>271</v>
      </c>
      <c r="E324" s="186">
        <v>97.718980000000002</v>
      </c>
      <c r="F324" s="187"/>
      <c r="G324" s="188">
        <f>ROUND(E324*F324,2)</f>
        <v>0</v>
      </c>
      <c r="H324" s="187">
        <v>0</v>
      </c>
      <c r="I324" s="188">
        <f>ROUND(E324*H324,2)</f>
        <v>0</v>
      </c>
      <c r="J324" s="187">
        <v>25</v>
      </c>
      <c r="K324" s="188">
        <f>ROUND(E324*J324,2)</f>
        <v>2442.9699999999998</v>
      </c>
      <c r="L324" s="188">
        <v>21</v>
      </c>
      <c r="M324" s="188">
        <f>G324*(1+L324/100)</f>
        <v>0</v>
      </c>
      <c r="N324" s="186">
        <v>0</v>
      </c>
      <c r="O324" s="186">
        <f>ROUND(E324*N324,2)</f>
        <v>0</v>
      </c>
      <c r="P324" s="186">
        <v>0</v>
      </c>
      <c r="Q324" s="186">
        <f>ROUND(E324*P324,2)</f>
        <v>0</v>
      </c>
      <c r="R324" s="188" t="s">
        <v>369</v>
      </c>
      <c r="S324" s="188" t="s">
        <v>227</v>
      </c>
      <c r="T324" s="189" t="s">
        <v>228</v>
      </c>
      <c r="U324" s="162">
        <v>0</v>
      </c>
      <c r="V324" s="162">
        <f>ROUND(E324*U324,2)</f>
        <v>0</v>
      </c>
      <c r="W324" s="162"/>
      <c r="X324" s="162" t="s">
        <v>562</v>
      </c>
      <c r="Y324" s="162" t="s">
        <v>230</v>
      </c>
      <c r="Z324" s="152"/>
      <c r="AA324" s="152"/>
      <c r="AB324" s="152"/>
      <c r="AC324" s="152"/>
      <c r="AD324" s="152"/>
      <c r="AE324" s="152"/>
      <c r="AF324" s="152"/>
      <c r="AG324" s="152" t="s">
        <v>563</v>
      </c>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outlineLevel="1" x14ac:dyDescent="0.2">
      <c r="A325" s="183">
        <v>99</v>
      </c>
      <c r="B325" s="184" t="s">
        <v>569</v>
      </c>
      <c r="C325" s="193" t="s">
        <v>570</v>
      </c>
      <c r="D325" s="185" t="s">
        <v>271</v>
      </c>
      <c r="E325" s="186">
        <v>19.543800000000001</v>
      </c>
      <c r="F325" s="187"/>
      <c r="G325" s="188">
        <f>ROUND(E325*F325,2)</f>
        <v>0</v>
      </c>
      <c r="H325" s="187">
        <v>0</v>
      </c>
      <c r="I325" s="188">
        <f>ROUND(E325*H325,2)</f>
        <v>0</v>
      </c>
      <c r="J325" s="187">
        <v>383.5</v>
      </c>
      <c r="K325" s="188">
        <f>ROUND(E325*J325,2)</f>
        <v>7495.05</v>
      </c>
      <c r="L325" s="188">
        <v>21</v>
      </c>
      <c r="M325" s="188">
        <f>G325*(1+L325/100)</f>
        <v>0</v>
      </c>
      <c r="N325" s="186">
        <v>0</v>
      </c>
      <c r="O325" s="186">
        <f>ROUND(E325*N325,2)</f>
        <v>0</v>
      </c>
      <c r="P325" s="186">
        <v>0</v>
      </c>
      <c r="Q325" s="186">
        <f>ROUND(E325*P325,2)</f>
        <v>0</v>
      </c>
      <c r="R325" s="188" t="s">
        <v>369</v>
      </c>
      <c r="S325" s="188" t="s">
        <v>227</v>
      </c>
      <c r="T325" s="189" t="s">
        <v>228</v>
      </c>
      <c r="U325" s="162">
        <v>0.94199999999999995</v>
      </c>
      <c r="V325" s="162">
        <f>ROUND(E325*U325,2)</f>
        <v>18.41</v>
      </c>
      <c r="W325" s="162"/>
      <c r="X325" s="162" t="s">
        <v>562</v>
      </c>
      <c r="Y325" s="162" t="s">
        <v>230</v>
      </c>
      <c r="Z325" s="152"/>
      <c r="AA325" s="152"/>
      <c r="AB325" s="152"/>
      <c r="AC325" s="152"/>
      <c r="AD325" s="152"/>
      <c r="AE325" s="152"/>
      <c r="AF325" s="152"/>
      <c r="AG325" s="152" t="s">
        <v>563</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1" x14ac:dyDescent="0.2">
      <c r="A326" s="183">
        <v>100</v>
      </c>
      <c r="B326" s="184" t="s">
        <v>571</v>
      </c>
      <c r="C326" s="193" t="s">
        <v>572</v>
      </c>
      <c r="D326" s="185" t="s">
        <v>271</v>
      </c>
      <c r="E326" s="186">
        <v>19.543800000000001</v>
      </c>
      <c r="F326" s="187"/>
      <c r="G326" s="188">
        <f>ROUND(E326*F326,2)</f>
        <v>0</v>
      </c>
      <c r="H326" s="187">
        <v>0</v>
      </c>
      <c r="I326" s="188">
        <f>ROUND(E326*H326,2)</f>
        <v>0</v>
      </c>
      <c r="J326" s="187">
        <v>2310</v>
      </c>
      <c r="K326" s="188">
        <f>ROUND(E326*J326,2)</f>
        <v>45146.18</v>
      </c>
      <c r="L326" s="188">
        <v>21</v>
      </c>
      <c r="M326" s="188">
        <f>G326*(1+L326/100)</f>
        <v>0</v>
      </c>
      <c r="N326" s="186">
        <v>0</v>
      </c>
      <c r="O326" s="186">
        <f>ROUND(E326*N326,2)</f>
        <v>0</v>
      </c>
      <c r="P326" s="186">
        <v>0</v>
      </c>
      <c r="Q326" s="186">
        <f>ROUND(E326*P326,2)</f>
        <v>0</v>
      </c>
      <c r="R326" s="188" t="s">
        <v>369</v>
      </c>
      <c r="S326" s="188" t="s">
        <v>227</v>
      </c>
      <c r="T326" s="189" t="s">
        <v>228</v>
      </c>
      <c r="U326" s="162">
        <v>0</v>
      </c>
      <c r="V326" s="162">
        <f>ROUND(E326*U326,2)</f>
        <v>0</v>
      </c>
      <c r="W326" s="162"/>
      <c r="X326" s="162" t="s">
        <v>562</v>
      </c>
      <c r="Y326" s="162" t="s">
        <v>230</v>
      </c>
      <c r="Z326" s="152"/>
      <c r="AA326" s="152"/>
      <c r="AB326" s="152"/>
      <c r="AC326" s="152"/>
      <c r="AD326" s="152"/>
      <c r="AE326" s="152"/>
      <c r="AF326" s="152"/>
      <c r="AG326" s="152" t="s">
        <v>563</v>
      </c>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x14ac:dyDescent="0.2">
      <c r="A327" s="168" t="s">
        <v>221</v>
      </c>
      <c r="B327" s="169" t="s">
        <v>192</v>
      </c>
      <c r="C327" s="190" t="s">
        <v>27</v>
      </c>
      <c r="D327" s="170"/>
      <c r="E327" s="171"/>
      <c r="F327" s="172"/>
      <c r="G327" s="172">
        <f>SUMIF(AG328:AG329,"&lt;&gt;NOR",G328:G329)</f>
        <v>0</v>
      </c>
      <c r="H327" s="172"/>
      <c r="I327" s="172">
        <f>SUM(I328:I329)</f>
        <v>0</v>
      </c>
      <c r="J327" s="172"/>
      <c r="K327" s="172">
        <f>SUM(K328:K329)</f>
        <v>23024.83</v>
      </c>
      <c r="L327" s="172"/>
      <c r="M327" s="172">
        <f>SUM(M328:M329)</f>
        <v>0</v>
      </c>
      <c r="N327" s="171"/>
      <c r="O327" s="171">
        <f>SUM(O328:O329)</f>
        <v>0</v>
      </c>
      <c r="P327" s="171"/>
      <c r="Q327" s="171">
        <f>SUM(Q328:Q329)</f>
        <v>0</v>
      </c>
      <c r="R327" s="172"/>
      <c r="S327" s="172"/>
      <c r="T327" s="173"/>
      <c r="U327" s="167"/>
      <c r="V327" s="167">
        <f>SUM(V328:V329)</f>
        <v>0</v>
      </c>
      <c r="W327" s="167"/>
      <c r="X327" s="167"/>
      <c r="Y327" s="167"/>
      <c r="AG327" t="s">
        <v>222</v>
      </c>
    </row>
    <row r="328" spans="1:60" outlineLevel="1" x14ac:dyDescent="0.2">
      <c r="A328" s="175">
        <v>101</v>
      </c>
      <c r="B328" s="176" t="s">
        <v>573</v>
      </c>
      <c r="C328" s="191" t="s">
        <v>574</v>
      </c>
      <c r="D328" s="177" t="s">
        <v>575</v>
      </c>
      <c r="E328" s="178">
        <v>1</v>
      </c>
      <c r="F328" s="179"/>
      <c r="G328" s="180">
        <f>ROUND(E328*F328,2)</f>
        <v>0</v>
      </c>
      <c r="H328" s="179">
        <v>0</v>
      </c>
      <c r="I328" s="180">
        <f>ROUND(E328*H328,2)</f>
        <v>0</v>
      </c>
      <c r="J328" s="179">
        <v>23024.83</v>
      </c>
      <c r="K328" s="180">
        <f>ROUND(E328*J328,2)</f>
        <v>23024.83</v>
      </c>
      <c r="L328" s="180">
        <v>21</v>
      </c>
      <c r="M328" s="180">
        <f>G328*(1+L328/100)</f>
        <v>0</v>
      </c>
      <c r="N328" s="178">
        <v>0</v>
      </c>
      <c r="O328" s="178">
        <f>ROUND(E328*N328,2)</f>
        <v>0</v>
      </c>
      <c r="P328" s="178">
        <v>0</v>
      </c>
      <c r="Q328" s="178">
        <f>ROUND(E328*P328,2)</f>
        <v>0</v>
      </c>
      <c r="R328" s="180"/>
      <c r="S328" s="180" t="s">
        <v>227</v>
      </c>
      <c r="T328" s="181" t="s">
        <v>459</v>
      </c>
      <c r="U328" s="162">
        <v>0</v>
      </c>
      <c r="V328" s="162">
        <f>ROUND(E328*U328,2)</f>
        <v>0</v>
      </c>
      <c r="W328" s="162"/>
      <c r="X328" s="162" t="s">
        <v>576</v>
      </c>
      <c r="Y328" s="162" t="s">
        <v>230</v>
      </c>
      <c r="Z328" s="152"/>
      <c r="AA328" s="152"/>
      <c r="AB328" s="152"/>
      <c r="AC328" s="152"/>
      <c r="AD328" s="152"/>
      <c r="AE328" s="152"/>
      <c r="AF328" s="152"/>
      <c r="AG328" s="152" t="s">
        <v>577</v>
      </c>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2" x14ac:dyDescent="0.2">
      <c r="A329" s="159"/>
      <c r="B329" s="160"/>
      <c r="C329" s="253" t="s">
        <v>578</v>
      </c>
      <c r="D329" s="254"/>
      <c r="E329" s="254"/>
      <c r="F329" s="254"/>
      <c r="G329" s="254"/>
      <c r="H329" s="162"/>
      <c r="I329" s="162"/>
      <c r="J329" s="162"/>
      <c r="K329" s="162"/>
      <c r="L329" s="162"/>
      <c r="M329" s="162"/>
      <c r="N329" s="161"/>
      <c r="O329" s="161"/>
      <c r="P329" s="161"/>
      <c r="Q329" s="161"/>
      <c r="R329" s="162"/>
      <c r="S329" s="162"/>
      <c r="T329" s="162"/>
      <c r="U329" s="162"/>
      <c r="V329" s="162"/>
      <c r="W329" s="162"/>
      <c r="X329" s="162"/>
      <c r="Y329" s="162"/>
      <c r="Z329" s="152"/>
      <c r="AA329" s="152"/>
      <c r="AB329" s="152"/>
      <c r="AC329" s="152"/>
      <c r="AD329" s="152"/>
      <c r="AE329" s="152"/>
      <c r="AF329" s="152"/>
      <c r="AG329" s="152" t="s">
        <v>267</v>
      </c>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x14ac:dyDescent="0.2">
      <c r="A330" s="168" t="s">
        <v>221</v>
      </c>
      <c r="B330" s="169" t="s">
        <v>193</v>
      </c>
      <c r="C330" s="190" t="s">
        <v>28</v>
      </c>
      <c r="D330" s="170"/>
      <c r="E330" s="171"/>
      <c r="F330" s="172"/>
      <c r="G330" s="172">
        <f>SUMIF(AG331:AG332,"&lt;&gt;NOR",G331:G332)</f>
        <v>0</v>
      </c>
      <c r="H330" s="172"/>
      <c r="I330" s="172">
        <f>SUM(I331:I332)</f>
        <v>0</v>
      </c>
      <c r="J330" s="172"/>
      <c r="K330" s="172">
        <f>SUM(K331:K332)</f>
        <v>14390.52</v>
      </c>
      <c r="L330" s="172"/>
      <c r="M330" s="172">
        <f>SUM(M331:M332)</f>
        <v>0</v>
      </c>
      <c r="N330" s="171"/>
      <c r="O330" s="171">
        <f>SUM(O331:O332)</f>
        <v>0</v>
      </c>
      <c r="P330" s="171"/>
      <c r="Q330" s="171">
        <f>SUM(Q331:Q332)</f>
        <v>0</v>
      </c>
      <c r="R330" s="172"/>
      <c r="S330" s="172"/>
      <c r="T330" s="173"/>
      <c r="U330" s="167"/>
      <c r="V330" s="167">
        <f>SUM(V331:V332)</f>
        <v>0</v>
      </c>
      <c r="W330" s="167"/>
      <c r="X330" s="167"/>
      <c r="Y330" s="167"/>
      <c r="AG330" t="s">
        <v>222</v>
      </c>
    </row>
    <row r="331" spans="1:60" outlineLevel="1" x14ac:dyDescent="0.2">
      <c r="A331" s="175">
        <v>102</v>
      </c>
      <c r="B331" s="176" t="s">
        <v>579</v>
      </c>
      <c r="C331" s="191" t="s">
        <v>785</v>
      </c>
      <c r="D331" s="177" t="s">
        <v>575</v>
      </c>
      <c r="E331" s="178">
        <v>1</v>
      </c>
      <c r="F331" s="179"/>
      <c r="G331" s="180">
        <f>ROUND(E331*F331,2)</f>
        <v>0</v>
      </c>
      <c r="H331" s="179">
        <v>0</v>
      </c>
      <c r="I331" s="180">
        <f>ROUND(E331*H331,2)</f>
        <v>0</v>
      </c>
      <c r="J331" s="179">
        <v>14390.52</v>
      </c>
      <c r="K331" s="180">
        <f>ROUND(E331*J331,2)</f>
        <v>14390.52</v>
      </c>
      <c r="L331" s="180">
        <v>21</v>
      </c>
      <c r="M331" s="180">
        <f>G331*(1+L331/100)</f>
        <v>0</v>
      </c>
      <c r="N331" s="178">
        <v>0</v>
      </c>
      <c r="O331" s="178">
        <f>ROUND(E331*N331,2)</f>
        <v>0</v>
      </c>
      <c r="P331" s="178">
        <v>0</v>
      </c>
      <c r="Q331" s="178">
        <f>ROUND(E331*P331,2)</f>
        <v>0</v>
      </c>
      <c r="R331" s="180"/>
      <c r="S331" s="180" t="s">
        <v>227</v>
      </c>
      <c r="T331" s="181" t="s">
        <v>459</v>
      </c>
      <c r="U331" s="162">
        <v>0</v>
      </c>
      <c r="V331" s="162">
        <f>ROUND(E331*U331,2)</f>
        <v>0</v>
      </c>
      <c r="W331" s="162"/>
      <c r="X331" s="162" t="s">
        <v>576</v>
      </c>
      <c r="Y331" s="162" t="s">
        <v>230</v>
      </c>
      <c r="Z331" s="152"/>
      <c r="AA331" s="152"/>
      <c r="AB331" s="152"/>
      <c r="AC331" s="152"/>
      <c r="AD331" s="152"/>
      <c r="AE331" s="152"/>
      <c r="AF331" s="152"/>
      <c r="AG331" s="152" t="s">
        <v>577</v>
      </c>
      <c r="AH331" s="152"/>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row>
    <row r="332" spans="1:60" outlineLevel="2" x14ac:dyDescent="0.2">
      <c r="A332" s="159"/>
      <c r="B332" s="160"/>
      <c r="C332" s="253" t="s">
        <v>580</v>
      </c>
      <c r="D332" s="254"/>
      <c r="E332" s="254"/>
      <c r="F332" s="254"/>
      <c r="G332" s="254"/>
      <c r="H332" s="162"/>
      <c r="I332" s="162"/>
      <c r="J332" s="162"/>
      <c r="K332" s="162"/>
      <c r="L332" s="162"/>
      <c r="M332" s="162"/>
      <c r="N332" s="161"/>
      <c r="O332" s="161"/>
      <c r="P332" s="161"/>
      <c r="Q332" s="161"/>
      <c r="R332" s="162"/>
      <c r="S332" s="162"/>
      <c r="T332" s="162"/>
      <c r="U332" s="162"/>
      <c r="V332" s="162"/>
      <c r="W332" s="162"/>
      <c r="X332" s="162"/>
      <c r="Y332" s="162"/>
      <c r="Z332" s="152"/>
      <c r="AA332" s="152"/>
      <c r="AB332" s="152"/>
      <c r="AC332" s="152"/>
      <c r="AD332" s="152"/>
      <c r="AE332" s="152"/>
      <c r="AF332" s="152"/>
      <c r="AG332" s="152" t="s">
        <v>267</v>
      </c>
      <c r="AH332" s="152"/>
      <c r="AI332" s="152"/>
      <c r="AJ332" s="152"/>
      <c r="AK332" s="152"/>
      <c r="AL332" s="152"/>
      <c r="AM332" s="152"/>
      <c r="AN332" s="152"/>
      <c r="AO332" s="152"/>
      <c r="AP332" s="152"/>
      <c r="AQ332" s="152"/>
      <c r="AR332" s="152"/>
      <c r="AS332" s="152"/>
      <c r="AT332" s="152"/>
      <c r="AU332" s="152"/>
      <c r="AV332" s="152"/>
      <c r="AW332" s="152"/>
      <c r="AX332" s="152"/>
      <c r="AY332" s="152"/>
      <c r="AZ332" s="152"/>
      <c r="BA332" s="182" t="str">
        <f>C332</f>
        <v>Náklady na vyhotovení dokumentace skutečného provedení stavby a její předání objednateli v požadované formě a požadovaném počtu.</v>
      </c>
      <c r="BB332" s="152"/>
      <c r="BC332" s="152"/>
      <c r="BD332" s="152"/>
      <c r="BE332" s="152"/>
      <c r="BF332" s="152"/>
      <c r="BG332" s="152"/>
      <c r="BH332" s="152"/>
    </row>
    <row r="333" spans="1:60" x14ac:dyDescent="0.2">
      <c r="A333" s="3"/>
      <c r="B333" s="4"/>
      <c r="C333" s="195"/>
      <c r="D333" s="6"/>
      <c r="E333" s="3"/>
      <c r="F333" s="3"/>
      <c r="G333" s="3"/>
      <c r="H333" s="3"/>
      <c r="I333" s="3"/>
      <c r="J333" s="3"/>
      <c r="K333" s="3"/>
      <c r="L333" s="3"/>
      <c r="M333" s="3"/>
      <c r="N333" s="3"/>
      <c r="O333" s="3"/>
      <c r="P333" s="3"/>
      <c r="Q333" s="3"/>
      <c r="R333" s="3"/>
      <c r="S333" s="3"/>
      <c r="T333" s="3"/>
      <c r="U333" s="3"/>
      <c r="V333" s="3"/>
      <c r="W333" s="3"/>
      <c r="X333" s="3"/>
      <c r="Y333" s="3"/>
      <c r="AE333">
        <v>15</v>
      </c>
      <c r="AF333">
        <v>21</v>
      </c>
      <c r="AG333" t="s">
        <v>207</v>
      </c>
    </row>
    <row r="334" spans="1:60" x14ac:dyDescent="0.2">
      <c r="A334" s="155"/>
      <c r="B334" s="156" t="s">
        <v>29</v>
      </c>
      <c r="C334" s="196"/>
      <c r="D334" s="157"/>
      <c r="E334" s="158"/>
      <c r="F334" s="158"/>
      <c r="G334" s="174">
        <f>G8+G25+G45+G51+G88+G104+G116+G118+G121+G126+G134+G187+G190+G201+G204+G222+G225+G253+G269+G275+G320+G327+G330</f>
        <v>0</v>
      </c>
      <c r="H334" s="3"/>
      <c r="I334" s="3"/>
      <c r="J334" s="3"/>
      <c r="K334" s="3"/>
      <c r="L334" s="3"/>
      <c r="M334" s="3"/>
      <c r="N334" s="3"/>
      <c r="O334" s="3"/>
      <c r="P334" s="3"/>
      <c r="Q334" s="3"/>
      <c r="R334" s="3"/>
      <c r="S334" s="3"/>
      <c r="T334" s="3"/>
      <c r="U334" s="3"/>
      <c r="V334" s="3"/>
      <c r="W334" s="3"/>
      <c r="X334" s="3"/>
      <c r="Y334" s="3"/>
      <c r="AE334">
        <f>SUMIF(L7:L332,AE333,G7:G332)</f>
        <v>0</v>
      </c>
      <c r="AF334">
        <f>SUMIF(L7:L332,AF333,G7:G332)</f>
        <v>0</v>
      </c>
      <c r="AG334" t="s">
        <v>581</v>
      </c>
    </row>
    <row r="335" spans="1:60" x14ac:dyDescent="0.2">
      <c r="C335" s="197"/>
      <c r="D335" s="10"/>
      <c r="AG335" t="s">
        <v>583</v>
      </c>
    </row>
    <row r="336" spans="1:60"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sheet="1" formatRows="0"/>
  <mergeCells count="59">
    <mergeCell ref="C13:G13"/>
    <mergeCell ref="A1:G1"/>
    <mergeCell ref="C2:G2"/>
    <mergeCell ref="C3:G3"/>
    <mergeCell ref="C4:G4"/>
    <mergeCell ref="C10:G10"/>
    <mergeCell ref="C54:G54"/>
    <mergeCell ref="C16:G16"/>
    <mergeCell ref="C19:G19"/>
    <mergeCell ref="C27:G27"/>
    <mergeCell ref="C30:G30"/>
    <mergeCell ref="C33:G33"/>
    <mergeCell ref="C36:G36"/>
    <mergeCell ref="C39:G39"/>
    <mergeCell ref="C40:G40"/>
    <mergeCell ref="C43:G43"/>
    <mergeCell ref="C47:G47"/>
    <mergeCell ref="C53:G53"/>
    <mergeCell ref="C110:G110"/>
    <mergeCell ref="C58:G58"/>
    <mergeCell ref="C62:G62"/>
    <mergeCell ref="C70:G70"/>
    <mergeCell ref="C73:G73"/>
    <mergeCell ref="C76:G76"/>
    <mergeCell ref="C80:G80"/>
    <mergeCell ref="C90:G90"/>
    <mergeCell ref="C91:G91"/>
    <mergeCell ref="C94:G94"/>
    <mergeCell ref="C95:G95"/>
    <mergeCell ref="C106:G106"/>
    <mergeCell ref="C167:G167"/>
    <mergeCell ref="C114:G114"/>
    <mergeCell ref="C128:G128"/>
    <mergeCell ref="C129:G129"/>
    <mergeCell ref="C130:G130"/>
    <mergeCell ref="C131:G131"/>
    <mergeCell ref="C136:G136"/>
    <mergeCell ref="C151:G151"/>
    <mergeCell ref="C155:G155"/>
    <mergeCell ref="C158:G158"/>
    <mergeCell ref="C162:G162"/>
    <mergeCell ref="C166:G166"/>
    <mergeCell ref="C252:G252"/>
    <mergeCell ref="C170:G170"/>
    <mergeCell ref="C171:G171"/>
    <mergeCell ref="C180:G180"/>
    <mergeCell ref="C189:G189"/>
    <mergeCell ref="C192:G192"/>
    <mergeCell ref="C200:G200"/>
    <mergeCell ref="C203:G203"/>
    <mergeCell ref="C214:G214"/>
    <mergeCell ref="C221:G221"/>
    <mergeCell ref="C227:G227"/>
    <mergeCell ref="C231:G231"/>
    <mergeCell ref="C255:G255"/>
    <mergeCell ref="C271:G271"/>
    <mergeCell ref="C323:G323"/>
    <mergeCell ref="C329:G329"/>
    <mergeCell ref="C332:G33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4C57-CB4C-4F81-AFD5-115EF79156EE}">
  <sheetPr>
    <outlinePr summaryBelow="0"/>
  </sheetPr>
  <dimension ref="A1:BH5001"/>
  <sheetViews>
    <sheetView workbookViewId="0">
      <pane ySplit="7" topLeftCell="A8" activePane="bottomLeft" state="frozen"/>
      <selection pane="bottomLeft" activeCell="AQ25" sqref="AQ25"/>
    </sheetView>
  </sheetViews>
  <sheetFormatPr defaultRowHeight="12.75" outlineLevelRow="1" x14ac:dyDescent="0.2"/>
  <cols>
    <col min="1" max="1" width="3.42578125" customWidth="1"/>
    <col min="2" max="2" width="12.7109375" style="126" customWidth="1"/>
    <col min="3" max="3" width="63.28515625" style="126"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s>
  <sheetData>
    <row r="1" spans="1:60" ht="15.75" customHeight="1" x14ac:dyDescent="0.25">
      <c r="A1" s="259" t="s">
        <v>194</v>
      </c>
      <c r="B1" s="259"/>
      <c r="C1" s="259"/>
      <c r="D1" s="259"/>
      <c r="E1" s="259"/>
      <c r="F1" s="259"/>
      <c r="G1" s="259"/>
      <c r="AG1" t="s">
        <v>195</v>
      </c>
    </row>
    <row r="2" spans="1:60" ht="25.15" customHeight="1" x14ac:dyDescent="0.2">
      <c r="A2" s="50" t="s">
        <v>7</v>
      </c>
      <c r="B2" s="49" t="s">
        <v>43</v>
      </c>
      <c r="C2" s="260" t="s">
        <v>786</v>
      </c>
      <c r="D2" s="261"/>
      <c r="E2" s="261"/>
      <c r="F2" s="261"/>
      <c r="G2" s="262"/>
      <c r="AG2" t="s">
        <v>196</v>
      </c>
    </row>
    <row r="3" spans="1:60" ht="25.15" customHeight="1" x14ac:dyDescent="0.2">
      <c r="A3" s="50" t="s">
        <v>8</v>
      </c>
      <c r="B3" s="49" t="s">
        <v>52</v>
      </c>
      <c r="C3" s="260" t="s">
        <v>786</v>
      </c>
      <c r="D3" s="261"/>
      <c r="E3" s="261"/>
      <c r="F3" s="261"/>
      <c r="G3" s="262"/>
      <c r="AC3" s="126" t="s">
        <v>196</v>
      </c>
      <c r="AG3" t="s">
        <v>197</v>
      </c>
    </row>
    <row r="4" spans="1:60" ht="25.15" customHeight="1" x14ac:dyDescent="0.2">
      <c r="A4" s="145" t="s">
        <v>9</v>
      </c>
      <c r="B4" s="146" t="s">
        <v>53</v>
      </c>
      <c r="C4" s="263" t="s">
        <v>54</v>
      </c>
      <c r="D4" s="264"/>
      <c r="E4" s="264"/>
      <c r="F4" s="264"/>
      <c r="G4" s="265"/>
      <c r="AG4" t="s">
        <v>198</v>
      </c>
    </row>
    <row r="5" spans="1:60" x14ac:dyDescent="0.2">
      <c r="D5" s="10"/>
    </row>
    <row r="6" spans="1:60" ht="38.25" x14ac:dyDescent="0.2">
      <c r="A6" s="148" t="s">
        <v>199</v>
      </c>
      <c r="B6" s="150" t="s">
        <v>200</v>
      </c>
      <c r="C6" s="150" t="s">
        <v>201</v>
      </c>
      <c r="D6" s="149" t="s">
        <v>202</v>
      </c>
      <c r="E6" s="148" t="s">
        <v>203</v>
      </c>
      <c r="F6" s="147" t="s">
        <v>204</v>
      </c>
      <c r="G6" s="148" t="s">
        <v>29</v>
      </c>
      <c r="H6" s="151" t="s">
        <v>30</v>
      </c>
      <c r="I6" s="151" t="s">
        <v>205</v>
      </c>
      <c r="J6" s="151" t="s">
        <v>31</v>
      </c>
      <c r="K6" s="151" t="s">
        <v>206</v>
      </c>
      <c r="L6" s="151" t="s">
        <v>207</v>
      </c>
      <c r="M6" s="151" t="s">
        <v>208</v>
      </c>
      <c r="N6" s="151" t="s">
        <v>209</v>
      </c>
      <c r="O6" s="151" t="s">
        <v>210</v>
      </c>
      <c r="P6" s="151" t="s">
        <v>211</v>
      </c>
      <c r="Q6" s="151" t="s">
        <v>212</v>
      </c>
      <c r="R6" s="151" t="s">
        <v>213</v>
      </c>
      <c r="S6" s="151" t="s">
        <v>214</v>
      </c>
      <c r="T6" s="151" t="s">
        <v>215</v>
      </c>
      <c r="U6" s="151" t="s">
        <v>216</v>
      </c>
      <c r="V6" s="151" t="s">
        <v>217</v>
      </c>
      <c r="W6" s="151" t="s">
        <v>218</v>
      </c>
      <c r="X6" s="151" t="s">
        <v>219</v>
      </c>
      <c r="Y6" s="151" t="s">
        <v>220</v>
      </c>
    </row>
    <row r="7" spans="1:60" hidden="1" x14ac:dyDescent="0.2">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
      <c r="A8" s="168" t="s">
        <v>221</v>
      </c>
      <c r="B8" s="169" t="s">
        <v>151</v>
      </c>
      <c r="C8" s="190" t="s">
        <v>152</v>
      </c>
      <c r="D8" s="170"/>
      <c r="E8" s="171"/>
      <c r="F8" s="172"/>
      <c r="G8" s="172">
        <f>SUMIF(AG9:AG11,"&lt;&gt;NOR",G9:G11)</f>
        <v>0</v>
      </c>
      <c r="H8" s="172"/>
      <c r="I8" s="172">
        <f>SUM(I9:I11)</f>
        <v>0</v>
      </c>
      <c r="J8" s="172"/>
      <c r="K8" s="172">
        <f>SUM(K9:K11)</f>
        <v>15009</v>
      </c>
      <c r="L8" s="172"/>
      <c r="M8" s="172">
        <f>SUM(M9:M11)</f>
        <v>0</v>
      </c>
      <c r="N8" s="171"/>
      <c r="O8" s="171">
        <f>SUM(O9:O11)</f>
        <v>0</v>
      </c>
      <c r="P8" s="171"/>
      <c r="Q8" s="171">
        <f>SUM(Q9:Q11)</f>
        <v>0</v>
      </c>
      <c r="R8" s="172"/>
      <c r="S8" s="172"/>
      <c r="T8" s="173"/>
      <c r="U8" s="167"/>
      <c r="V8" s="167">
        <f>SUM(V9:V11)</f>
        <v>0</v>
      </c>
      <c r="W8" s="167"/>
      <c r="X8" s="167"/>
      <c r="Y8" s="167"/>
      <c r="AG8" t="s">
        <v>222</v>
      </c>
    </row>
    <row r="9" spans="1:60" outlineLevel="1" x14ac:dyDescent="0.2">
      <c r="A9" s="183">
        <v>1</v>
      </c>
      <c r="B9" s="184" t="s">
        <v>584</v>
      </c>
      <c r="C9" s="193" t="s">
        <v>585</v>
      </c>
      <c r="D9" s="185" t="s">
        <v>305</v>
      </c>
      <c r="E9" s="186">
        <v>6</v>
      </c>
      <c r="F9" s="187"/>
      <c r="G9" s="188">
        <f>ROUND(E9*F9,2)</f>
        <v>0</v>
      </c>
      <c r="H9" s="187">
        <v>0</v>
      </c>
      <c r="I9" s="188">
        <f>ROUND(E9*H9,2)</f>
        <v>0</v>
      </c>
      <c r="J9" s="187">
        <v>314</v>
      </c>
      <c r="K9" s="188">
        <f>ROUND(E9*J9,2)</f>
        <v>1884</v>
      </c>
      <c r="L9" s="188">
        <v>21</v>
      </c>
      <c r="M9" s="188">
        <f>G9*(1+L9/100)</f>
        <v>0</v>
      </c>
      <c r="N9" s="186">
        <v>0</v>
      </c>
      <c r="O9" s="186">
        <f>ROUND(E9*N9,2)</f>
        <v>0</v>
      </c>
      <c r="P9" s="186">
        <v>0</v>
      </c>
      <c r="Q9" s="186">
        <f>ROUND(E9*P9,2)</f>
        <v>0</v>
      </c>
      <c r="R9" s="188"/>
      <c r="S9" s="188" t="s">
        <v>458</v>
      </c>
      <c r="T9" s="189" t="s">
        <v>459</v>
      </c>
      <c r="U9" s="162">
        <v>0</v>
      </c>
      <c r="V9" s="162">
        <f>ROUND(E9*U9,2)</f>
        <v>0</v>
      </c>
      <c r="W9" s="162"/>
      <c r="X9" s="162" t="s">
        <v>229</v>
      </c>
      <c r="Y9" s="162" t="s">
        <v>230</v>
      </c>
      <c r="Z9" s="152"/>
      <c r="AA9" s="152"/>
      <c r="AB9" s="152"/>
      <c r="AC9" s="152"/>
      <c r="AD9" s="152"/>
      <c r="AE9" s="152"/>
      <c r="AF9" s="152"/>
      <c r="AG9" s="152" t="s">
        <v>586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3">
        <v>2</v>
      </c>
      <c r="B10" s="184" t="s">
        <v>587</v>
      </c>
      <c r="C10" s="193" t="s">
        <v>588</v>
      </c>
      <c r="D10" s="185" t="s">
        <v>589</v>
      </c>
      <c r="E10" s="186">
        <v>1</v>
      </c>
      <c r="F10" s="187"/>
      <c r="G10" s="188">
        <f>ROUND(E10*F10,2)</f>
        <v>0</v>
      </c>
      <c r="H10" s="187">
        <v>0</v>
      </c>
      <c r="I10" s="188">
        <f>ROUND(E10*H10,2)</f>
        <v>0</v>
      </c>
      <c r="J10" s="187">
        <v>10573</v>
      </c>
      <c r="K10" s="188">
        <f>ROUND(E10*J10,2)</f>
        <v>10573</v>
      </c>
      <c r="L10" s="188">
        <v>21</v>
      </c>
      <c r="M10" s="188">
        <f>G10*(1+L10/100)</f>
        <v>0</v>
      </c>
      <c r="N10" s="186">
        <v>0</v>
      </c>
      <c r="O10" s="186">
        <f>ROUND(E10*N10,2)</f>
        <v>0</v>
      </c>
      <c r="P10" s="186">
        <v>0</v>
      </c>
      <c r="Q10" s="186">
        <f>ROUND(E10*P10,2)</f>
        <v>0</v>
      </c>
      <c r="R10" s="188"/>
      <c r="S10" s="188" t="s">
        <v>458</v>
      </c>
      <c r="T10" s="189" t="s">
        <v>459</v>
      </c>
      <c r="U10" s="162">
        <v>0</v>
      </c>
      <c r="V10" s="162">
        <f>ROUND(E10*U10,2)</f>
        <v>0</v>
      </c>
      <c r="W10" s="162"/>
      <c r="X10" s="162" t="s">
        <v>229</v>
      </c>
      <c r="Y10" s="162" t="s">
        <v>230</v>
      </c>
      <c r="Z10" s="152"/>
      <c r="AA10" s="152"/>
      <c r="AB10" s="152"/>
      <c r="AC10" s="152"/>
      <c r="AD10" s="152"/>
      <c r="AE10" s="152"/>
      <c r="AF10" s="152"/>
      <c r="AG10" s="152" t="s">
        <v>586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3">
        <v>3</v>
      </c>
      <c r="B11" s="184" t="s">
        <v>590</v>
      </c>
      <c r="C11" s="193" t="s">
        <v>591</v>
      </c>
      <c r="D11" s="185" t="s">
        <v>305</v>
      </c>
      <c r="E11" s="186">
        <v>8</v>
      </c>
      <c r="F11" s="187"/>
      <c r="G11" s="188">
        <f>ROUND(E11*F11,2)</f>
        <v>0</v>
      </c>
      <c r="H11" s="187">
        <v>0</v>
      </c>
      <c r="I11" s="188">
        <f>ROUND(E11*H11,2)</f>
        <v>0</v>
      </c>
      <c r="J11" s="187">
        <v>319</v>
      </c>
      <c r="K11" s="188">
        <f>ROUND(E11*J11,2)</f>
        <v>2552</v>
      </c>
      <c r="L11" s="188">
        <v>21</v>
      </c>
      <c r="M11" s="188">
        <f>G11*(1+L11/100)</f>
        <v>0</v>
      </c>
      <c r="N11" s="186">
        <v>0</v>
      </c>
      <c r="O11" s="186">
        <f>ROUND(E11*N11,2)</f>
        <v>0</v>
      </c>
      <c r="P11" s="186">
        <v>0</v>
      </c>
      <c r="Q11" s="186">
        <f>ROUND(E11*P11,2)</f>
        <v>0</v>
      </c>
      <c r="R11" s="188"/>
      <c r="S11" s="188" t="s">
        <v>458</v>
      </c>
      <c r="T11" s="189" t="s">
        <v>459</v>
      </c>
      <c r="U11" s="162">
        <v>0</v>
      </c>
      <c r="V11" s="162">
        <f>ROUND(E11*U11,2)</f>
        <v>0</v>
      </c>
      <c r="W11" s="162"/>
      <c r="X11" s="162" t="s">
        <v>229</v>
      </c>
      <c r="Y11" s="162" t="s">
        <v>230</v>
      </c>
      <c r="Z11" s="152"/>
      <c r="AA11" s="152"/>
      <c r="AB11" s="152"/>
      <c r="AC11" s="152"/>
      <c r="AD11" s="152"/>
      <c r="AE11" s="152"/>
      <c r="AF11" s="152"/>
      <c r="AG11" s="152" t="s">
        <v>586</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x14ac:dyDescent="0.2">
      <c r="A12" s="168" t="s">
        <v>221</v>
      </c>
      <c r="B12" s="169" t="s">
        <v>167</v>
      </c>
      <c r="C12" s="190" t="s">
        <v>168</v>
      </c>
      <c r="D12" s="170"/>
      <c r="E12" s="171"/>
      <c r="F12" s="172"/>
      <c r="G12" s="172">
        <f>SUMIF(AG13:AG18,"&lt;&gt;NOR",G13:G18)</f>
        <v>0</v>
      </c>
      <c r="H12" s="172"/>
      <c r="I12" s="172">
        <f>SUM(I13:I18)</f>
        <v>0</v>
      </c>
      <c r="J12" s="172"/>
      <c r="K12" s="172">
        <f>SUM(K13:K18)</f>
        <v>7593</v>
      </c>
      <c r="L12" s="172"/>
      <c r="M12" s="172">
        <f>SUM(M13:M18)</f>
        <v>0</v>
      </c>
      <c r="N12" s="171"/>
      <c r="O12" s="171">
        <f>SUM(O13:O18)</f>
        <v>0</v>
      </c>
      <c r="P12" s="171"/>
      <c r="Q12" s="171">
        <f>SUM(Q13:Q18)</f>
        <v>0</v>
      </c>
      <c r="R12" s="172"/>
      <c r="S12" s="172"/>
      <c r="T12" s="173"/>
      <c r="U12" s="167"/>
      <c r="V12" s="167">
        <f>SUM(V13:V18)</f>
        <v>0</v>
      </c>
      <c r="W12" s="167"/>
      <c r="X12" s="167"/>
      <c r="Y12" s="167"/>
      <c r="AG12" t="s">
        <v>222</v>
      </c>
    </row>
    <row r="13" spans="1:60" outlineLevel="1" x14ac:dyDescent="0.2">
      <c r="A13" s="183">
        <v>4</v>
      </c>
      <c r="B13" s="184" t="s">
        <v>592</v>
      </c>
      <c r="C13" s="193" t="s">
        <v>593</v>
      </c>
      <c r="D13" s="185" t="s">
        <v>305</v>
      </c>
      <c r="E13" s="186">
        <v>7</v>
      </c>
      <c r="F13" s="187"/>
      <c r="G13" s="188">
        <f t="shared" ref="G13:G18" si="0">ROUND(E13*F13,2)</f>
        <v>0</v>
      </c>
      <c r="H13" s="187">
        <v>0</v>
      </c>
      <c r="I13" s="188">
        <f t="shared" ref="I13:I18" si="1">ROUND(E13*H13,2)</f>
        <v>0</v>
      </c>
      <c r="J13" s="187">
        <v>137</v>
      </c>
      <c r="K13" s="188">
        <f t="shared" ref="K13:K18" si="2">ROUND(E13*J13,2)</f>
        <v>959</v>
      </c>
      <c r="L13" s="188">
        <v>21</v>
      </c>
      <c r="M13" s="188">
        <f t="shared" ref="M13:M18" si="3">G13*(1+L13/100)</f>
        <v>0</v>
      </c>
      <c r="N13" s="186">
        <v>0</v>
      </c>
      <c r="O13" s="186">
        <f t="shared" ref="O13:O18" si="4">ROUND(E13*N13,2)</f>
        <v>0</v>
      </c>
      <c r="P13" s="186">
        <v>0</v>
      </c>
      <c r="Q13" s="186">
        <f t="shared" ref="Q13:Q18" si="5">ROUND(E13*P13,2)</f>
        <v>0</v>
      </c>
      <c r="R13" s="188"/>
      <c r="S13" s="188" t="s">
        <v>458</v>
      </c>
      <c r="T13" s="189" t="s">
        <v>459</v>
      </c>
      <c r="U13" s="162">
        <v>0</v>
      </c>
      <c r="V13" s="162">
        <f t="shared" ref="V13:V18" si="6">ROUND(E13*U13,2)</f>
        <v>0</v>
      </c>
      <c r="W13" s="162"/>
      <c r="X13" s="162" t="s">
        <v>229</v>
      </c>
      <c r="Y13" s="162" t="s">
        <v>230</v>
      </c>
      <c r="Z13" s="152"/>
      <c r="AA13" s="152"/>
      <c r="AB13" s="152"/>
      <c r="AC13" s="152"/>
      <c r="AD13" s="152"/>
      <c r="AE13" s="152"/>
      <c r="AF13" s="152"/>
      <c r="AG13" s="152" t="s">
        <v>594</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3">
        <v>5</v>
      </c>
      <c r="B14" s="184" t="s">
        <v>595</v>
      </c>
      <c r="C14" s="193" t="s">
        <v>596</v>
      </c>
      <c r="D14" s="185" t="s">
        <v>305</v>
      </c>
      <c r="E14" s="186">
        <v>5</v>
      </c>
      <c r="F14" s="187"/>
      <c r="G14" s="188">
        <f t="shared" si="0"/>
        <v>0</v>
      </c>
      <c r="H14" s="187">
        <v>0</v>
      </c>
      <c r="I14" s="188">
        <f t="shared" si="1"/>
        <v>0</v>
      </c>
      <c r="J14" s="187">
        <v>112</v>
      </c>
      <c r="K14" s="188">
        <f t="shared" si="2"/>
        <v>560</v>
      </c>
      <c r="L14" s="188">
        <v>21</v>
      </c>
      <c r="M14" s="188">
        <f t="shared" si="3"/>
        <v>0</v>
      </c>
      <c r="N14" s="186">
        <v>0</v>
      </c>
      <c r="O14" s="186">
        <f t="shared" si="4"/>
        <v>0</v>
      </c>
      <c r="P14" s="186">
        <v>0</v>
      </c>
      <c r="Q14" s="186">
        <f t="shared" si="5"/>
        <v>0</v>
      </c>
      <c r="R14" s="188"/>
      <c r="S14" s="188" t="s">
        <v>458</v>
      </c>
      <c r="T14" s="189" t="s">
        <v>459</v>
      </c>
      <c r="U14" s="162">
        <v>0</v>
      </c>
      <c r="V14" s="162">
        <f t="shared" si="6"/>
        <v>0</v>
      </c>
      <c r="W14" s="162"/>
      <c r="X14" s="162" t="s">
        <v>229</v>
      </c>
      <c r="Y14" s="162" t="s">
        <v>230</v>
      </c>
      <c r="Z14" s="152"/>
      <c r="AA14" s="152"/>
      <c r="AB14" s="152"/>
      <c r="AC14" s="152"/>
      <c r="AD14" s="152"/>
      <c r="AE14" s="152"/>
      <c r="AF14" s="152"/>
      <c r="AG14" s="152" t="s">
        <v>594</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3">
        <v>6</v>
      </c>
      <c r="B15" s="184" t="s">
        <v>597</v>
      </c>
      <c r="C15" s="193" t="s">
        <v>598</v>
      </c>
      <c r="D15" s="185" t="s">
        <v>589</v>
      </c>
      <c r="E15" s="186">
        <v>1</v>
      </c>
      <c r="F15" s="187"/>
      <c r="G15" s="188">
        <f t="shared" si="0"/>
        <v>0</v>
      </c>
      <c r="H15" s="187">
        <v>0</v>
      </c>
      <c r="I15" s="188">
        <f t="shared" si="1"/>
        <v>0</v>
      </c>
      <c r="J15" s="187">
        <v>1233</v>
      </c>
      <c r="K15" s="188">
        <f t="shared" si="2"/>
        <v>1233</v>
      </c>
      <c r="L15" s="188">
        <v>21</v>
      </c>
      <c r="M15" s="188">
        <f t="shared" si="3"/>
        <v>0</v>
      </c>
      <c r="N15" s="186">
        <v>0</v>
      </c>
      <c r="O15" s="186">
        <f t="shared" si="4"/>
        <v>0</v>
      </c>
      <c r="P15" s="186">
        <v>0</v>
      </c>
      <c r="Q15" s="186">
        <f t="shared" si="5"/>
        <v>0</v>
      </c>
      <c r="R15" s="188"/>
      <c r="S15" s="188" t="s">
        <v>458</v>
      </c>
      <c r="T15" s="189" t="s">
        <v>459</v>
      </c>
      <c r="U15" s="162">
        <v>0</v>
      </c>
      <c r="V15" s="162">
        <f t="shared" si="6"/>
        <v>0</v>
      </c>
      <c r="W15" s="162"/>
      <c r="X15" s="162" t="s">
        <v>229</v>
      </c>
      <c r="Y15" s="162" t="s">
        <v>230</v>
      </c>
      <c r="Z15" s="152"/>
      <c r="AA15" s="152"/>
      <c r="AB15" s="152"/>
      <c r="AC15" s="152"/>
      <c r="AD15" s="152"/>
      <c r="AE15" s="152"/>
      <c r="AF15" s="152"/>
      <c r="AG15" s="152" t="s">
        <v>594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3">
        <v>7</v>
      </c>
      <c r="B16" s="184" t="s">
        <v>599</v>
      </c>
      <c r="C16" s="193" t="s">
        <v>600</v>
      </c>
      <c r="D16" s="185" t="s">
        <v>305</v>
      </c>
      <c r="E16" s="186">
        <v>12</v>
      </c>
      <c r="F16" s="187"/>
      <c r="G16" s="188">
        <f t="shared" si="0"/>
        <v>0</v>
      </c>
      <c r="H16" s="187">
        <v>0</v>
      </c>
      <c r="I16" s="188">
        <f t="shared" si="1"/>
        <v>0</v>
      </c>
      <c r="J16" s="187">
        <v>203</v>
      </c>
      <c r="K16" s="188">
        <f t="shared" si="2"/>
        <v>2436</v>
      </c>
      <c r="L16" s="188">
        <v>21</v>
      </c>
      <c r="M16" s="188">
        <f t="shared" si="3"/>
        <v>0</v>
      </c>
      <c r="N16" s="186">
        <v>0</v>
      </c>
      <c r="O16" s="186">
        <f t="shared" si="4"/>
        <v>0</v>
      </c>
      <c r="P16" s="186">
        <v>0</v>
      </c>
      <c r="Q16" s="186">
        <f t="shared" si="5"/>
        <v>0</v>
      </c>
      <c r="R16" s="188"/>
      <c r="S16" s="188" t="s">
        <v>458</v>
      </c>
      <c r="T16" s="189" t="s">
        <v>459</v>
      </c>
      <c r="U16" s="162">
        <v>0</v>
      </c>
      <c r="V16" s="162">
        <f t="shared" si="6"/>
        <v>0</v>
      </c>
      <c r="W16" s="162"/>
      <c r="X16" s="162" t="s">
        <v>229</v>
      </c>
      <c r="Y16" s="162" t="s">
        <v>230</v>
      </c>
      <c r="Z16" s="152"/>
      <c r="AA16" s="152"/>
      <c r="AB16" s="152"/>
      <c r="AC16" s="152"/>
      <c r="AD16" s="152"/>
      <c r="AE16" s="152"/>
      <c r="AF16" s="152"/>
      <c r="AG16" s="152" t="s">
        <v>594</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3">
        <v>8</v>
      </c>
      <c r="B17" s="184" t="s">
        <v>601</v>
      </c>
      <c r="C17" s="193" t="s">
        <v>602</v>
      </c>
      <c r="D17" s="185" t="s">
        <v>282</v>
      </c>
      <c r="E17" s="186">
        <v>3</v>
      </c>
      <c r="F17" s="187"/>
      <c r="G17" s="188">
        <f t="shared" si="0"/>
        <v>0</v>
      </c>
      <c r="H17" s="187">
        <v>0</v>
      </c>
      <c r="I17" s="188">
        <f t="shared" si="1"/>
        <v>0</v>
      </c>
      <c r="J17" s="187">
        <v>123</v>
      </c>
      <c r="K17" s="188">
        <f t="shared" si="2"/>
        <v>369</v>
      </c>
      <c r="L17" s="188">
        <v>21</v>
      </c>
      <c r="M17" s="188">
        <f t="shared" si="3"/>
        <v>0</v>
      </c>
      <c r="N17" s="186">
        <v>0</v>
      </c>
      <c r="O17" s="186">
        <f t="shared" si="4"/>
        <v>0</v>
      </c>
      <c r="P17" s="186">
        <v>0</v>
      </c>
      <c r="Q17" s="186">
        <f t="shared" si="5"/>
        <v>0</v>
      </c>
      <c r="R17" s="188"/>
      <c r="S17" s="188" t="s">
        <v>458</v>
      </c>
      <c r="T17" s="189" t="s">
        <v>459</v>
      </c>
      <c r="U17" s="162">
        <v>0</v>
      </c>
      <c r="V17" s="162">
        <f t="shared" si="6"/>
        <v>0</v>
      </c>
      <c r="W17" s="162"/>
      <c r="X17" s="162" t="s">
        <v>229</v>
      </c>
      <c r="Y17" s="162" t="s">
        <v>230</v>
      </c>
      <c r="Z17" s="152"/>
      <c r="AA17" s="152"/>
      <c r="AB17" s="152"/>
      <c r="AC17" s="152"/>
      <c r="AD17" s="152"/>
      <c r="AE17" s="152"/>
      <c r="AF17" s="152"/>
      <c r="AG17" s="152" t="s">
        <v>594</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3">
        <v>9</v>
      </c>
      <c r="B18" s="184" t="s">
        <v>603</v>
      </c>
      <c r="C18" s="193" t="s">
        <v>604</v>
      </c>
      <c r="D18" s="185" t="s">
        <v>282</v>
      </c>
      <c r="E18" s="186">
        <v>1</v>
      </c>
      <c r="F18" s="187"/>
      <c r="G18" s="188">
        <f t="shared" si="0"/>
        <v>0</v>
      </c>
      <c r="H18" s="187">
        <v>0</v>
      </c>
      <c r="I18" s="188">
        <f t="shared" si="1"/>
        <v>0</v>
      </c>
      <c r="J18" s="187">
        <v>2036</v>
      </c>
      <c r="K18" s="188">
        <f t="shared" si="2"/>
        <v>2036</v>
      </c>
      <c r="L18" s="188">
        <v>21</v>
      </c>
      <c r="M18" s="188">
        <f t="shared" si="3"/>
        <v>0</v>
      </c>
      <c r="N18" s="186">
        <v>0</v>
      </c>
      <c r="O18" s="186">
        <f t="shared" si="4"/>
        <v>0</v>
      </c>
      <c r="P18" s="186">
        <v>0</v>
      </c>
      <c r="Q18" s="186">
        <f t="shared" si="5"/>
        <v>0</v>
      </c>
      <c r="R18" s="188"/>
      <c r="S18" s="188" t="s">
        <v>458</v>
      </c>
      <c r="T18" s="189" t="s">
        <v>459</v>
      </c>
      <c r="U18" s="162">
        <v>0</v>
      </c>
      <c r="V18" s="162">
        <f t="shared" si="6"/>
        <v>0</v>
      </c>
      <c r="W18" s="162"/>
      <c r="X18" s="162" t="s">
        <v>229</v>
      </c>
      <c r="Y18" s="162" t="s">
        <v>230</v>
      </c>
      <c r="Z18" s="152"/>
      <c r="AA18" s="152"/>
      <c r="AB18" s="152"/>
      <c r="AC18" s="152"/>
      <c r="AD18" s="152"/>
      <c r="AE18" s="152"/>
      <c r="AF18" s="152"/>
      <c r="AG18" s="152" t="s">
        <v>594</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x14ac:dyDescent="0.2">
      <c r="A19" s="168" t="s">
        <v>221</v>
      </c>
      <c r="B19" s="169" t="s">
        <v>169</v>
      </c>
      <c r="C19" s="190" t="s">
        <v>170</v>
      </c>
      <c r="D19" s="170"/>
      <c r="E19" s="171"/>
      <c r="F19" s="172"/>
      <c r="G19" s="172">
        <f>SUMIF(AG20:AG32,"&lt;&gt;NOR",G20:G32)</f>
        <v>0</v>
      </c>
      <c r="H19" s="172"/>
      <c r="I19" s="172">
        <f>SUM(I20:I32)</f>
        <v>0</v>
      </c>
      <c r="J19" s="172"/>
      <c r="K19" s="172">
        <f>SUM(K20:K32)</f>
        <v>22389</v>
      </c>
      <c r="L19" s="172"/>
      <c r="M19" s="172">
        <f>SUM(M20:M32)</f>
        <v>0</v>
      </c>
      <c r="N19" s="171"/>
      <c r="O19" s="171">
        <f>SUM(O20:O32)</f>
        <v>0</v>
      </c>
      <c r="P19" s="171"/>
      <c r="Q19" s="171">
        <f>SUM(Q20:Q32)</f>
        <v>0</v>
      </c>
      <c r="R19" s="172"/>
      <c r="S19" s="172"/>
      <c r="T19" s="173"/>
      <c r="U19" s="167"/>
      <c r="V19" s="167">
        <f>SUM(V20:V32)</f>
        <v>0</v>
      </c>
      <c r="W19" s="167"/>
      <c r="X19" s="167"/>
      <c r="Y19" s="167"/>
      <c r="AG19" t="s">
        <v>222</v>
      </c>
    </row>
    <row r="20" spans="1:60" outlineLevel="1" x14ac:dyDescent="0.2">
      <c r="A20" s="183">
        <v>10</v>
      </c>
      <c r="B20" s="184" t="s">
        <v>605</v>
      </c>
      <c r="C20" s="193" t="s">
        <v>606</v>
      </c>
      <c r="D20" s="185" t="s">
        <v>305</v>
      </c>
      <c r="E20" s="186">
        <v>15</v>
      </c>
      <c r="F20" s="187"/>
      <c r="G20" s="188">
        <f t="shared" ref="G20:G32" si="7">ROUND(E20*F20,2)</f>
        <v>0</v>
      </c>
      <c r="H20" s="187">
        <v>0</v>
      </c>
      <c r="I20" s="188">
        <f t="shared" ref="I20:I32" si="8">ROUND(E20*H20,2)</f>
        <v>0</v>
      </c>
      <c r="J20" s="187">
        <v>53</v>
      </c>
      <c r="K20" s="188">
        <f t="shared" ref="K20:K32" si="9">ROUND(E20*J20,2)</f>
        <v>795</v>
      </c>
      <c r="L20" s="188">
        <v>21</v>
      </c>
      <c r="M20" s="188">
        <f t="shared" ref="M20:M32" si="10">G20*(1+L20/100)</f>
        <v>0</v>
      </c>
      <c r="N20" s="186">
        <v>0</v>
      </c>
      <c r="O20" s="186">
        <f t="shared" ref="O20:O32" si="11">ROUND(E20*N20,2)</f>
        <v>0</v>
      </c>
      <c r="P20" s="186">
        <v>0</v>
      </c>
      <c r="Q20" s="186">
        <f t="shared" ref="Q20:Q32" si="12">ROUND(E20*P20,2)</f>
        <v>0</v>
      </c>
      <c r="R20" s="188"/>
      <c r="S20" s="188" t="s">
        <v>458</v>
      </c>
      <c r="T20" s="189" t="s">
        <v>459</v>
      </c>
      <c r="U20" s="162">
        <v>0</v>
      </c>
      <c r="V20" s="162">
        <f t="shared" ref="V20:V32" si="13">ROUND(E20*U20,2)</f>
        <v>0</v>
      </c>
      <c r="W20" s="162"/>
      <c r="X20" s="162" t="s">
        <v>229</v>
      </c>
      <c r="Y20" s="162" t="s">
        <v>230</v>
      </c>
      <c r="Z20" s="152"/>
      <c r="AA20" s="152"/>
      <c r="AB20" s="152"/>
      <c r="AC20" s="152"/>
      <c r="AD20" s="152"/>
      <c r="AE20" s="152"/>
      <c r="AF20" s="152"/>
      <c r="AG20" s="152" t="s">
        <v>594</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3">
        <v>11</v>
      </c>
      <c r="B21" s="184" t="s">
        <v>607</v>
      </c>
      <c r="C21" s="193" t="s">
        <v>608</v>
      </c>
      <c r="D21" s="185" t="s">
        <v>305</v>
      </c>
      <c r="E21" s="186">
        <v>15</v>
      </c>
      <c r="F21" s="187"/>
      <c r="G21" s="188">
        <f t="shared" si="7"/>
        <v>0</v>
      </c>
      <c r="H21" s="187">
        <v>0</v>
      </c>
      <c r="I21" s="188">
        <f t="shared" si="8"/>
        <v>0</v>
      </c>
      <c r="J21" s="187">
        <v>24</v>
      </c>
      <c r="K21" s="188">
        <f t="shared" si="9"/>
        <v>360</v>
      </c>
      <c r="L21" s="188">
        <v>21</v>
      </c>
      <c r="M21" s="188">
        <f t="shared" si="10"/>
        <v>0</v>
      </c>
      <c r="N21" s="186">
        <v>0</v>
      </c>
      <c r="O21" s="186">
        <f t="shared" si="11"/>
        <v>0</v>
      </c>
      <c r="P21" s="186">
        <v>0</v>
      </c>
      <c r="Q21" s="186">
        <f t="shared" si="12"/>
        <v>0</v>
      </c>
      <c r="R21" s="188"/>
      <c r="S21" s="188" t="s">
        <v>458</v>
      </c>
      <c r="T21" s="189" t="s">
        <v>459</v>
      </c>
      <c r="U21" s="162">
        <v>0</v>
      </c>
      <c r="V21" s="162">
        <f t="shared" si="13"/>
        <v>0</v>
      </c>
      <c r="W21" s="162"/>
      <c r="X21" s="162" t="s">
        <v>229</v>
      </c>
      <c r="Y21" s="162" t="s">
        <v>230</v>
      </c>
      <c r="Z21" s="152"/>
      <c r="AA21" s="152"/>
      <c r="AB21" s="152"/>
      <c r="AC21" s="152"/>
      <c r="AD21" s="152"/>
      <c r="AE21" s="152"/>
      <c r="AF21" s="152"/>
      <c r="AG21" s="152" t="s">
        <v>594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3">
        <v>12</v>
      </c>
      <c r="B22" s="184" t="s">
        <v>609</v>
      </c>
      <c r="C22" s="193" t="s">
        <v>610</v>
      </c>
      <c r="D22" s="185" t="s">
        <v>282</v>
      </c>
      <c r="E22" s="186">
        <v>8</v>
      </c>
      <c r="F22" s="187"/>
      <c r="G22" s="188">
        <f t="shared" si="7"/>
        <v>0</v>
      </c>
      <c r="H22" s="187">
        <v>0</v>
      </c>
      <c r="I22" s="188">
        <f t="shared" si="8"/>
        <v>0</v>
      </c>
      <c r="J22" s="187">
        <v>234</v>
      </c>
      <c r="K22" s="188">
        <f t="shared" si="9"/>
        <v>1872</v>
      </c>
      <c r="L22" s="188">
        <v>21</v>
      </c>
      <c r="M22" s="188">
        <f t="shared" si="10"/>
        <v>0</v>
      </c>
      <c r="N22" s="186">
        <v>0</v>
      </c>
      <c r="O22" s="186">
        <f t="shared" si="11"/>
        <v>0</v>
      </c>
      <c r="P22" s="186">
        <v>0</v>
      </c>
      <c r="Q22" s="186">
        <f t="shared" si="12"/>
        <v>0</v>
      </c>
      <c r="R22" s="188"/>
      <c r="S22" s="188" t="s">
        <v>458</v>
      </c>
      <c r="T22" s="189" t="s">
        <v>459</v>
      </c>
      <c r="U22" s="162">
        <v>0</v>
      </c>
      <c r="V22" s="162">
        <f t="shared" si="13"/>
        <v>0</v>
      </c>
      <c r="W22" s="162"/>
      <c r="X22" s="162" t="s">
        <v>229</v>
      </c>
      <c r="Y22" s="162" t="s">
        <v>230</v>
      </c>
      <c r="Z22" s="152"/>
      <c r="AA22" s="152"/>
      <c r="AB22" s="152"/>
      <c r="AC22" s="152"/>
      <c r="AD22" s="152"/>
      <c r="AE22" s="152"/>
      <c r="AF22" s="152"/>
      <c r="AG22" s="152" t="s">
        <v>594</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3">
        <v>13</v>
      </c>
      <c r="B23" s="184" t="s">
        <v>611</v>
      </c>
      <c r="C23" s="193" t="s">
        <v>612</v>
      </c>
      <c r="D23" s="185" t="s">
        <v>282</v>
      </c>
      <c r="E23" s="186">
        <v>8</v>
      </c>
      <c r="F23" s="187"/>
      <c r="G23" s="188">
        <f t="shared" si="7"/>
        <v>0</v>
      </c>
      <c r="H23" s="187">
        <v>0</v>
      </c>
      <c r="I23" s="188">
        <f t="shared" si="8"/>
        <v>0</v>
      </c>
      <c r="J23" s="187">
        <v>108</v>
      </c>
      <c r="K23" s="188">
        <f t="shared" si="9"/>
        <v>864</v>
      </c>
      <c r="L23" s="188">
        <v>21</v>
      </c>
      <c r="M23" s="188">
        <f t="shared" si="10"/>
        <v>0</v>
      </c>
      <c r="N23" s="186">
        <v>0</v>
      </c>
      <c r="O23" s="186">
        <f t="shared" si="11"/>
        <v>0</v>
      </c>
      <c r="P23" s="186">
        <v>0</v>
      </c>
      <c r="Q23" s="186">
        <f t="shared" si="12"/>
        <v>0</v>
      </c>
      <c r="R23" s="188"/>
      <c r="S23" s="188" t="s">
        <v>458</v>
      </c>
      <c r="T23" s="189" t="s">
        <v>459</v>
      </c>
      <c r="U23" s="162">
        <v>0</v>
      </c>
      <c r="V23" s="162">
        <f t="shared" si="13"/>
        <v>0</v>
      </c>
      <c r="W23" s="162"/>
      <c r="X23" s="162" t="s">
        <v>229</v>
      </c>
      <c r="Y23" s="162" t="s">
        <v>230</v>
      </c>
      <c r="Z23" s="152"/>
      <c r="AA23" s="152"/>
      <c r="AB23" s="152"/>
      <c r="AC23" s="152"/>
      <c r="AD23" s="152"/>
      <c r="AE23" s="152"/>
      <c r="AF23" s="152"/>
      <c r="AG23" s="152" t="s">
        <v>594</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3">
        <v>14</v>
      </c>
      <c r="B24" s="184" t="s">
        <v>613</v>
      </c>
      <c r="C24" s="193" t="s">
        <v>614</v>
      </c>
      <c r="D24" s="185" t="s">
        <v>615</v>
      </c>
      <c r="E24" s="186">
        <v>1</v>
      </c>
      <c r="F24" s="187"/>
      <c r="G24" s="188">
        <f t="shared" si="7"/>
        <v>0</v>
      </c>
      <c r="H24" s="187">
        <v>0</v>
      </c>
      <c r="I24" s="188">
        <f t="shared" si="8"/>
        <v>0</v>
      </c>
      <c r="J24" s="187">
        <v>946</v>
      </c>
      <c r="K24" s="188">
        <f t="shared" si="9"/>
        <v>946</v>
      </c>
      <c r="L24" s="188">
        <v>21</v>
      </c>
      <c r="M24" s="188">
        <f t="shared" si="10"/>
        <v>0</v>
      </c>
      <c r="N24" s="186">
        <v>0</v>
      </c>
      <c r="O24" s="186">
        <f t="shared" si="11"/>
        <v>0</v>
      </c>
      <c r="P24" s="186">
        <v>0</v>
      </c>
      <c r="Q24" s="186">
        <f t="shared" si="12"/>
        <v>0</v>
      </c>
      <c r="R24" s="188"/>
      <c r="S24" s="188" t="s">
        <v>458</v>
      </c>
      <c r="T24" s="189" t="s">
        <v>459</v>
      </c>
      <c r="U24" s="162">
        <v>0</v>
      </c>
      <c r="V24" s="162">
        <f t="shared" si="13"/>
        <v>0</v>
      </c>
      <c r="W24" s="162"/>
      <c r="X24" s="162" t="s">
        <v>229</v>
      </c>
      <c r="Y24" s="162" t="s">
        <v>230</v>
      </c>
      <c r="Z24" s="152"/>
      <c r="AA24" s="152"/>
      <c r="AB24" s="152"/>
      <c r="AC24" s="152"/>
      <c r="AD24" s="152"/>
      <c r="AE24" s="152"/>
      <c r="AF24" s="152"/>
      <c r="AG24" s="152" t="s">
        <v>594</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3">
        <v>15</v>
      </c>
      <c r="B25" s="184" t="s">
        <v>616</v>
      </c>
      <c r="C25" s="193" t="s">
        <v>617</v>
      </c>
      <c r="D25" s="185" t="s">
        <v>282</v>
      </c>
      <c r="E25" s="186">
        <v>1</v>
      </c>
      <c r="F25" s="187"/>
      <c r="G25" s="188">
        <f t="shared" si="7"/>
        <v>0</v>
      </c>
      <c r="H25" s="187">
        <v>0</v>
      </c>
      <c r="I25" s="188">
        <f t="shared" si="8"/>
        <v>0</v>
      </c>
      <c r="J25" s="187">
        <v>291</v>
      </c>
      <c r="K25" s="188">
        <f t="shared" si="9"/>
        <v>291</v>
      </c>
      <c r="L25" s="188">
        <v>21</v>
      </c>
      <c r="M25" s="188">
        <f t="shared" si="10"/>
        <v>0</v>
      </c>
      <c r="N25" s="186">
        <v>0</v>
      </c>
      <c r="O25" s="186">
        <f t="shared" si="11"/>
        <v>0</v>
      </c>
      <c r="P25" s="186">
        <v>0</v>
      </c>
      <c r="Q25" s="186">
        <f t="shared" si="12"/>
        <v>0</v>
      </c>
      <c r="R25" s="188"/>
      <c r="S25" s="188" t="s">
        <v>458</v>
      </c>
      <c r="T25" s="189" t="s">
        <v>459</v>
      </c>
      <c r="U25" s="162">
        <v>0</v>
      </c>
      <c r="V25" s="162">
        <f t="shared" si="13"/>
        <v>0</v>
      </c>
      <c r="W25" s="162"/>
      <c r="X25" s="162" t="s">
        <v>229</v>
      </c>
      <c r="Y25" s="162" t="s">
        <v>230</v>
      </c>
      <c r="Z25" s="152"/>
      <c r="AA25" s="152"/>
      <c r="AB25" s="152"/>
      <c r="AC25" s="152"/>
      <c r="AD25" s="152"/>
      <c r="AE25" s="152"/>
      <c r="AF25" s="152"/>
      <c r="AG25" s="152" t="s">
        <v>594</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3">
        <v>16</v>
      </c>
      <c r="B26" s="184" t="s">
        <v>618</v>
      </c>
      <c r="C26" s="193" t="s">
        <v>619</v>
      </c>
      <c r="D26" s="185" t="s">
        <v>282</v>
      </c>
      <c r="E26" s="186">
        <v>1</v>
      </c>
      <c r="F26" s="187"/>
      <c r="G26" s="188">
        <f t="shared" si="7"/>
        <v>0</v>
      </c>
      <c r="H26" s="187">
        <v>0</v>
      </c>
      <c r="I26" s="188">
        <f t="shared" si="8"/>
        <v>0</v>
      </c>
      <c r="J26" s="187">
        <v>82</v>
      </c>
      <c r="K26" s="188">
        <f t="shared" si="9"/>
        <v>82</v>
      </c>
      <c r="L26" s="188">
        <v>21</v>
      </c>
      <c r="M26" s="188">
        <f t="shared" si="10"/>
        <v>0</v>
      </c>
      <c r="N26" s="186">
        <v>0</v>
      </c>
      <c r="O26" s="186">
        <f t="shared" si="11"/>
        <v>0</v>
      </c>
      <c r="P26" s="186">
        <v>0</v>
      </c>
      <c r="Q26" s="186">
        <f t="shared" si="12"/>
        <v>0</v>
      </c>
      <c r="R26" s="188"/>
      <c r="S26" s="188" t="s">
        <v>458</v>
      </c>
      <c r="T26" s="189" t="s">
        <v>459</v>
      </c>
      <c r="U26" s="162">
        <v>0</v>
      </c>
      <c r="V26" s="162">
        <f t="shared" si="13"/>
        <v>0</v>
      </c>
      <c r="W26" s="162"/>
      <c r="X26" s="162" t="s">
        <v>229</v>
      </c>
      <c r="Y26" s="162" t="s">
        <v>230</v>
      </c>
      <c r="Z26" s="152"/>
      <c r="AA26" s="152"/>
      <c r="AB26" s="152"/>
      <c r="AC26" s="152"/>
      <c r="AD26" s="152"/>
      <c r="AE26" s="152"/>
      <c r="AF26" s="152"/>
      <c r="AG26" s="152" t="s">
        <v>594</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3">
        <v>17</v>
      </c>
      <c r="B27" s="184" t="s">
        <v>620</v>
      </c>
      <c r="C27" s="193" t="s">
        <v>621</v>
      </c>
      <c r="D27" s="185" t="s">
        <v>589</v>
      </c>
      <c r="E27" s="186">
        <v>1</v>
      </c>
      <c r="F27" s="187"/>
      <c r="G27" s="188">
        <f t="shared" si="7"/>
        <v>0</v>
      </c>
      <c r="H27" s="187">
        <v>0</v>
      </c>
      <c r="I27" s="188">
        <f t="shared" si="8"/>
        <v>0</v>
      </c>
      <c r="J27" s="187">
        <v>1233</v>
      </c>
      <c r="K27" s="188">
        <f t="shared" si="9"/>
        <v>1233</v>
      </c>
      <c r="L27" s="188">
        <v>21</v>
      </c>
      <c r="M27" s="188">
        <f t="shared" si="10"/>
        <v>0</v>
      </c>
      <c r="N27" s="186">
        <v>0</v>
      </c>
      <c r="O27" s="186">
        <f t="shared" si="11"/>
        <v>0</v>
      </c>
      <c r="P27" s="186">
        <v>0</v>
      </c>
      <c r="Q27" s="186">
        <f t="shared" si="12"/>
        <v>0</v>
      </c>
      <c r="R27" s="188"/>
      <c r="S27" s="188" t="s">
        <v>458</v>
      </c>
      <c r="T27" s="189" t="s">
        <v>459</v>
      </c>
      <c r="U27" s="162">
        <v>0</v>
      </c>
      <c r="V27" s="162">
        <f t="shared" si="13"/>
        <v>0</v>
      </c>
      <c r="W27" s="162"/>
      <c r="X27" s="162" t="s">
        <v>229</v>
      </c>
      <c r="Y27" s="162" t="s">
        <v>230</v>
      </c>
      <c r="Z27" s="152"/>
      <c r="AA27" s="152"/>
      <c r="AB27" s="152"/>
      <c r="AC27" s="152"/>
      <c r="AD27" s="152"/>
      <c r="AE27" s="152"/>
      <c r="AF27" s="152"/>
      <c r="AG27" s="152" t="s">
        <v>594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3">
        <v>18</v>
      </c>
      <c r="B28" s="184" t="s">
        <v>622</v>
      </c>
      <c r="C28" s="193" t="s">
        <v>623</v>
      </c>
      <c r="D28" s="185" t="s">
        <v>282</v>
      </c>
      <c r="E28" s="186">
        <v>2</v>
      </c>
      <c r="F28" s="187"/>
      <c r="G28" s="188">
        <f t="shared" si="7"/>
        <v>0</v>
      </c>
      <c r="H28" s="187">
        <v>0</v>
      </c>
      <c r="I28" s="188">
        <f t="shared" si="8"/>
        <v>0</v>
      </c>
      <c r="J28" s="187">
        <v>4129</v>
      </c>
      <c r="K28" s="188">
        <f t="shared" si="9"/>
        <v>8258</v>
      </c>
      <c r="L28" s="188">
        <v>21</v>
      </c>
      <c r="M28" s="188">
        <f t="shared" si="10"/>
        <v>0</v>
      </c>
      <c r="N28" s="186">
        <v>0</v>
      </c>
      <c r="O28" s="186">
        <f t="shared" si="11"/>
        <v>0</v>
      </c>
      <c r="P28" s="186">
        <v>0</v>
      </c>
      <c r="Q28" s="186">
        <f t="shared" si="12"/>
        <v>0</v>
      </c>
      <c r="R28" s="188"/>
      <c r="S28" s="188" t="s">
        <v>458</v>
      </c>
      <c r="T28" s="189" t="s">
        <v>459</v>
      </c>
      <c r="U28" s="162">
        <v>0</v>
      </c>
      <c r="V28" s="162">
        <f t="shared" si="13"/>
        <v>0</v>
      </c>
      <c r="W28" s="162"/>
      <c r="X28" s="162" t="s">
        <v>229</v>
      </c>
      <c r="Y28" s="162" t="s">
        <v>230</v>
      </c>
      <c r="Z28" s="152"/>
      <c r="AA28" s="152"/>
      <c r="AB28" s="152"/>
      <c r="AC28" s="152"/>
      <c r="AD28" s="152"/>
      <c r="AE28" s="152"/>
      <c r="AF28" s="152"/>
      <c r="AG28" s="152" t="s">
        <v>594</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3">
        <v>19</v>
      </c>
      <c r="B29" s="184" t="s">
        <v>624</v>
      </c>
      <c r="C29" s="193" t="s">
        <v>625</v>
      </c>
      <c r="D29" s="185" t="s">
        <v>282</v>
      </c>
      <c r="E29" s="186">
        <v>2</v>
      </c>
      <c r="F29" s="187"/>
      <c r="G29" s="188">
        <f t="shared" si="7"/>
        <v>0</v>
      </c>
      <c r="H29" s="187">
        <v>0</v>
      </c>
      <c r="I29" s="188">
        <f t="shared" si="8"/>
        <v>0</v>
      </c>
      <c r="J29" s="187">
        <v>946</v>
      </c>
      <c r="K29" s="188">
        <f t="shared" si="9"/>
        <v>1892</v>
      </c>
      <c r="L29" s="188">
        <v>21</v>
      </c>
      <c r="M29" s="188">
        <f t="shared" si="10"/>
        <v>0</v>
      </c>
      <c r="N29" s="186">
        <v>0</v>
      </c>
      <c r="O29" s="186">
        <f t="shared" si="11"/>
        <v>0</v>
      </c>
      <c r="P29" s="186">
        <v>0</v>
      </c>
      <c r="Q29" s="186">
        <f t="shared" si="12"/>
        <v>0</v>
      </c>
      <c r="R29" s="188"/>
      <c r="S29" s="188" t="s">
        <v>458</v>
      </c>
      <c r="T29" s="189" t="s">
        <v>459</v>
      </c>
      <c r="U29" s="162">
        <v>0</v>
      </c>
      <c r="V29" s="162">
        <f t="shared" si="13"/>
        <v>0</v>
      </c>
      <c r="W29" s="162"/>
      <c r="X29" s="162" t="s">
        <v>229</v>
      </c>
      <c r="Y29" s="162" t="s">
        <v>230</v>
      </c>
      <c r="Z29" s="152"/>
      <c r="AA29" s="152"/>
      <c r="AB29" s="152"/>
      <c r="AC29" s="152"/>
      <c r="AD29" s="152"/>
      <c r="AE29" s="152"/>
      <c r="AF29" s="152"/>
      <c r="AG29" s="152" t="s">
        <v>594</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3">
        <v>20</v>
      </c>
      <c r="B30" s="184" t="s">
        <v>626</v>
      </c>
      <c r="C30" s="193" t="s">
        <v>627</v>
      </c>
      <c r="D30" s="185" t="s">
        <v>305</v>
      </c>
      <c r="E30" s="186">
        <v>15</v>
      </c>
      <c r="F30" s="187"/>
      <c r="G30" s="188">
        <f t="shared" si="7"/>
        <v>0</v>
      </c>
      <c r="H30" s="187">
        <v>0</v>
      </c>
      <c r="I30" s="188">
        <f t="shared" si="8"/>
        <v>0</v>
      </c>
      <c r="J30" s="187">
        <v>214</v>
      </c>
      <c r="K30" s="188">
        <f t="shared" si="9"/>
        <v>3210</v>
      </c>
      <c r="L30" s="188">
        <v>21</v>
      </c>
      <c r="M30" s="188">
        <f t="shared" si="10"/>
        <v>0</v>
      </c>
      <c r="N30" s="186">
        <v>0</v>
      </c>
      <c r="O30" s="186">
        <f t="shared" si="11"/>
        <v>0</v>
      </c>
      <c r="P30" s="186">
        <v>0</v>
      </c>
      <c r="Q30" s="186">
        <f t="shared" si="12"/>
        <v>0</v>
      </c>
      <c r="R30" s="188"/>
      <c r="S30" s="188" t="s">
        <v>458</v>
      </c>
      <c r="T30" s="189" t="s">
        <v>459</v>
      </c>
      <c r="U30" s="162">
        <v>0</v>
      </c>
      <c r="V30" s="162">
        <f t="shared" si="13"/>
        <v>0</v>
      </c>
      <c r="W30" s="162"/>
      <c r="X30" s="162" t="s">
        <v>229</v>
      </c>
      <c r="Y30" s="162" t="s">
        <v>230</v>
      </c>
      <c r="Z30" s="152"/>
      <c r="AA30" s="152"/>
      <c r="AB30" s="152"/>
      <c r="AC30" s="152"/>
      <c r="AD30" s="152"/>
      <c r="AE30" s="152"/>
      <c r="AF30" s="152"/>
      <c r="AG30" s="152" t="s">
        <v>594</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3">
        <v>21</v>
      </c>
      <c r="B31" s="184" t="s">
        <v>628</v>
      </c>
      <c r="C31" s="193" t="s">
        <v>629</v>
      </c>
      <c r="D31" s="185" t="s">
        <v>589</v>
      </c>
      <c r="E31" s="186">
        <v>1</v>
      </c>
      <c r="F31" s="187"/>
      <c r="G31" s="188">
        <f t="shared" si="7"/>
        <v>0</v>
      </c>
      <c r="H31" s="187">
        <v>0</v>
      </c>
      <c r="I31" s="188">
        <f t="shared" si="8"/>
        <v>0</v>
      </c>
      <c r="J31" s="187">
        <v>605</v>
      </c>
      <c r="K31" s="188">
        <f t="shared" si="9"/>
        <v>605</v>
      </c>
      <c r="L31" s="188">
        <v>21</v>
      </c>
      <c r="M31" s="188">
        <f t="shared" si="10"/>
        <v>0</v>
      </c>
      <c r="N31" s="186">
        <v>0</v>
      </c>
      <c r="O31" s="186">
        <f t="shared" si="11"/>
        <v>0</v>
      </c>
      <c r="P31" s="186">
        <v>0</v>
      </c>
      <c r="Q31" s="186">
        <f t="shared" si="12"/>
        <v>0</v>
      </c>
      <c r="R31" s="188"/>
      <c r="S31" s="188" t="s">
        <v>458</v>
      </c>
      <c r="T31" s="189" t="s">
        <v>459</v>
      </c>
      <c r="U31" s="162">
        <v>0</v>
      </c>
      <c r="V31" s="162">
        <f t="shared" si="13"/>
        <v>0</v>
      </c>
      <c r="W31" s="162"/>
      <c r="X31" s="162" t="s">
        <v>229</v>
      </c>
      <c r="Y31" s="162" t="s">
        <v>230</v>
      </c>
      <c r="Z31" s="152"/>
      <c r="AA31" s="152"/>
      <c r="AB31" s="152"/>
      <c r="AC31" s="152"/>
      <c r="AD31" s="152"/>
      <c r="AE31" s="152"/>
      <c r="AF31" s="152"/>
      <c r="AG31" s="152" t="s">
        <v>594</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83">
        <v>22</v>
      </c>
      <c r="B32" s="184" t="s">
        <v>630</v>
      </c>
      <c r="C32" s="193" t="s">
        <v>631</v>
      </c>
      <c r="D32" s="185" t="s">
        <v>589</v>
      </c>
      <c r="E32" s="186">
        <v>1</v>
      </c>
      <c r="F32" s="187"/>
      <c r="G32" s="188">
        <f t="shared" si="7"/>
        <v>0</v>
      </c>
      <c r="H32" s="187">
        <v>0</v>
      </c>
      <c r="I32" s="188">
        <f t="shared" si="8"/>
        <v>0</v>
      </c>
      <c r="J32" s="187">
        <v>1981</v>
      </c>
      <c r="K32" s="188">
        <f t="shared" si="9"/>
        <v>1981</v>
      </c>
      <c r="L32" s="188">
        <v>21</v>
      </c>
      <c r="M32" s="188">
        <f t="shared" si="10"/>
        <v>0</v>
      </c>
      <c r="N32" s="186">
        <v>0</v>
      </c>
      <c r="O32" s="186">
        <f t="shared" si="11"/>
        <v>0</v>
      </c>
      <c r="P32" s="186">
        <v>0</v>
      </c>
      <c r="Q32" s="186">
        <f t="shared" si="12"/>
        <v>0</v>
      </c>
      <c r="R32" s="188"/>
      <c r="S32" s="188" t="s">
        <v>458</v>
      </c>
      <c r="T32" s="189" t="s">
        <v>459</v>
      </c>
      <c r="U32" s="162">
        <v>0</v>
      </c>
      <c r="V32" s="162">
        <f t="shared" si="13"/>
        <v>0</v>
      </c>
      <c r="W32" s="162"/>
      <c r="X32" s="162" t="s">
        <v>229</v>
      </c>
      <c r="Y32" s="162" t="s">
        <v>230</v>
      </c>
      <c r="Z32" s="152"/>
      <c r="AA32" s="152"/>
      <c r="AB32" s="152"/>
      <c r="AC32" s="152"/>
      <c r="AD32" s="152"/>
      <c r="AE32" s="152"/>
      <c r="AF32" s="152"/>
      <c r="AG32" s="152" t="s">
        <v>594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x14ac:dyDescent="0.2">
      <c r="A33" s="168" t="s">
        <v>221</v>
      </c>
      <c r="B33" s="169" t="s">
        <v>173</v>
      </c>
      <c r="C33" s="190" t="s">
        <v>174</v>
      </c>
      <c r="D33" s="170"/>
      <c r="E33" s="171"/>
      <c r="F33" s="172"/>
      <c r="G33" s="172">
        <f>SUMIF(AG34:AG47,"&lt;&gt;NOR",G34:G47)</f>
        <v>0</v>
      </c>
      <c r="H33" s="172"/>
      <c r="I33" s="172">
        <f>SUM(I34:I47)</f>
        <v>390</v>
      </c>
      <c r="J33" s="172"/>
      <c r="K33" s="172">
        <f>SUM(K34:K47)</f>
        <v>14251</v>
      </c>
      <c r="L33" s="172"/>
      <c r="M33" s="172">
        <f>SUM(M34:M47)</f>
        <v>0</v>
      </c>
      <c r="N33" s="171"/>
      <c r="O33" s="171">
        <f>SUM(O34:O47)</f>
        <v>0</v>
      </c>
      <c r="P33" s="171"/>
      <c r="Q33" s="171">
        <f>SUM(Q34:Q47)</f>
        <v>0</v>
      </c>
      <c r="R33" s="172"/>
      <c r="S33" s="172"/>
      <c r="T33" s="173"/>
      <c r="U33" s="167"/>
      <c r="V33" s="167">
        <f>SUM(V34:V47)</f>
        <v>0</v>
      </c>
      <c r="W33" s="167"/>
      <c r="X33" s="167"/>
      <c r="Y33" s="167"/>
      <c r="AG33" t="s">
        <v>222</v>
      </c>
    </row>
    <row r="34" spans="1:60" outlineLevel="1" x14ac:dyDescent="0.2">
      <c r="A34" s="183">
        <v>23</v>
      </c>
      <c r="B34" s="184" t="s">
        <v>632</v>
      </c>
      <c r="C34" s="193" t="s">
        <v>633</v>
      </c>
      <c r="D34" s="185" t="s">
        <v>282</v>
      </c>
      <c r="E34" s="186">
        <v>1</v>
      </c>
      <c r="F34" s="187"/>
      <c r="G34" s="188">
        <f t="shared" ref="G34:G47" si="14">ROUND(E34*F34,2)</f>
        <v>0</v>
      </c>
      <c r="H34" s="187">
        <v>0</v>
      </c>
      <c r="I34" s="188">
        <f t="shared" ref="I34:I47" si="15">ROUND(E34*H34,2)</f>
        <v>0</v>
      </c>
      <c r="J34" s="187">
        <v>275</v>
      </c>
      <c r="K34" s="188">
        <f t="shared" ref="K34:K47" si="16">ROUND(E34*J34,2)</f>
        <v>275</v>
      </c>
      <c r="L34" s="188">
        <v>21</v>
      </c>
      <c r="M34" s="188">
        <f t="shared" ref="M34:M47" si="17">G34*(1+L34/100)</f>
        <v>0</v>
      </c>
      <c r="N34" s="186">
        <v>0</v>
      </c>
      <c r="O34" s="186">
        <f t="shared" ref="O34:O47" si="18">ROUND(E34*N34,2)</f>
        <v>0</v>
      </c>
      <c r="P34" s="186">
        <v>0</v>
      </c>
      <c r="Q34" s="186">
        <f t="shared" ref="Q34:Q47" si="19">ROUND(E34*P34,2)</f>
        <v>0</v>
      </c>
      <c r="R34" s="188"/>
      <c r="S34" s="188" t="s">
        <v>458</v>
      </c>
      <c r="T34" s="189" t="s">
        <v>459</v>
      </c>
      <c r="U34" s="162">
        <v>0</v>
      </c>
      <c r="V34" s="162">
        <f t="shared" ref="V34:V47" si="20">ROUND(E34*U34,2)</f>
        <v>0</v>
      </c>
      <c r="W34" s="162"/>
      <c r="X34" s="162" t="s">
        <v>229</v>
      </c>
      <c r="Y34" s="162" t="s">
        <v>230</v>
      </c>
      <c r="Z34" s="152"/>
      <c r="AA34" s="152"/>
      <c r="AB34" s="152"/>
      <c r="AC34" s="152"/>
      <c r="AD34" s="152"/>
      <c r="AE34" s="152"/>
      <c r="AF34" s="152"/>
      <c r="AG34" s="152" t="s">
        <v>594</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3">
        <v>24</v>
      </c>
      <c r="B35" s="184" t="s">
        <v>634</v>
      </c>
      <c r="C35" s="193" t="s">
        <v>635</v>
      </c>
      <c r="D35" s="185" t="s">
        <v>282</v>
      </c>
      <c r="E35" s="186">
        <v>1</v>
      </c>
      <c r="F35" s="187"/>
      <c r="G35" s="188">
        <f t="shared" si="14"/>
        <v>0</v>
      </c>
      <c r="H35" s="187">
        <v>0</v>
      </c>
      <c r="I35" s="188">
        <f t="shared" si="15"/>
        <v>0</v>
      </c>
      <c r="J35" s="187">
        <v>462</v>
      </c>
      <c r="K35" s="188">
        <f t="shared" si="16"/>
        <v>462</v>
      </c>
      <c r="L35" s="188">
        <v>21</v>
      </c>
      <c r="M35" s="188">
        <f t="shared" si="17"/>
        <v>0</v>
      </c>
      <c r="N35" s="186">
        <v>0</v>
      </c>
      <c r="O35" s="186">
        <f t="shared" si="18"/>
        <v>0</v>
      </c>
      <c r="P35" s="186">
        <v>0</v>
      </c>
      <c r="Q35" s="186">
        <f t="shared" si="19"/>
        <v>0</v>
      </c>
      <c r="R35" s="188"/>
      <c r="S35" s="188" t="s">
        <v>458</v>
      </c>
      <c r="T35" s="189" t="s">
        <v>459</v>
      </c>
      <c r="U35" s="162">
        <v>0</v>
      </c>
      <c r="V35" s="162">
        <f t="shared" si="20"/>
        <v>0</v>
      </c>
      <c r="W35" s="162"/>
      <c r="X35" s="162" t="s">
        <v>229</v>
      </c>
      <c r="Y35" s="162" t="s">
        <v>230</v>
      </c>
      <c r="Z35" s="152"/>
      <c r="AA35" s="152"/>
      <c r="AB35" s="152"/>
      <c r="AC35" s="152"/>
      <c r="AD35" s="152"/>
      <c r="AE35" s="152"/>
      <c r="AF35" s="152"/>
      <c r="AG35" s="152" t="s">
        <v>594</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83">
        <v>25</v>
      </c>
      <c r="B36" s="184" t="s">
        <v>636</v>
      </c>
      <c r="C36" s="193" t="s">
        <v>637</v>
      </c>
      <c r="D36" s="185" t="s">
        <v>282</v>
      </c>
      <c r="E36" s="186">
        <v>2</v>
      </c>
      <c r="F36" s="187"/>
      <c r="G36" s="188">
        <f t="shared" si="14"/>
        <v>0</v>
      </c>
      <c r="H36" s="187">
        <v>0</v>
      </c>
      <c r="I36" s="188">
        <f t="shared" si="15"/>
        <v>0</v>
      </c>
      <c r="J36" s="187">
        <v>418</v>
      </c>
      <c r="K36" s="188">
        <f t="shared" si="16"/>
        <v>836</v>
      </c>
      <c r="L36" s="188">
        <v>21</v>
      </c>
      <c r="M36" s="188">
        <f t="shared" si="17"/>
        <v>0</v>
      </c>
      <c r="N36" s="186">
        <v>0</v>
      </c>
      <c r="O36" s="186">
        <f t="shared" si="18"/>
        <v>0</v>
      </c>
      <c r="P36" s="186">
        <v>0</v>
      </c>
      <c r="Q36" s="186">
        <f t="shared" si="19"/>
        <v>0</v>
      </c>
      <c r="R36" s="188"/>
      <c r="S36" s="188" t="s">
        <v>458</v>
      </c>
      <c r="T36" s="189" t="s">
        <v>459</v>
      </c>
      <c r="U36" s="162">
        <v>0</v>
      </c>
      <c r="V36" s="162">
        <f t="shared" si="20"/>
        <v>0</v>
      </c>
      <c r="W36" s="162"/>
      <c r="X36" s="162" t="s">
        <v>229</v>
      </c>
      <c r="Y36" s="162" t="s">
        <v>230</v>
      </c>
      <c r="Z36" s="152"/>
      <c r="AA36" s="152"/>
      <c r="AB36" s="152"/>
      <c r="AC36" s="152"/>
      <c r="AD36" s="152"/>
      <c r="AE36" s="152"/>
      <c r="AF36" s="152"/>
      <c r="AG36" s="152" t="s">
        <v>594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3">
        <v>26</v>
      </c>
      <c r="B37" s="184" t="s">
        <v>638</v>
      </c>
      <c r="C37" s="193" t="s">
        <v>639</v>
      </c>
      <c r="D37" s="185" t="s">
        <v>282</v>
      </c>
      <c r="E37" s="186">
        <v>2</v>
      </c>
      <c r="F37" s="187"/>
      <c r="G37" s="188">
        <f t="shared" si="14"/>
        <v>0</v>
      </c>
      <c r="H37" s="187">
        <v>0</v>
      </c>
      <c r="I37" s="188">
        <f t="shared" si="15"/>
        <v>0</v>
      </c>
      <c r="J37" s="187">
        <v>1055</v>
      </c>
      <c r="K37" s="188">
        <f t="shared" si="16"/>
        <v>2110</v>
      </c>
      <c r="L37" s="188">
        <v>21</v>
      </c>
      <c r="M37" s="188">
        <f t="shared" si="17"/>
        <v>0</v>
      </c>
      <c r="N37" s="186">
        <v>0</v>
      </c>
      <c r="O37" s="186">
        <f t="shared" si="18"/>
        <v>0</v>
      </c>
      <c r="P37" s="186">
        <v>0</v>
      </c>
      <c r="Q37" s="186">
        <f t="shared" si="19"/>
        <v>0</v>
      </c>
      <c r="R37" s="188"/>
      <c r="S37" s="188" t="s">
        <v>458</v>
      </c>
      <c r="T37" s="189" t="s">
        <v>459</v>
      </c>
      <c r="U37" s="162">
        <v>0</v>
      </c>
      <c r="V37" s="162">
        <f t="shared" si="20"/>
        <v>0</v>
      </c>
      <c r="W37" s="162"/>
      <c r="X37" s="162" t="s">
        <v>229</v>
      </c>
      <c r="Y37" s="162" t="s">
        <v>230</v>
      </c>
      <c r="Z37" s="152"/>
      <c r="AA37" s="152"/>
      <c r="AB37" s="152"/>
      <c r="AC37" s="152"/>
      <c r="AD37" s="152"/>
      <c r="AE37" s="152"/>
      <c r="AF37" s="152"/>
      <c r="AG37" s="152" t="s">
        <v>594</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3">
        <v>27</v>
      </c>
      <c r="B38" s="184" t="s">
        <v>640</v>
      </c>
      <c r="C38" s="193" t="s">
        <v>641</v>
      </c>
      <c r="D38" s="185" t="s">
        <v>282</v>
      </c>
      <c r="E38" s="186">
        <v>1</v>
      </c>
      <c r="F38" s="187"/>
      <c r="G38" s="188">
        <f t="shared" si="14"/>
        <v>0</v>
      </c>
      <c r="H38" s="187">
        <v>0</v>
      </c>
      <c r="I38" s="188">
        <f t="shared" si="15"/>
        <v>0</v>
      </c>
      <c r="J38" s="187">
        <v>1563</v>
      </c>
      <c r="K38" s="188">
        <f t="shared" si="16"/>
        <v>1563</v>
      </c>
      <c r="L38" s="188">
        <v>21</v>
      </c>
      <c r="M38" s="188">
        <f t="shared" si="17"/>
        <v>0</v>
      </c>
      <c r="N38" s="186">
        <v>0</v>
      </c>
      <c r="O38" s="186">
        <f t="shared" si="18"/>
        <v>0</v>
      </c>
      <c r="P38" s="186">
        <v>0</v>
      </c>
      <c r="Q38" s="186">
        <f t="shared" si="19"/>
        <v>0</v>
      </c>
      <c r="R38" s="188"/>
      <c r="S38" s="188" t="s">
        <v>458</v>
      </c>
      <c r="T38" s="189" t="s">
        <v>459</v>
      </c>
      <c r="U38" s="162">
        <v>0</v>
      </c>
      <c r="V38" s="162">
        <f t="shared" si="20"/>
        <v>0</v>
      </c>
      <c r="W38" s="162"/>
      <c r="X38" s="162" t="s">
        <v>229</v>
      </c>
      <c r="Y38" s="162" t="s">
        <v>230</v>
      </c>
      <c r="Z38" s="152"/>
      <c r="AA38" s="152"/>
      <c r="AB38" s="152"/>
      <c r="AC38" s="152"/>
      <c r="AD38" s="152"/>
      <c r="AE38" s="152"/>
      <c r="AF38" s="152"/>
      <c r="AG38" s="152" t="s">
        <v>594</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3">
        <v>28</v>
      </c>
      <c r="B39" s="184" t="s">
        <v>642</v>
      </c>
      <c r="C39" s="193" t="s">
        <v>643</v>
      </c>
      <c r="D39" s="185" t="s">
        <v>282</v>
      </c>
      <c r="E39" s="186">
        <v>2</v>
      </c>
      <c r="F39" s="187"/>
      <c r="G39" s="188">
        <f t="shared" si="14"/>
        <v>0</v>
      </c>
      <c r="H39" s="187">
        <v>0</v>
      </c>
      <c r="I39" s="188">
        <f t="shared" si="15"/>
        <v>0</v>
      </c>
      <c r="J39" s="187">
        <v>1216</v>
      </c>
      <c r="K39" s="188">
        <f t="shared" si="16"/>
        <v>2432</v>
      </c>
      <c r="L39" s="188">
        <v>21</v>
      </c>
      <c r="M39" s="188">
        <f t="shared" si="17"/>
        <v>0</v>
      </c>
      <c r="N39" s="186">
        <v>0</v>
      </c>
      <c r="O39" s="186">
        <f t="shared" si="18"/>
        <v>0</v>
      </c>
      <c r="P39" s="186">
        <v>0</v>
      </c>
      <c r="Q39" s="186">
        <f t="shared" si="19"/>
        <v>0</v>
      </c>
      <c r="R39" s="188"/>
      <c r="S39" s="188" t="s">
        <v>458</v>
      </c>
      <c r="T39" s="189" t="s">
        <v>459</v>
      </c>
      <c r="U39" s="162">
        <v>0</v>
      </c>
      <c r="V39" s="162">
        <f t="shared" si="20"/>
        <v>0</v>
      </c>
      <c r="W39" s="162"/>
      <c r="X39" s="162" t="s">
        <v>229</v>
      </c>
      <c r="Y39" s="162" t="s">
        <v>230</v>
      </c>
      <c r="Z39" s="152"/>
      <c r="AA39" s="152"/>
      <c r="AB39" s="152"/>
      <c r="AC39" s="152"/>
      <c r="AD39" s="152"/>
      <c r="AE39" s="152"/>
      <c r="AF39" s="152"/>
      <c r="AG39" s="152" t="s">
        <v>594</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83">
        <v>29</v>
      </c>
      <c r="B40" s="184" t="s">
        <v>644</v>
      </c>
      <c r="C40" s="193" t="s">
        <v>645</v>
      </c>
      <c r="D40" s="185" t="s">
        <v>282</v>
      </c>
      <c r="E40" s="186">
        <v>1</v>
      </c>
      <c r="F40" s="187"/>
      <c r="G40" s="188">
        <f t="shared" si="14"/>
        <v>0</v>
      </c>
      <c r="H40" s="187">
        <v>0</v>
      </c>
      <c r="I40" s="188">
        <f t="shared" si="15"/>
        <v>0</v>
      </c>
      <c r="J40" s="187">
        <v>865</v>
      </c>
      <c r="K40" s="188">
        <f t="shared" si="16"/>
        <v>865</v>
      </c>
      <c r="L40" s="188">
        <v>21</v>
      </c>
      <c r="M40" s="188">
        <f t="shared" si="17"/>
        <v>0</v>
      </c>
      <c r="N40" s="186">
        <v>0</v>
      </c>
      <c r="O40" s="186">
        <f t="shared" si="18"/>
        <v>0</v>
      </c>
      <c r="P40" s="186">
        <v>0</v>
      </c>
      <c r="Q40" s="186">
        <f t="shared" si="19"/>
        <v>0</v>
      </c>
      <c r="R40" s="188"/>
      <c r="S40" s="188" t="s">
        <v>458</v>
      </c>
      <c r="T40" s="189" t="s">
        <v>459</v>
      </c>
      <c r="U40" s="162">
        <v>0</v>
      </c>
      <c r="V40" s="162">
        <f t="shared" si="20"/>
        <v>0</v>
      </c>
      <c r="W40" s="162"/>
      <c r="X40" s="162" t="s">
        <v>229</v>
      </c>
      <c r="Y40" s="162" t="s">
        <v>230</v>
      </c>
      <c r="Z40" s="152"/>
      <c r="AA40" s="152"/>
      <c r="AB40" s="152"/>
      <c r="AC40" s="152"/>
      <c r="AD40" s="152"/>
      <c r="AE40" s="152"/>
      <c r="AF40" s="152"/>
      <c r="AG40" s="152" t="s">
        <v>594</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83">
        <v>30</v>
      </c>
      <c r="B41" s="184" t="s">
        <v>646</v>
      </c>
      <c r="C41" s="193" t="s">
        <v>647</v>
      </c>
      <c r="D41" s="185" t="s">
        <v>282</v>
      </c>
      <c r="E41" s="186">
        <v>8</v>
      </c>
      <c r="F41" s="187"/>
      <c r="G41" s="188">
        <f t="shared" si="14"/>
        <v>0</v>
      </c>
      <c r="H41" s="187">
        <v>0</v>
      </c>
      <c r="I41" s="188">
        <f t="shared" si="15"/>
        <v>0</v>
      </c>
      <c r="J41" s="187">
        <v>379</v>
      </c>
      <c r="K41" s="188">
        <f t="shared" si="16"/>
        <v>3032</v>
      </c>
      <c r="L41" s="188">
        <v>21</v>
      </c>
      <c r="M41" s="188">
        <f t="shared" si="17"/>
        <v>0</v>
      </c>
      <c r="N41" s="186">
        <v>0</v>
      </c>
      <c r="O41" s="186">
        <f t="shared" si="18"/>
        <v>0</v>
      </c>
      <c r="P41" s="186">
        <v>0</v>
      </c>
      <c r="Q41" s="186">
        <f t="shared" si="19"/>
        <v>0</v>
      </c>
      <c r="R41" s="188"/>
      <c r="S41" s="188" t="s">
        <v>458</v>
      </c>
      <c r="T41" s="189" t="s">
        <v>459</v>
      </c>
      <c r="U41" s="162">
        <v>0</v>
      </c>
      <c r="V41" s="162">
        <f t="shared" si="20"/>
        <v>0</v>
      </c>
      <c r="W41" s="162"/>
      <c r="X41" s="162" t="s">
        <v>229</v>
      </c>
      <c r="Y41" s="162" t="s">
        <v>230</v>
      </c>
      <c r="Z41" s="152"/>
      <c r="AA41" s="152"/>
      <c r="AB41" s="152"/>
      <c r="AC41" s="152"/>
      <c r="AD41" s="152"/>
      <c r="AE41" s="152"/>
      <c r="AF41" s="152"/>
      <c r="AG41" s="152" t="s">
        <v>594</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3">
        <v>31</v>
      </c>
      <c r="B42" s="184" t="s">
        <v>648</v>
      </c>
      <c r="C42" s="193" t="s">
        <v>649</v>
      </c>
      <c r="D42" s="185" t="s">
        <v>282</v>
      </c>
      <c r="E42" s="186">
        <v>2</v>
      </c>
      <c r="F42" s="187"/>
      <c r="G42" s="188">
        <f t="shared" si="14"/>
        <v>0</v>
      </c>
      <c r="H42" s="187">
        <v>0</v>
      </c>
      <c r="I42" s="188">
        <f t="shared" si="15"/>
        <v>0</v>
      </c>
      <c r="J42" s="187">
        <v>291</v>
      </c>
      <c r="K42" s="188">
        <f t="shared" si="16"/>
        <v>582</v>
      </c>
      <c r="L42" s="188">
        <v>21</v>
      </c>
      <c r="M42" s="188">
        <f t="shared" si="17"/>
        <v>0</v>
      </c>
      <c r="N42" s="186">
        <v>0</v>
      </c>
      <c r="O42" s="186">
        <f t="shared" si="18"/>
        <v>0</v>
      </c>
      <c r="P42" s="186">
        <v>0</v>
      </c>
      <c r="Q42" s="186">
        <f t="shared" si="19"/>
        <v>0</v>
      </c>
      <c r="R42" s="188"/>
      <c r="S42" s="188" t="s">
        <v>458</v>
      </c>
      <c r="T42" s="189" t="s">
        <v>459</v>
      </c>
      <c r="U42" s="162">
        <v>0</v>
      </c>
      <c r="V42" s="162">
        <f t="shared" si="20"/>
        <v>0</v>
      </c>
      <c r="W42" s="162"/>
      <c r="X42" s="162" t="s">
        <v>229</v>
      </c>
      <c r="Y42" s="162" t="s">
        <v>230</v>
      </c>
      <c r="Z42" s="152"/>
      <c r="AA42" s="152"/>
      <c r="AB42" s="152"/>
      <c r="AC42" s="152"/>
      <c r="AD42" s="152"/>
      <c r="AE42" s="152"/>
      <c r="AF42" s="152"/>
      <c r="AG42" s="152" t="s">
        <v>594</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3">
        <v>32</v>
      </c>
      <c r="B43" s="184" t="s">
        <v>650</v>
      </c>
      <c r="C43" s="193" t="s">
        <v>651</v>
      </c>
      <c r="D43" s="185" t="s">
        <v>282</v>
      </c>
      <c r="E43" s="186">
        <v>1</v>
      </c>
      <c r="F43" s="187"/>
      <c r="G43" s="188">
        <f t="shared" si="14"/>
        <v>0</v>
      </c>
      <c r="H43" s="187">
        <v>390</v>
      </c>
      <c r="I43" s="188">
        <f t="shared" si="15"/>
        <v>390</v>
      </c>
      <c r="J43" s="187">
        <v>0</v>
      </c>
      <c r="K43" s="188">
        <f t="shared" si="16"/>
        <v>0</v>
      </c>
      <c r="L43" s="188">
        <v>21</v>
      </c>
      <c r="M43" s="188">
        <f t="shared" si="17"/>
        <v>0</v>
      </c>
      <c r="N43" s="186">
        <v>0</v>
      </c>
      <c r="O43" s="186">
        <f t="shared" si="18"/>
        <v>0</v>
      </c>
      <c r="P43" s="186">
        <v>0</v>
      </c>
      <c r="Q43" s="186">
        <f t="shared" si="19"/>
        <v>0</v>
      </c>
      <c r="R43" s="188" t="s">
        <v>334</v>
      </c>
      <c r="S43" s="188" t="s">
        <v>227</v>
      </c>
      <c r="T43" s="189" t="s">
        <v>459</v>
      </c>
      <c r="U43" s="162">
        <v>0</v>
      </c>
      <c r="V43" s="162">
        <f t="shared" si="20"/>
        <v>0</v>
      </c>
      <c r="W43" s="162"/>
      <c r="X43" s="162" t="s">
        <v>335</v>
      </c>
      <c r="Y43" s="162" t="s">
        <v>230</v>
      </c>
      <c r="Z43" s="152"/>
      <c r="AA43" s="152"/>
      <c r="AB43" s="152"/>
      <c r="AC43" s="152"/>
      <c r="AD43" s="152"/>
      <c r="AE43" s="152"/>
      <c r="AF43" s="152"/>
      <c r="AG43" s="152" t="s">
        <v>336</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3">
        <v>33</v>
      </c>
      <c r="B44" s="184" t="s">
        <v>652</v>
      </c>
      <c r="C44" s="193" t="s">
        <v>653</v>
      </c>
      <c r="D44" s="185" t="s">
        <v>282</v>
      </c>
      <c r="E44" s="186">
        <v>2</v>
      </c>
      <c r="F44" s="187"/>
      <c r="G44" s="188">
        <f t="shared" si="14"/>
        <v>0</v>
      </c>
      <c r="H44" s="187">
        <v>0</v>
      </c>
      <c r="I44" s="188">
        <f t="shared" si="15"/>
        <v>0</v>
      </c>
      <c r="J44" s="187">
        <v>291</v>
      </c>
      <c r="K44" s="188">
        <f t="shared" si="16"/>
        <v>582</v>
      </c>
      <c r="L44" s="188">
        <v>21</v>
      </c>
      <c r="M44" s="188">
        <f t="shared" si="17"/>
        <v>0</v>
      </c>
      <c r="N44" s="186">
        <v>0</v>
      </c>
      <c r="O44" s="186">
        <f t="shared" si="18"/>
        <v>0</v>
      </c>
      <c r="P44" s="186">
        <v>0</v>
      </c>
      <c r="Q44" s="186">
        <f t="shared" si="19"/>
        <v>0</v>
      </c>
      <c r="R44" s="188"/>
      <c r="S44" s="188" t="s">
        <v>458</v>
      </c>
      <c r="T44" s="189" t="s">
        <v>459</v>
      </c>
      <c r="U44" s="162">
        <v>0</v>
      </c>
      <c r="V44" s="162">
        <f t="shared" si="20"/>
        <v>0</v>
      </c>
      <c r="W44" s="162"/>
      <c r="X44" s="162" t="s">
        <v>229</v>
      </c>
      <c r="Y44" s="162" t="s">
        <v>230</v>
      </c>
      <c r="Z44" s="152"/>
      <c r="AA44" s="152"/>
      <c r="AB44" s="152"/>
      <c r="AC44" s="152"/>
      <c r="AD44" s="152"/>
      <c r="AE44" s="152"/>
      <c r="AF44" s="152"/>
      <c r="AG44" s="152" t="s">
        <v>594</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3">
        <v>34</v>
      </c>
      <c r="B45" s="184" t="s">
        <v>654</v>
      </c>
      <c r="C45" s="193" t="s">
        <v>655</v>
      </c>
      <c r="D45" s="185" t="s">
        <v>282</v>
      </c>
      <c r="E45" s="186">
        <v>1</v>
      </c>
      <c r="F45" s="187"/>
      <c r="G45" s="188">
        <f t="shared" si="14"/>
        <v>0</v>
      </c>
      <c r="H45" s="187">
        <v>0</v>
      </c>
      <c r="I45" s="188">
        <f t="shared" si="15"/>
        <v>0</v>
      </c>
      <c r="J45" s="187">
        <v>500</v>
      </c>
      <c r="K45" s="188">
        <f t="shared" si="16"/>
        <v>500</v>
      </c>
      <c r="L45" s="188">
        <v>21</v>
      </c>
      <c r="M45" s="188">
        <f t="shared" si="17"/>
        <v>0</v>
      </c>
      <c r="N45" s="186">
        <v>0</v>
      </c>
      <c r="O45" s="186">
        <f t="shared" si="18"/>
        <v>0</v>
      </c>
      <c r="P45" s="186">
        <v>0</v>
      </c>
      <c r="Q45" s="186">
        <f t="shared" si="19"/>
        <v>0</v>
      </c>
      <c r="R45" s="188"/>
      <c r="S45" s="188" t="s">
        <v>458</v>
      </c>
      <c r="T45" s="189" t="s">
        <v>459</v>
      </c>
      <c r="U45" s="162">
        <v>0</v>
      </c>
      <c r="V45" s="162">
        <f t="shared" si="20"/>
        <v>0</v>
      </c>
      <c r="W45" s="162"/>
      <c r="X45" s="162" t="s">
        <v>229</v>
      </c>
      <c r="Y45" s="162" t="s">
        <v>230</v>
      </c>
      <c r="Z45" s="152"/>
      <c r="AA45" s="152"/>
      <c r="AB45" s="152"/>
      <c r="AC45" s="152"/>
      <c r="AD45" s="152"/>
      <c r="AE45" s="152"/>
      <c r="AF45" s="152"/>
      <c r="AG45" s="152" t="s">
        <v>594</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83">
        <v>35</v>
      </c>
      <c r="B46" s="184" t="s">
        <v>656</v>
      </c>
      <c r="C46" s="193" t="s">
        <v>657</v>
      </c>
      <c r="D46" s="185" t="s">
        <v>282</v>
      </c>
      <c r="E46" s="186">
        <v>2</v>
      </c>
      <c r="F46" s="187"/>
      <c r="G46" s="188">
        <f t="shared" si="14"/>
        <v>0</v>
      </c>
      <c r="H46" s="187">
        <v>0</v>
      </c>
      <c r="I46" s="188">
        <f t="shared" si="15"/>
        <v>0</v>
      </c>
      <c r="J46" s="187">
        <v>242</v>
      </c>
      <c r="K46" s="188">
        <f t="shared" si="16"/>
        <v>484</v>
      </c>
      <c r="L46" s="188">
        <v>21</v>
      </c>
      <c r="M46" s="188">
        <f t="shared" si="17"/>
        <v>0</v>
      </c>
      <c r="N46" s="186">
        <v>0</v>
      </c>
      <c r="O46" s="186">
        <f t="shared" si="18"/>
        <v>0</v>
      </c>
      <c r="P46" s="186">
        <v>0</v>
      </c>
      <c r="Q46" s="186">
        <f t="shared" si="19"/>
        <v>0</v>
      </c>
      <c r="R46" s="188"/>
      <c r="S46" s="188" t="s">
        <v>458</v>
      </c>
      <c r="T46" s="189" t="s">
        <v>459</v>
      </c>
      <c r="U46" s="162">
        <v>0</v>
      </c>
      <c r="V46" s="162">
        <f t="shared" si="20"/>
        <v>0</v>
      </c>
      <c r="W46" s="162"/>
      <c r="X46" s="162" t="s">
        <v>229</v>
      </c>
      <c r="Y46" s="162" t="s">
        <v>230</v>
      </c>
      <c r="Z46" s="152"/>
      <c r="AA46" s="152"/>
      <c r="AB46" s="152"/>
      <c r="AC46" s="152"/>
      <c r="AD46" s="152"/>
      <c r="AE46" s="152"/>
      <c r="AF46" s="152"/>
      <c r="AG46" s="152" t="s">
        <v>594</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83">
        <v>36</v>
      </c>
      <c r="B47" s="184" t="s">
        <v>658</v>
      </c>
      <c r="C47" s="193" t="s">
        <v>659</v>
      </c>
      <c r="D47" s="185" t="s">
        <v>282</v>
      </c>
      <c r="E47" s="186">
        <v>3</v>
      </c>
      <c r="F47" s="187"/>
      <c r="G47" s="188">
        <f t="shared" si="14"/>
        <v>0</v>
      </c>
      <c r="H47" s="187">
        <v>0</v>
      </c>
      <c r="I47" s="188">
        <f t="shared" si="15"/>
        <v>0</v>
      </c>
      <c r="J47" s="187">
        <v>176</v>
      </c>
      <c r="K47" s="188">
        <f t="shared" si="16"/>
        <v>528</v>
      </c>
      <c r="L47" s="188">
        <v>21</v>
      </c>
      <c r="M47" s="188">
        <f t="shared" si="17"/>
        <v>0</v>
      </c>
      <c r="N47" s="186">
        <v>0</v>
      </c>
      <c r="O47" s="186">
        <f t="shared" si="18"/>
        <v>0</v>
      </c>
      <c r="P47" s="186">
        <v>0</v>
      </c>
      <c r="Q47" s="186">
        <f t="shared" si="19"/>
        <v>0</v>
      </c>
      <c r="R47" s="188"/>
      <c r="S47" s="188" t="s">
        <v>458</v>
      </c>
      <c r="T47" s="189" t="s">
        <v>459</v>
      </c>
      <c r="U47" s="162">
        <v>0</v>
      </c>
      <c r="V47" s="162">
        <f t="shared" si="20"/>
        <v>0</v>
      </c>
      <c r="W47" s="162"/>
      <c r="X47" s="162" t="s">
        <v>229</v>
      </c>
      <c r="Y47" s="162" t="s">
        <v>230</v>
      </c>
      <c r="Z47" s="152"/>
      <c r="AA47" s="152"/>
      <c r="AB47" s="152"/>
      <c r="AC47" s="152"/>
      <c r="AD47" s="152"/>
      <c r="AE47" s="152"/>
      <c r="AF47" s="152"/>
      <c r="AG47" s="152" t="s">
        <v>594</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x14ac:dyDescent="0.2">
      <c r="A48" s="168" t="s">
        <v>221</v>
      </c>
      <c r="B48" s="169" t="s">
        <v>171</v>
      </c>
      <c r="C48" s="190" t="s">
        <v>172</v>
      </c>
      <c r="D48" s="170"/>
      <c r="E48" s="171"/>
      <c r="F48" s="172"/>
      <c r="G48" s="172">
        <f>SUMIF(AG49:AG51,"&lt;&gt;NOR",G49:G51)</f>
        <v>0</v>
      </c>
      <c r="H48" s="172"/>
      <c r="I48" s="172">
        <f>SUM(I50:I51)</f>
        <v>0</v>
      </c>
      <c r="J48" s="172"/>
      <c r="K48" s="172">
        <f>SUM(K50:K51)</f>
        <v>818</v>
      </c>
      <c r="L48" s="172"/>
      <c r="M48" s="172">
        <f>SUM(M50:M51)</f>
        <v>0</v>
      </c>
      <c r="N48" s="171"/>
      <c r="O48" s="171">
        <f>SUM(O50:O51)</f>
        <v>0</v>
      </c>
      <c r="P48" s="171"/>
      <c r="Q48" s="171">
        <f>SUM(Q50:Q51)</f>
        <v>0</v>
      </c>
      <c r="R48" s="172"/>
      <c r="S48" s="172"/>
      <c r="T48" s="173"/>
      <c r="U48" s="167"/>
      <c r="V48" s="167">
        <f>SUM(V49:V51)</f>
        <v>0</v>
      </c>
      <c r="W48" s="167"/>
      <c r="X48" s="167"/>
      <c r="Y48" s="167"/>
      <c r="AG48" t="s">
        <v>222</v>
      </c>
    </row>
    <row r="49" spans="1:60" outlineLevel="1" x14ac:dyDescent="0.2">
      <c r="A49" s="183">
        <v>37</v>
      </c>
      <c r="B49" s="184" t="s">
        <v>727</v>
      </c>
      <c r="C49" s="193" t="s">
        <v>766</v>
      </c>
      <c r="D49" s="185" t="s">
        <v>282</v>
      </c>
      <c r="E49" s="186">
        <v>1</v>
      </c>
      <c r="F49" s="187"/>
      <c r="G49" s="188">
        <f>ROUND(E49*F49,2)</f>
        <v>0</v>
      </c>
      <c r="H49" s="187">
        <v>0</v>
      </c>
      <c r="I49" s="188">
        <f>ROUND(E49*H49,2)</f>
        <v>0</v>
      </c>
      <c r="J49" s="187">
        <v>346</v>
      </c>
      <c r="K49" s="188">
        <f>ROUND(E49*J49,2)</f>
        <v>346</v>
      </c>
      <c r="L49" s="188">
        <v>21</v>
      </c>
      <c r="M49" s="188">
        <f>G49*(1+L49/100)</f>
        <v>0</v>
      </c>
      <c r="N49" s="186">
        <v>0</v>
      </c>
      <c r="O49" s="186">
        <f>ROUND(E49*N49,2)</f>
        <v>0</v>
      </c>
      <c r="P49" s="186">
        <v>0</v>
      </c>
      <c r="Q49" s="186">
        <f>ROUND(E49*P49,2)</f>
        <v>0</v>
      </c>
      <c r="R49" s="188"/>
      <c r="S49" s="188" t="s">
        <v>458</v>
      </c>
      <c r="T49" s="189" t="s">
        <v>459</v>
      </c>
      <c r="U49" s="162">
        <v>0</v>
      </c>
      <c r="V49" s="162">
        <f>ROUND(E50*U49,2)</f>
        <v>0</v>
      </c>
      <c r="W49" s="162"/>
      <c r="X49" s="162" t="s">
        <v>229</v>
      </c>
      <c r="Y49" s="162" t="s">
        <v>230</v>
      </c>
      <c r="Z49" s="152"/>
      <c r="AA49" s="152"/>
      <c r="AB49" s="152"/>
      <c r="AC49" s="152"/>
      <c r="AD49" s="152"/>
      <c r="AE49" s="152"/>
      <c r="AF49" s="152"/>
      <c r="AG49" s="152" t="s">
        <v>586</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3">
        <v>38</v>
      </c>
      <c r="B50" s="184" t="s">
        <v>660</v>
      </c>
      <c r="C50" s="193" t="s">
        <v>661</v>
      </c>
      <c r="D50" s="185" t="s">
        <v>282</v>
      </c>
      <c r="E50" s="186">
        <v>1</v>
      </c>
      <c r="F50" s="187"/>
      <c r="G50" s="188">
        <f>ROUND(E50*F50,2)</f>
        <v>0</v>
      </c>
      <c r="H50" s="187">
        <v>0</v>
      </c>
      <c r="I50" s="188">
        <f>ROUND(E50*H50,2)</f>
        <v>0</v>
      </c>
      <c r="J50" s="187">
        <v>108</v>
      </c>
      <c r="K50" s="188">
        <f>ROUND(E50*J50,2)</f>
        <v>108</v>
      </c>
      <c r="L50" s="188">
        <v>21</v>
      </c>
      <c r="M50" s="188">
        <f>G50*(1+L50/100)</f>
        <v>0</v>
      </c>
      <c r="N50" s="186">
        <v>0</v>
      </c>
      <c r="O50" s="186">
        <f>ROUND(E50*N50,2)</f>
        <v>0</v>
      </c>
      <c r="P50" s="186">
        <v>0</v>
      </c>
      <c r="Q50" s="186">
        <f>ROUND(E50*P50,2)</f>
        <v>0</v>
      </c>
      <c r="R50" s="188"/>
      <c r="S50" s="188" t="s">
        <v>458</v>
      </c>
      <c r="T50" s="189" t="s">
        <v>459</v>
      </c>
      <c r="U50" s="162"/>
      <c r="V50" s="162"/>
      <c r="W50" s="162"/>
      <c r="X50" s="162"/>
      <c r="Y50" s="16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75">
        <v>39</v>
      </c>
      <c r="B51" s="176" t="s">
        <v>662</v>
      </c>
      <c r="C51" s="191" t="s">
        <v>663</v>
      </c>
      <c r="D51" s="177" t="s">
        <v>305</v>
      </c>
      <c r="E51" s="178">
        <v>10</v>
      </c>
      <c r="F51" s="179"/>
      <c r="G51" s="180">
        <f>ROUND(E51*F51,2)</f>
        <v>0</v>
      </c>
      <c r="H51" s="179">
        <v>0</v>
      </c>
      <c r="I51" s="180">
        <f>ROUND(E51*H51,2)</f>
        <v>0</v>
      </c>
      <c r="J51" s="179">
        <v>71</v>
      </c>
      <c r="K51" s="180">
        <f>ROUND(E51*J51,2)</f>
        <v>710</v>
      </c>
      <c r="L51" s="180">
        <v>21</v>
      </c>
      <c r="M51" s="180">
        <f>G51*(1+L51/100)</f>
        <v>0</v>
      </c>
      <c r="N51" s="178">
        <v>0</v>
      </c>
      <c r="O51" s="178">
        <f>ROUND(E51*N51,2)</f>
        <v>0</v>
      </c>
      <c r="P51" s="178">
        <v>0</v>
      </c>
      <c r="Q51" s="178">
        <f>ROUND(E51*P51,2)</f>
        <v>0</v>
      </c>
      <c r="R51" s="180"/>
      <c r="S51" s="180" t="s">
        <v>458</v>
      </c>
      <c r="T51" s="181" t="s">
        <v>459</v>
      </c>
      <c r="U51" s="162">
        <v>0</v>
      </c>
      <c r="V51" s="162">
        <f>ROUND(E51*U51,2)</f>
        <v>0</v>
      </c>
      <c r="W51" s="162"/>
      <c r="X51" s="162" t="s">
        <v>229</v>
      </c>
      <c r="Y51" s="162" t="s">
        <v>230</v>
      </c>
      <c r="Z51" s="152"/>
      <c r="AA51" s="152"/>
      <c r="AB51" s="152"/>
      <c r="AC51" s="152"/>
      <c r="AD51" s="152"/>
      <c r="AE51" s="152"/>
      <c r="AF51" s="152"/>
      <c r="AG51" s="152" t="s">
        <v>586</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x14ac:dyDescent="0.2">
      <c r="A52" s="3"/>
      <c r="B52" s="4"/>
      <c r="C52" s="195"/>
      <c r="D52" s="6"/>
      <c r="E52" s="3"/>
      <c r="F52" s="3"/>
      <c r="G52" s="3"/>
      <c r="H52" s="3"/>
      <c r="I52" s="3"/>
      <c r="J52" s="3"/>
      <c r="K52" s="3"/>
      <c r="L52" s="3"/>
      <c r="M52" s="3"/>
      <c r="N52" s="3"/>
      <c r="O52" s="3"/>
      <c r="P52" s="3"/>
      <c r="Q52" s="3"/>
      <c r="R52" s="3"/>
      <c r="S52" s="3"/>
      <c r="T52" s="3"/>
      <c r="U52" s="3"/>
      <c r="V52" s="3"/>
      <c r="W52" s="3"/>
      <c r="X52" s="3"/>
      <c r="Y52" s="3"/>
      <c r="AE52">
        <v>12</v>
      </c>
      <c r="AF52">
        <v>21</v>
      </c>
      <c r="AG52" t="s">
        <v>207</v>
      </c>
    </row>
    <row r="53" spans="1:60" x14ac:dyDescent="0.2">
      <c r="A53" s="155"/>
      <c r="B53" s="156" t="s">
        <v>29</v>
      </c>
      <c r="C53" s="196"/>
      <c r="D53" s="157"/>
      <c r="E53" s="158"/>
      <c r="F53" s="158"/>
      <c r="G53" s="174">
        <f>G8+G12+G19+G33+G48</f>
        <v>0</v>
      </c>
      <c r="H53" s="3"/>
      <c r="I53" s="3"/>
      <c r="J53" s="3"/>
      <c r="K53" s="3"/>
      <c r="L53" s="3"/>
      <c r="M53" s="3"/>
      <c r="N53" s="3"/>
      <c r="O53" s="3"/>
      <c r="P53" s="3"/>
      <c r="Q53" s="3"/>
      <c r="R53" s="3"/>
      <c r="S53" s="3"/>
      <c r="T53" s="3"/>
      <c r="U53" s="3"/>
      <c r="V53" s="3"/>
      <c r="W53" s="3"/>
      <c r="X53" s="3"/>
      <c r="Y53" s="3"/>
      <c r="AE53">
        <f>SUMIF(L7:L51,AE52,G7:G51)</f>
        <v>0</v>
      </c>
      <c r="AF53">
        <f>SUMIF(L7:L51,AF52,G7:G51)</f>
        <v>0</v>
      </c>
      <c r="AG53" t="s">
        <v>581</v>
      </c>
    </row>
    <row r="54" spans="1:60" x14ac:dyDescent="0.2">
      <c r="C54" s="197"/>
      <c r="D54" s="10"/>
      <c r="AG54" t="s">
        <v>583</v>
      </c>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sheetData>
  <sheetProtection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E793E-0D85-4BDE-8677-4BCE2EDF2AEF}">
  <sheetPr>
    <outlinePr summaryBelow="0"/>
  </sheetPr>
  <dimension ref="A1:BH5000"/>
  <sheetViews>
    <sheetView workbookViewId="0">
      <pane ySplit="7" topLeftCell="A8" activePane="bottomLeft" state="frozen"/>
      <selection pane="bottomLeft" activeCell="AS16" sqref="AS16"/>
    </sheetView>
  </sheetViews>
  <sheetFormatPr defaultRowHeight="12.75" outlineLevelRow="1" x14ac:dyDescent="0.2"/>
  <cols>
    <col min="1" max="1" width="3.42578125" customWidth="1"/>
    <col min="2" max="2" width="12.7109375" style="126" customWidth="1"/>
    <col min="3" max="3" width="63.28515625" style="126"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s>
  <sheetData>
    <row r="1" spans="1:60" ht="15.75" customHeight="1" x14ac:dyDescent="0.25">
      <c r="A1" s="259" t="s">
        <v>194</v>
      </c>
      <c r="B1" s="259"/>
      <c r="C1" s="259"/>
      <c r="D1" s="259"/>
      <c r="E1" s="259"/>
      <c r="F1" s="259"/>
      <c r="G1" s="259"/>
      <c r="AG1" t="s">
        <v>195</v>
      </c>
    </row>
    <row r="2" spans="1:60" ht="25.15" customHeight="1" x14ac:dyDescent="0.2">
      <c r="A2" s="50" t="s">
        <v>7</v>
      </c>
      <c r="B2" s="49" t="s">
        <v>43</v>
      </c>
      <c r="C2" s="260" t="s">
        <v>786</v>
      </c>
      <c r="D2" s="261"/>
      <c r="E2" s="261"/>
      <c r="F2" s="261"/>
      <c r="G2" s="262"/>
      <c r="AG2" t="s">
        <v>196</v>
      </c>
    </row>
    <row r="3" spans="1:60" ht="25.15" customHeight="1" x14ac:dyDescent="0.2">
      <c r="A3" s="50" t="s">
        <v>8</v>
      </c>
      <c r="B3" s="49" t="s">
        <v>52</v>
      </c>
      <c r="C3" s="260" t="s">
        <v>786</v>
      </c>
      <c r="D3" s="261"/>
      <c r="E3" s="261"/>
      <c r="F3" s="261"/>
      <c r="G3" s="262"/>
      <c r="AC3" s="126" t="s">
        <v>196</v>
      </c>
      <c r="AG3" t="s">
        <v>197</v>
      </c>
    </row>
    <row r="4" spans="1:60" ht="25.15" customHeight="1" x14ac:dyDescent="0.2">
      <c r="A4" s="145" t="s">
        <v>9</v>
      </c>
      <c r="B4" s="146" t="s">
        <v>55</v>
      </c>
      <c r="C4" s="263" t="s">
        <v>56</v>
      </c>
      <c r="D4" s="264"/>
      <c r="E4" s="264"/>
      <c r="F4" s="264"/>
      <c r="G4" s="265"/>
      <c r="AG4" t="s">
        <v>198</v>
      </c>
    </row>
    <row r="5" spans="1:60" x14ac:dyDescent="0.2">
      <c r="D5" s="10"/>
    </row>
    <row r="6" spans="1:60" ht="38.25" x14ac:dyDescent="0.2">
      <c r="A6" s="148" t="s">
        <v>199</v>
      </c>
      <c r="B6" s="150" t="s">
        <v>200</v>
      </c>
      <c r="C6" s="150" t="s">
        <v>201</v>
      </c>
      <c r="D6" s="149" t="s">
        <v>202</v>
      </c>
      <c r="E6" s="148" t="s">
        <v>203</v>
      </c>
      <c r="F6" s="147" t="s">
        <v>204</v>
      </c>
      <c r="G6" s="148" t="s">
        <v>29</v>
      </c>
      <c r="H6" s="151" t="s">
        <v>30</v>
      </c>
      <c r="I6" s="151" t="s">
        <v>205</v>
      </c>
      <c r="J6" s="151" t="s">
        <v>31</v>
      </c>
      <c r="K6" s="151" t="s">
        <v>206</v>
      </c>
      <c r="L6" s="151" t="s">
        <v>207</v>
      </c>
      <c r="M6" s="151" t="s">
        <v>208</v>
      </c>
      <c r="N6" s="151" t="s">
        <v>209</v>
      </c>
      <c r="O6" s="151" t="s">
        <v>210</v>
      </c>
      <c r="P6" s="151" t="s">
        <v>211</v>
      </c>
      <c r="Q6" s="151" t="s">
        <v>212</v>
      </c>
      <c r="R6" s="151" t="s">
        <v>213</v>
      </c>
      <c r="S6" s="151" t="s">
        <v>214</v>
      </c>
      <c r="T6" s="151" t="s">
        <v>215</v>
      </c>
      <c r="U6" s="151" t="s">
        <v>216</v>
      </c>
      <c r="V6" s="151" t="s">
        <v>217</v>
      </c>
      <c r="W6" s="151" t="s">
        <v>218</v>
      </c>
      <c r="X6" s="151" t="s">
        <v>219</v>
      </c>
      <c r="Y6" s="151" t="s">
        <v>220</v>
      </c>
    </row>
    <row r="7" spans="1:60" hidden="1" x14ac:dyDescent="0.2">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
      <c r="A8" s="168" t="s">
        <v>221</v>
      </c>
      <c r="B8" s="169" t="s">
        <v>153</v>
      </c>
      <c r="C8" s="190" t="s">
        <v>154</v>
      </c>
      <c r="D8" s="170"/>
      <c r="E8" s="171"/>
      <c r="F8" s="172"/>
      <c r="G8" s="172">
        <f>SUMIF(AG9:AG21,"&lt;&gt;NOR",G9:G21)</f>
        <v>0</v>
      </c>
      <c r="H8" s="172"/>
      <c r="I8" s="172">
        <f>SUM(I9:I21)</f>
        <v>208183.62</v>
      </c>
      <c r="J8" s="172"/>
      <c r="K8" s="172">
        <f>SUM(K9:K21)</f>
        <v>38521.379999999997</v>
      </c>
      <c r="L8" s="172"/>
      <c r="M8" s="172">
        <f>SUM(M9:M21)</f>
        <v>0</v>
      </c>
      <c r="N8" s="171"/>
      <c r="O8" s="171">
        <f>SUM(O9:O21)</f>
        <v>0</v>
      </c>
      <c r="P8" s="171"/>
      <c r="Q8" s="171">
        <f>SUM(Q9:Q21)</f>
        <v>0</v>
      </c>
      <c r="R8" s="172"/>
      <c r="S8" s="172"/>
      <c r="T8" s="173"/>
      <c r="U8" s="167"/>
      <c r="V8" s="167">
        <f>SUM(V9:V21)</f>
        <v>0</v>
      </c>
      <c r="W8" s="167"/>
      <c r="X8" s="167"/>
      <c r="Y8" s="167"/>
      <c r="AG8" t="s">
        <v>222</v>
      </c>
    </row>
    <row r="9" spans="1:60" ht="22.5" outlineLevel="1" x14ac:dyDescent="0.2">
      <c r="A9" s="183">
        <v>1</v>
      </c>
      <c r="B9" s="184" t="s">
        <v>584</v>
      </c>
      <c r="C9" s="193" t="s">
        <v>664</v>
      </c>
      <c r="D9" s="185" t="s">
        <v>665</v>
      </c>
      <c r="E9" s="186">
        <v>1</v>
      </c>
      <c r="F9" s="187"/>
      <c r="G9" s="188">
        <f t="shared" ref="G9:G21" si="0">ROUND(E9*F9,2)</f>
        <v>0</v>
      </c>
      <c r="H9" s="187">
        <v>151060.42000000001</v>
      </c>
      <c r="I9" s="188">
        <f t="shared" ref="I9:I21" si="1">ROUND(E9*H9,2)</f>
        <v>151060.42000000001</v>
      </c>
      <c r="J9" s="187">
        <v>22659.58</v>
      </c>
      <c r="K9" s="188">
        <f t="shared" ref="K9:K21" si="2">ROUND(E9*J9,2)</f>
        <v>22659.58</v>
      </c>
      <c r="L9" s="188">
        <v>21</v>
      </c>
      <c r="M9" s="188">
        <f t="shared" ref="M9:M21" si="3">G9*(1+L9/100)</f>
        <v>0</v>
      </c>
      <c r="N9" s="186">
        <v>0</v>
      </c>
      <c r="O9" s="186">
        <f t="shared" ref="O9:O21" si="4">ROUND(E9*N9,2)</f>
        <v>0</v>
      </c>
      <c r="P9" s="186">
        <v>0</v>
      </c>
      <c r="Q9" s="186">
        <f t="shared" ref="Q9:Q21" si="5">ROUND(E9*P9,2)</f>
        <v>0</v>
      </c>
      <c r="R9" s="188"/>
      <c r="S9" s="188" t="s">
        <v>458</v>
      </c>
      <c r="T9" s="189" t="s">
        <v>459</v>
      </c>
      <c r="U9" s="162">
        <v>0</v>
      </c>
      <c r="V9" s="162">
        <f t="shared" ref="V9:V21" si="6">ROUND(E9*U9,2)</f>
        <v>0</v>
      </c>
      <c r="W9" s="162"/>
      <c r="X9" s="162" t="s">
        <v>229</v>
      </c>
      <c r="Y9" s="162" t="s">
        <v>230</v>
      </c>
      <c r="Z9" s="152"/>
      <c r="AA9" s="152"/>
      <c r="AB9" s="152"/>
      <c r="AC9" s="152"/>
      <c r="AD9" s="152"/>
      <c r="AE9" s="152"/>
      <c r="AF9" s="152"/>
      <c r="AG9" s="152" t="s">
        <v>586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3">
        <v>2</v>
      </c>
      <c r="B10" s="184" t="s">
        <v>587</v>
      </c>
      <c r="C10" s="193" t="s">
        <v>666</v>
      </c>
      <c r="D10" s="185" t="s">
        <v>282</v>
      </c>
      <c r="E10" s="186">
        <v>1</v>
      </c>
      <c r="F10" s="187"/>
      <c r="G10" s="188">
        <f t="shared" si="0"/>
        <v>0</v>
      </c>
      <c r="H10" s="187">
        <v>3019.9</v>
      </c>
      <c r="I10" s="188">
        <f t="shared" si="1"/>
        <v>3019.9</v>
      </c>
      <c r="J10" s="187">
        <v>453.1</v>
      </c>
      <c r="K10" s="188">
        <f t="shared" si="2"/>
        <v>453.1</v>
      </c>
      <c r="L10" s="188">
        <v>21</v>
      </c>
      <c r="M10" s="188">
        <f t="shared" si="3"/>
        <v>0</v>
      </c>
      <c r="N10" s="186">
        <v>0</v>
      </c>
      <c r="O10" s="186">
        <f t="shared" si="4"/>
        <v>0</v>
      </c>
      <c r="P10" s="186">
        <v>0</v>
      </c>
      <c r="Q10" s="186">
        <f t="shared" si="5"/>
        <v>0</v>
      </c>
      <c r="R10" s="188"/>
      <c r="S10" s="188" t="s">
        <v>458</v>
      </c>
      <c r="T10" s="189" t="s">
        <v>459</v>
      </c>
      <c r="U10" s="162">
        <v>0</v>
      </c>
      <c r="V10" s="162">
        <f t="shared" si="6"/>
        <v>0</v>
      </c>
      <c r="W10" s="162"/>
      <c r="X10" s="162" t="s">
        <v>229</v>
      </c>
      <c r="Y10" s="162" t="s">
        <v>230</v>
      </c>
      <c r="Z10" s="152"/>
      <c r="AA10" s="152"/>
      <c r="AB10" s="152"/>
      <c r="AC10" s="152"/>
      <c r="AD10" s="152"/>
      <c r="AE10" s="152"/>
      <c r="AF10" s="152"/>
      <c r="AG10" s="152" t="s">
        <v>586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3">
        <v>3</v>
      </c>
      <c r="B11" s="184" t="s">
        <v>590</v>
      </c>
      <c r="C11" s="193" t="s">
        <v>667</v>
      </c>
      <c r="D11" s="185" t="s">
        <v>282</v>
      </c>
      <c r="E11" s="186">
        <v>2</v>
      </c>
      <c r="F11" s="187"/>
      <c r="G11" s="188">
        <f t="shared" si="0"/>
        <v>0</v>
      </c>
      <c r="H11" s="187">
        <v>2645.22</v>
      </c>
      <c r="I11" s="188">
        <f t="shared" si="1"/>
        <v>5290.44</v>
      </c>
      <c r="J11" s="187">
        <v>396.78</v>
      </c>
      <c r="K11" s="188">
        <f t="shared" si="2"/>
        <v>793.56</v>
      </c>
      <c r="L11" s="188">
        <v>21</v>
      </c>
      <c r="M11" s="188">
        <f t="shared" si="3"/>
        <v>0</v>
      </c>
      <c r="N11" s="186">
        <v>0</v>
      </c>
      <c r="O11" s="186">
        <f t="shared" si="4"/>
        <v>0</v>
      </c>
      <c r="P11" s="186">
        <v>0</v>
      </c>
      <c r="Q11" s="186">
        <f t="shared" si="5"/>
        <v>0</v>
      </c>
      <c r="R11" s="188"/>
      <c r="S11" s="188" t="s">
        <v>458</v>
      </c>
      <c r="T11" s="189" t="s">
        <v>459</v>
      </c>
      <c r="U11" s="162">
        <v>0</v>
      </c>
      <c r="V11" s="162">
        <f t="shared" si="6"/>
        <v>0</v>
      </c>
      <c r="W11" s="162"/>
      <c r="X11" s="162" t="s">
        <v>229</v>
      </c>
      <c r="Y11" s="162" t="s">
        <v>230</v>
      </c>
      <c r="Z11" s="152"/>
      <c r="AA11" s="152"/>
      <c r="AB11" s="152"/>
      <c r="AC11" s="152"/>
      <c r="AD11" s="152"/>
      <c r="AE11" s="152"/>
      <c r="AF11" s="152"/>
      <c r="AG11" s="152" t="s">
        <v>586</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3">
        <v>4</v>
      </c>
      <c r="B12" s="184" t="s">
        <v>592</v>
      </c>
      <c r="C12" s="193" t="s">
        <v>668</v>
      </c>
      <c r="D12" s="185" t="s">
        <v>282</v>
      </c>
      <c r="E12" s="186">
        <v>8</v>
      </c>
      <c r="F12" s="187"/>
      <c r="G12" s="188">
        <f t="shared" si="0"/>
        <v>0</v>
      </c>
      <c r="H12" s="187">
        <v>602.4</v>
      </c>
      <c r="I12" s="188">
        <f t="shared" si="1"/>
        <v>4819.2</v>
      </c>
      <c r="J12" s="187">
        <v>150.6</v>
      </c>
      <c r="K12" s="188">
        <f t="shared" si="2"/>
        <v>1204.8</v>
      </c>
      <c r="L12" s="188">
        <v>21</v>
      </c>
      <c r="M12" s="188">
        <f t="shared" si="3"/>
        <v>0</v>
      </c>
      <c r="N12" s="186">
        <v>0</v>
      </c>
      <c r="O12" s="186">
        <f t="shared" si="4"/>
        <v>0</v>
      </c>
      <c r="P12" s="186">
        <v>0</v>
      </c>
      <c r="Q12" s="186">
        <f t="shared" si="5"/>
        <v>0</v>
      </c>
      <c r="R12" s="188"/>
      <c r="S12" s="188" t="s">
        <v>458</v>
      </c>
      <c r="T12" s="189" t="s">
        <v>459</v>
      </c>
      <c r="U12" s="162">
        <v>0</v>
      </c>
      <c r="V12" s="162">
        <f t="shared" si="6"/>
        <v>0</v>
      </c>
      <c r="W12" s="162"/>
      <c r="X12" s="162" t="s">
        <v>229</v>
      </c>
      <c r="Y12" s="162" t="s">
        <v>230</v>
      </c>
      <c r="Z12" s="152"/>
      <c r="AA12" s="152"/>
      <c r="AB12" s="152"/>
      <c r="AC12" s="152"/>
      <c r="AD12" s="152"/>
      <c r="AE12" s="152"/>
      <c r="AF12" s="152"/>
      <c r="AG12" s="152" t="s">
        <v>586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3">
        <v>5</v>
      </c>
      <c r="B13" s="184" t="s">
        <v>595</v>
      </c>
      <c r="C13" s="193" t="s">
        <v>669</v>
      </c>
      <c r="D13" s="185" t="s">
        <v>282</v>
      </c>
      <c r="E13" s="186">
        <v>2</v>
      </c>
      <c r="F13" s="187"/>
      <c r="G13" s="188">
        <f t="shared" si="0"/>
        <v>0</v>
      </c>
      <c r="H13" s="187">
        <v>475.31</v>
      </c>
      <c r="I13" s="188">
        <f t="shared" si="1"/>
        <v>950.62</v>
      </c>
      <c r="J13" s="187">
        <v>119.69</v>
      </c>
      <c r="K13" s="188">
        <f t="shared" si="2"/>
        <v>239.38</v>
      </c>
      <c r="L13" s="188">
        <v>21</v>
      </c>
      <c r="M13" s="188">
        <f t="shared" si="3"/>
        <v>0</v>
      </c>
      <c r="N13" s="186">
        <v>0</v>
      </c>
      <c r="O13" s="186">
        <f t="shared" si="4"/>
        <v>0</v>
      </c>
      <c r="P13" s="186">
        <v>0</v>
      </c>
      <c r="Q13" s="186">
        <f t="shared" si="5"/>
        <v>0</v>
      </c>
      <c r="R13" s="188"/>
      <c r="S13" s="188" t="s">
        <v>458</v>
      </c>
      <c r="T13" s="189" t="s">
        <v>459</v>
      </c>
      <c r="U13" s="162">
        <v>0</v>
      </c>
      <c r="V13" s="162">
        <f t="shared" si="6"/>
        <v>0</v>
      </c>
      <c r="W13" s="162"/>
      <c r="X13" s="162" t="s">
        <v>229</v>
      </c>
      <c r="Y13" s="162" t="s">
        <v>230</v>
      </c>
      <c r="Z13" s="152"/>
      <c r="AA13" s="152"/>
      <c r="AB13" s="152"/>
      <c r="AC13" s="152"/>
      <c r="AD13" s="152"/>
      <c r="AE13" s="152"/>
      <c r="AF13" s="152"/>
      <c r="AG13" s="152" t="s">
        <v>586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3">
        <v>6</v>
      </c>
      <c r="B14" s="184" t="s">
        <v>597</v>
      </c>
      <c r="C14" s="193" t="s">
        <v>670</v>
      </c>
      <c r="D14" s="185" t="s">
        <v>282</v>
      </c>
      <c r="E14" s="186">
        <v>2</v>
      </c>
      <c r="F14" s="187"/>
      <c r="G14" s="188">
        <f t="shared" si="0"/>
        <v>0</v>
      </c>
      <c r="H14" s="187">
        <v>2514.6999999999998</v>
      </c>
      <c r="I14" s="188">
        <f t="shared" si="1"/>
        <v>5029.3999999999996</v>
      </c>
      <c r="J14" s="187">
        <v>378.3</v>
      </c>
      <c r="K14" s="188">
        <f t="shared" si="2"/>
        <v>756.6</v>
      </c>
      <c r="L14" s="188">
        <v>21</v>
      </c>
      <c r="M14" s="188">
        <f t="shared" si="3"/>
        <v>0</v>
      </c>
      <c r="N14" s="186">
        <v>0</v>
      </c>
      <c r="O14" s="186">
        <f t="shared" si="4"/>
        <v>0</v>
      </c>
      <c r="P14" s="186">
        <v>0</v>
      </c>
      <c r="Q14" s="186">
        <f t="shared" si="5"/>
        <v>0</v>
      </c>
      <c r="R14" s="188"/>
      <c r="S14" s="188" t="s">
        <v>458</v>
      </c>
      <c r="T14" s="189" t="s">
        <v>459</v>
      </c>
      <c r="U14" s="162">
        <v>0</v>
      </c>
      <c r="V14" s="162">
        <f t="shared" si="6"/>
        <v>0</v>
      </c>
      <c r="W14" s="162"/>
      <c r="X14" s="162" t="s">
        <v>229</v>
      </c>
      <c r="Y14" s="162" t="s">
        <v>230</v>
      </c>
      <c r="Z14" s="152"/>
      <c r="AA14" s="152"/>
      <c r="AB14" s="152"/>
      <c r="AC14" s="152"/>
      <c r="AD14" s="152"/>
      <c r="AE14" s="152"/>
      <c r="AF14" s="152"/>
      <c r="AG14" s="152" t="s">
        <v>586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3">
        <v>7</v>
      </c>
      <c r="B15" s="184" t="s">
        <v>599</v>
      </c>
      <c r="C15" s="193" t="s">
        <v>671</v>
      </c>
      <c r="D15" s="185" t="s">
        <v>282</v>
      </c>
      <c r="E15" s="186">
        <v>2</v>
      </c>
      <c r="F15" s="187"/>
      <c r="G15" s="188">
        <f t="shared" si="0"/>
        <v>0</v>
      </c>
      <c r="H15" s="187">
        <v>1426.98</v>
      </c>
      <c r="I15" s="188">
        <f t="shared" si="1"/>
        <v>2853.96</v>
      </c>
      <c r="J15" s="187">
        <v>215.02</v>
      </c>
      <c r="K15" s="188">
        <f t="shared" si="2"/>
        <v>430.04</v>
      </c>
      <c r="L15" s="188">
        <v>21</v>
      </c>
      <c r="M15" s="188">
        <f t="shared" si="3"/>
        <v>0</v>
      </c>
      <c r="N15" s="186">
        <v>0</v>
      </c>
      <c r="O15" s="186">
        <f t="shared" si="4"/>
        <v>0</v>
      </c>
      <c r="P15" s="186">
        <v>0</v>
      </c>
      <c r="Q15" s="186">
        <f t="shared" si="5"/>
        <v>0</v>
      </c>
      <c r="R15" s="188"/>
      <c r="S15" s="188" t="s">
        <v>458</v>
      </c>
      <c r="T15" s="189" t="s">
        <v>459</v>
      </c>
      <c r="U15" s="162">
        <v>0</v>
      </c>
      <c r="V15" s="162">
        <f t="shared" si="6"/>
        <v>0</v>
      </c>
      <c r="W15" s="162"/>
      <c r="X15" s="162" t="s">
        <v>229</v>
      </c>
      <c r="Y15" s="162" t="s">
        <v>230</v>
      </c>
      <c r="Z15" s="152"/>
      <c r="AA15" s="152"/>
      <c r="AB15" s="152"/>
      <c r="AC15" s="152"/>
      <c r="AD15" s="152"/>
      <c r="AE15" s="152"/>
      <c r="AF15" s="152"/>
      <c r="AG15" s="152" t="s">
        <v>586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3">
        <v>8</v>
      </c>
      <c r="B16" s="184" t="s">
        <v>601</v>
      </c>
      <c r="C16" s="193" t="s">
        <v>672</v>
      </c>
      <c r="D16" s="185" t="s">
        <v>673</v>
      </c>
      <c r="E16" s="186">
        <v>18</v>
      </c>
      <c r="F16" s="187"/>
      <c r="G16" s="188">
        <f t="shared" si="0"/>
        <v>0</v>
      </c>
      <c r="H16" s="187">
        <v>626.92999999999995</v>
      </c>
      <c r="I16" s="188">
        <f t="shared" si="1"/>
        <v>11284.74</v>
      </c>
      <c r="J16" s="187">
        <v>253.07</v>
      </c>
      <c r="K16" s="188">
        <f t="shared" si="2"/>
        <v>4555.26</v>
      </c>
      <c r="L16" s="188">
        <v>21</v>
      </c>
      <c r="M16" s="188">
        <f t="shared" si="3"/>
        <v>0</v>
      </c>
      <c r="N16" s="186">
        <v>0</v>
      </c>
      <c r="O16" s="186">
        <f t="shared" si="4"/>
        <v>0</v>
      </c>
      <c r="P16" s="186">
        <v>0</v>
      </c>
      <c r="Q16" s="186">
        <f t="shared" si="5"/>
        <v>0</v>
      </c>
      <c r="R16" s="188"/>
      <c r="S16" s="188" t="s">
        <v>458</v>
      </c>
      <c r="T16" s="189" t="s">
        <v>459</v>
      </c>
      <c r="U16" s="162">
        <v>0</v>
      </c>
      <c r="V16" s="162">
        <f t="shared" si="6"/>
        <v>0</v>
      </c>
      <c r="W16" s="162"/>
      <c r="X16" s="162" t="s">
        <v>229</v>
      </c>
      <c r="Y16" s="162" t="s">
        <v>230</v>
      </c>
      <c r="Z16" s="152"/>
      <c r="AA16" s="152"/>
      <c r="AB16" s="152"/>
      <c r="AC16" s="152"/>
      <c r="AD16" s="152"/>
      <c r="AE16" s="152"/>
      <c r="AF16" s="152"/>
      <c r="AG16" s="152" t="s">
        <v>586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3">
        <v>9</v>
      </c>
      <c r="B17" s="184" t="s">
        <v>603</v>
      </c>
      <c r="C17" s="193" t="s">
        <v>674</v>
      </c>
      <c r="D17" s="185" t="s">
        <v>673</v>
      </c>
      <c r="E17" s="186">
        <v>24</v>
      </c>
      <c r="F17" s="187"/>
      <c r="G17" s="188">
        <f t="shared" si="0"/>
        <v>0</v>
      </c>
      <c r="H17" s="187">
        <v>550.95000000000005</v>
      </c>
      <c r="I17" s="188">
        <f t="shared" si="1"/>
        <v>13222.8</v>
      </c>
      <c r="J17" s="187">
        <v>253.05</v>
      </c>
      <c r="K17" s="188">
        <f t="shared" si="2"/>
        <v>6073.2</v>
      </c>
      <c r="L17" s="188">
        <v>21</v>
      </c>
      <c r="M17" s="188">
        <f t="shared" si="3"/>
        <v>0</v>
      </c>
      <c r="N17" s="186">
        <v>0</v>
      </c>
      <c r="O17" s="186">
        <f t="shared" si="4"/>
        <v>0</v>
      </c>
      <c r="P17" s="186">
        <v>0</v>
      </c>
      <c r="Q17" s="186">
        <f t="shared" si="5"/>
        <v>0</v>
      </c>
      <c r="R17" s="188"/>
      <c r="S17" s="188" t="s">
        <v>458</v>
      </c>
      <c r="T17" s="189" t="s">
        <v>459</v>
      </c>
      <c r="U17" s="162">
        <v>0</v>
      </c>
      <c r="V17" s="162">
        <f t="shared" si="6"/>
        <v>0</v>
      </c>
      <c r="W17" s="162"/>
      <c r="X17" s="162" t="s">
        <v>229</v>
      </c>
      <c r="Y17" s="162" t="s">
        <v>230</v>
      </c>
      <c r="Z17" s="152"/>
      <c r="AA17" s="152"/>
      <c r="AB17" s="152"/>
      <c r="AC17" s="152"/>
      <c r="AD17" s="152"/>
      <c r="AE17" s="152"/>
      <c r="AF17" s="152"/>
      <c r="AG17" s="152" t="s">
        <v>586</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3">
        <v>10</v>
      </c>
      <c r="B18" s="184" t="s">
        <v>605</v>
      </c>
      <c r="C18" s="193" t="s">
        <v>675</v>
      </c>
      <c r="D18" s="185" t="s">
        <v>673</v>
      </c>
      <c r="E18" s="186">
        <v>6</v>
      </c>
      <c r="F18" s="187"/>
      <c r="G18" s="188">
        <f t="shared" si="0"/>
        <v>0</v>
      </c>
      <c r="H18" s="187">
        <v>187.19</v>
      </c>
      <c r="I18" s="188">
        <f t="shared" si="1"/>
        <v>1123.1400000000001</v>
      </c>
      <c r="J18" s="187">
        <v>137.81</v>
      </c>
      <c r="K18" s="188">
        <f t="shared" si="2"/>
        <v>826.86</v>
      </c>
      <c r="L18" s="188">
        <v>21</v>
      </c>
      <c r="M18" s="188">
        <f t="shared" si="3"/>
        <v>0</v>
      </c>
      <c r="N18" s="186">
        <v>0</v>
      </c>
      <c r="O18" s="186">
        <f t="shared" si="4"/>
        <v>0</v>
      </c>
      <c r="P18" s="186">
        <v>0</v>
      </c>
      <c r="Q18" s="186">
        <f t="shared" si="5"/>
        <v>0</v>
      </c>
      <c r="R18" s="188"/>
      <c r="S18" s="188" t="s">
        <v>458</v>
      </c>
      <c r="T18" s="189" t="s">
        <v>459</v>
      </c>
      <c r="U18" s="162">
        <v>0</v>
      </c>
      <c r="V18" s="162">
        <f t="shared" si="6"/>
        <v>0</v>
      </c>
      <c r="W18" s="162"/>
      <c r="X18" s="162" t="s">
        <v>229</v>
      </c>
      <c r="Y18" s="162" t="s">
        <v>230</v>
      </c>
      <c r="Z18" s="152"/>
      <c r="AA18" s="152"/>
      <c r="AB18" s="152"/>
      <c r="AC18" s="152"/>
      <c r="AD18" s="152"/>
      <c r="AE18" s="152"/>
      <c r="AF18" s="152"/>
      <c r="AG18" s="152" t="s">
        <v>586</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3">
        <v>11</v>
      </c>
      <c r="B19" s="184" t="s">
        <v>607</v>
      </c>
      <c r="C19" s="193" t="s">
        <v>676</v>
      </c>
      <c r="D19" s="185" t="s">
        <v>249</v>
      </c>
      <c r="E19" s="186">
        <v>2</v>
      </c>
      <c r="F19" s="187"/>
      <c r="G19" s="188">
        <f t="shared" si="0"/>
        <v>0</v>
      </c>
      <c r="H19" s="187">
        <v>632.5</v>
      </c>
      <c r="I19" s="188">
        <f t="shared" si="1"/>
        <v>1265</v>
      </c>
      <c r="J19" s="187">
        <v>264.5</v>
      </c>
      <c r="K19" s="188">
        <f t="shared" si="2"/>
        <v>529</v>
      </c>
      <c r="L19" s="188">
        <v>21</v>
      </c>
      <c r="M19" s="188">
        <f t="shared" si="3"/>
        <v>0</v>
      </c>
      <c r="N19" s="186">
        <v>0</v>
      </c>
      <c r="O19" s="186">
        <f t="shared" si="4"/>
        <v>0</v>
      </c>
      <c r="P19" s="186">
        <v>0</v>
      </c>
      <c r="Q19" s="186">
        <f t="shared" si="5"/>
        <v>0</v>
      </c>
      <c r="R19" s="188"/>
      <c r="S19" s="188" t="s">
        <v>458</v>
      </c>
      <c r="T19" s="189" t="s">
        <v>459</v>
      </c>
      <c r="U19" s="162">
        <v>0</v>
      </c>
      <c r="V19" s="162">
        <f t="shared" si="6"/>
        <v>0</v>
      </c>
      <c r="W19" s="162"/>
      <c r="X19" s="162" t="s">
        <v>229</v>
      </c>
      <c r="Y19" s="162" t="s">
        <v>230</v>
      </c>
      <c r="Z19" s="152"/>
      <c r="AA19" s="152"/>
      <c r="AB19" s="152"/>
      <c r="AC19" s="152"/>
      <c r="AD19" s="152"/>
      <c r="AE19" s="152"/>
      <c r="AF19" s="152"/>
      <c r="AG19" s="152" t="s">
        <v>586</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3">
        <v>12</v>
      </c>
      <c r="B20" s="184" t="s">
        <v>609</v>
      </c>
      <c r="C20" s="193" t="s">
        <v>677</v>
      </c>
      <c r="D20" s="185" t="s">
        <v>249</v>
      </c>
      <c r="E20" s="186">
        <v>2</v>
      </c>
      <c r="F20" s="187"/>
      <c r="G20" s="188">
        <f t="shared" si="0"/>
        <v>0</v>
      </c>
      <c r="H20" s="187">
        <v>751</v>
      </c>
      <c r="I20" s="188">
        <f t="shared" si="1"/>
        <v>1502</v>
      </c>
      <c r="J20" s="187">
        <v>0</v>
      </c>
      <c r="K20" s="188">
        <f t="shared" si="2"/>
        <v>0</v>
      </c>
      <c r="L20" s="188">
        <v>21</v>
      </c>
      <c r="M20" s="188">
        <f t="shared" si="3"/>
        <v>0</v>
      </c>
      <c r="N20" s="186">
        <v>0</v>
      </c>
      <c r="O20" s="186">
        <f t="shared" si="4"/>
        <v>0</v>
      </c>
      <c r="P20" s="186">
        <v>0</v>
      </c>
      <c r="Q20" s="186">
        <f t="shared" si="5"/>
        <v>0</v>
      </c>
      <c r="R20" s="188"/>
      <c r="S20" s="188" t="s">
        <v>458</v>
      </c>
      <c r="T20" s="189" t="s">
        <v>459</v>
      </c>
      <c r="U20" s="162">
        <v>0</v>
      </c>
      <c r="V20" s="162">
        <f t="shared" si="6"/>
        <v>0</v>
      </c>
      <c r="W20" s="162"/>
      <c r="X20" s="162" t="s">
        <v>229</v>
      </c>
      <c r="Y20" s="162" t="s">
        <v>230</v>
      </c>
      <c r="Z20" s="152"/>
      <c r="AA20" s="152"/>
      <c r="AB20" s="152"/>
      <c r="AC20" s="152"/>
      <c r="AD20" s="152"/>
      <c r="AE20" s="152"/>
      <c r="AF20" s="152"/>
      <c r="AG20" s="152" t="s">
        <v>586</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3">
        <v>13</v>
      </c>
      <c r="B21" s="184" t="s">
        <v>611</v>
      </c>
      <c r="C21" s="193" t="s">
        <v>678</v>
      </c>
      <c r="D21" s="185" t="s">
        <v>249</v>
      </c>
      <c r="E21" s="186">
        <v>6</v>
      </c>
      <c r="F21" s="187"/>
      <c r="G21" s="188">
        <f t="shared" si="0"/>
        <v>0</v>
      </c>
      <c r="H21" s="187">
        <v>1127</v>
      </c>
      <c r="I21" s="188">
        <f t="shared" si="1"/>
        <v>6762</v>
      </c>
      <c r="J21" s="187">
        <v>0</v>
      </c>
      <c r="K21" s="188">
        <f t="shared" si="2"/>
        <v>0</v>
      </c>
      <c r="L21" s="188">
        <v>21</v>
      </c>
      <c r="M21" s="188">
        <f t="shared" si="3"/>
        <v>0</v>
      </c>
      <c r="N21" s="186">
        <v>0</v>
      </c>
      <c r="O21" s="186">
        <f t="shared" si="4"/>
        <v>0</v>
      </c>
      <c r="P21" s="186">
        <v>0</v>
      </c>
      <c r="Q21" s="186">
        <f t="shared" si="5"/>
        <v>0</v>
      </c>
      <c r="R21" s="188"/>
      <c r="S21" s="188" t="s">
        <v>458</v>
      </c>
      <c r="T21" s="189" t="s">
        <v>459</v>
      </c>
      <c r="U21" s="162">
        <v>0</v>
      </c>
      <c r="V21" s="162">
        <f t="shared" si="6"/>
        <v>0</v>
      </c>
      <c r="W21" s="162"/>
      <c r="X21" s="162" t="s">
        <v>229</v>
      </c>
      <c r="Y21" s="162" t="s">
        <v>230</v>
      </c>
      <c r="Z21" s="152"/>
      <c r="AA21" s="152"/>
      <c r="AB21" s="152"/>
      <c r="AC21" s="152"/>
      <c r="AD21" s="152"/>
      <c r="AE21" s="152"/>
      <c r="AF21" s="152"/>
      <c r="AG21" s="152" t="s">
        <v>586</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
      <c r="A22" s="168" t="s">
        <v>221</v>
      </c>
      <c r="B22" s="169" t="s">
        <v>193</v>
      </c>
      <c r="C22" s="190" t="s">
        <v>28</v>
      </c>
      <c r="D22" s="170"/>
      <c r="E22" s="171"/>
      <c r="F22" s="172"/>
      <c r="G22" s="172">
        <f>SUMIF(AG23:AG25,"&lt;&gt;NOR",G23:G25)</f>
        <v>0</v>
      </c>
      <c r="H22" s="172"/>
      <c r="I22" s="172">
        <f>SUM(I23:I25)</f>
        <v>41660</v>
      </c>
      <c r="J22" s="172"/>
      <c r="K22" s="172">
        <f>SUM(K23:K25)</f>
        <v>0</v>
      </c>
      <c r="L22" s="172"/>
      <c r="M22" s="172">
        <f>SUM(M23:M25)</f>
        <v>0</v>
      </c>
      <c r="N22" s="171"/>
      <c r="O22" s="171">
        <f>SUM(O23:O25)</f>
        <v>0</v>
      </c>
      <c r="P22" s="171"/>
      <c r="Q22" s="171">
        <f>SUM(Q23:Q25)</f>
        <v>0</v>
      </c>
      <c r="R22" s="172"/>
      <c r="S22" s="172"/>
      <c r="T22" s="173"/>
      <c r="U22" s="167"/>
      <c r="V22" s="167">
        <f>SUM(V23:V25)</f>
        <v>0</v>
      </c>
      <c r="W22" s="167"/>
      <c r="X22" s="167"/>
      <c r="Y22" s="167"/>
      <c r="AG22" t="s">
        <v>222</v>
      </c>
    </row>
    <row r="23" spans="1:60" outlineLevel="1" x14ac:dyDescent="0.2">
      <c r="A23" s="183">
        <v>14</v>
      </c>
      <c r="B23" s="184" t="s">
        <v>613</v>
      </c>
      <c r="C23" s="193" t="s">
        <v>679</v>
      </c>
      <c r="D23" s="185" t="s">
        <v>589</v>
      </c>
      <c r="E23" s="186">
        <v>1</v>
      </c>
      <c r="F23" s="187"/>
      <c r="G23" s="188">
        <f>ROUND(E23*F23,2)</f>
        <v>0</v>
      </c>
      <c r="H23" s="187">
        <v>12680</v>
      </c>
      <c r="I23" s="188">
        <f>ROUND(E23*H23,2)</f>
        <v>12680</v>
      </c>
      <c r="J23" s="187">
        <v>0</v>
      </c>
      <c r="K23" s="188">
        <f>ROUND(E23*J23,2)</f>
        <v>0</v>
      </c>
      <c r="L23" s="188">
        <v>21</v>
      </c>
      <c r="M23" s="188">
        <f>G23*(1+L23/100)</f>
        <v>0</v>
      </c>
      <c r="N23" s="186">
        <v>0</v>
      </c>
      <c r="O23" s="186">
        <f>ROUND(E23*N23,2)</f>
        <v>0</v>
      </c>
      <c r="P23" s="186">
        <v>0</v>
      </c>
      <c r="Q23" s="186">
        <f>ROUND(E23*P23,2)</f>
        <v>0</v>
      </c>
      <c r="R23" s="188"/>
      <c r="S23" s="188" t="s">
        <v>458</v>
      </c>
      <c r="T23" s="189" t="s">
        <v>459</v>
      </c>
      <c r="U23" s="162">
        <v>0</v>
      </c>
      <c r="V23" s="162">
        <f>ROUND(E23*U23,2)</f>
        <v>0</v>
      </c>
      <c r="W23" s="162"/>
      <c r="X23" s="162" t="s">
        <v>229</v>
      </c>
      <c r="Y23" s="162" t="s">
        <v>230</v>
      </c>
      <c r="Z23" s="152"/>
      <c r="AA23" s="152"/>
      <c r="AB23" s="152"/>
      <c r="AC23" s="152"/>
      <c r="AD23" s="152"/>
      <c r="AE23" s="152"/>
      <c r="AF23" s="152"/>
      <c r="AG23" s="152" t="s">
        <v>680</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3">
        <v>15</v>
      </c>
      <c r="B24" s="184" t="s">
        <v>616</v>
      </c>
      <c r="C24" s="193" t="s">
        <v>681</v>
      </c>
      <c r="D24" s="185" t="s">
        <v>589</v>
      </c>
      <c r="E24" s="186">
        <v>1</v>
      </c>
      <c r="F24" s="187"/>
      <c r="G24" s="188">
        <f>ROUND(E24*F24,2)</f>
        <v>0</v>
      </c>
      <c r="H24" s="187">
        <v>19920</v>
      </c>
      <c r="I24" s="188">
        <f>ROUND(E24*H24,2)</f>
        <v>19920</v>
      </c>
      <c r="J24" s="187">
        <v>0</v>
      </c>
      <c r="K24" s="188">
        <f>ROUND(E24*J24,2)</f>
        <v>0</v>
      </c>
      <c r="L24" s="188">
        <v>21</v>
      </c>
      <c r="M24" s="188">
        <f>G24*(1+L24/100)</f>
        <v>0</v>
      </c>
      <c r="N24" s="186">
        <v>0</v>
      </c>
      <c r="O24" s="186">
        <f>ROUND(E24*N24,2)</f>
        <v>0</v>
      </c>
      <c r="P24" s="186">
        <v>0</v>
      </c>
      <c r="Q24" s="186">
        <f>ROUND(E24*P24,2)</f>
        <v>0</v>
      </c>
      <c r="R24" s="188"/>
      <c r="S24" s="188" t="s">
        <v>458</v>
      </c>
      <c r="T24" s="189" t="s">
        <v>459</v>
      </c>
      <c r="U24" s="162">
        <v>0</v>
      </c>
      <c r="V24" s="162">
        <f>ROUND(E24*U24,2)</f>
        <v>0</v>
      </c>
      <c r="W24" s="162"/>
      <c r="X24" s="162" t="s">
        <v>229</v>
      </c>
      <c r="Y24" s="162" t="s">
        <v>230</v>
      </c>
      <c r="Z24" s="152"/>
      <c r="AA24" s="152"/>
      <c r="AB24" s="152"/>
      <c r="AC24" s="152"/>
      <c r="AD24" s="152"/>
      <c r="AE24" s="152"/>
      <c r="AF24" s="152"/>
      <c r="AG24" s="152" t="s">
        <v>680</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5">
        <v>16</v>
      </c>
      <c r="B25" s="176" t="s">
        <v>682</v>
      </c>
      <c r="C25" s="191" t="s">
        <v>683</v>
      </c>
      <c r="D25" s="177" t="s">
        <v>589</v>
      </c>
      <c r="E25" s="178">
        <v>1</v>
      </c>
      <c r="F25" s="179"/>
      <c r="G25" s="180">
        <f>ROUND(E25*F25,2)</f>
        <v>0</v>
      </c>
      <c r="H25" s="179">
        <v>9060</v>
      </c>
      <c r="I25" s="180">
        <f>ROUND(E25*H25,2)</f>
        <v>9060</v>
      </c>
      <c r="J25" s="179">
        <v>0</v>
      </c>
      <c r="K25" s="180">
        <f>ROUND(E25*J25,2)</f>
        <v>0</v>
      </c>
      <c r="L25" s="180">
        <v>21</v>
      </c>
      <c r="M25" s="180">
        <f>G25*(1+L25/100)</f>
        <v>0</v>
      </c>
      <c r="N25" s="178">
        <v>0</v>
      </c>
      <c r="O25" s="178">
        <f>ROUND(E25*N25,2)</f>
        <v>0</v>
      </c>
      <c r="P25" s="178">
        <v>0</v>
      </c>
      <c r="Q25" s="178">
        <f>ROUND(E25*P25,2)</f>
        <v>0</v>
      </c>
      <c r="R25" s="180"/>
      <c r="S25" s="180" t="s">
        <v>458</v>
      </c>
      <c r="T25" s="181" t="s">
        <v>459</v>
      </c>
      <c r="U25" s="162">
        <v>0</v>
      </c>
      <c r="V25" s="162">
        <f>ROUND(E25*U25,2)</f>
        <v>0</v>
      </c>
      <c r="W25" s="162"/>
      <c r="X25" s="162" t="s">
        <v>229</v>
      </c>
      <c r="Y25" s="162" t="s">
        <v>230</v>
      </c>
      <c r="Z25" s="152"/>
      <c r="AA25" s="152"/>
      <c r="AB25" s="152"/>
      <c r="AC25" s="152"/>
      <c r="AD25" s="152"/>
      <c r="AE25" s="152"/>
      <c r="AF25" s="152"/>
      <c r="AG25" s="152" t="s">
        <v>680</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3"/>
      <c r="B26" s="4"/>
      <c r="C26" s="195"/>
      <c r="D26" s="6"/>
      <c r="E26" s="3"/>
      <c r="F26" s="3"/>
      <c r="G26" s="3"/>
      <c r="H26" s="3"/>
      <c r="I26" s="3"/>
      <c r="J26" s="3"/>
      <c r="K26" s="3"/>
      <c r="L26" s="3"/>
      <c r="M26" s="3"/>
      <c r="N26" s="3"/>
      <c r="O26" s="3"/>
      <c r="P26" s="3"/>
      <c r="Q26" s="3"/>
      <c r="R26" s="3"/>
      <c r="S26" s="3"/>
      <c r="T26" s="3"/>
      <c r="U26" s="3"/>
      <c r="V26" s="3"/>
      <c r="W26" s="3"/>
      <c r="X26" s="3"/>
      <c r="Y26" s="3"/>
      <c r="AE26">
        <v>12</v>
      </c>
      <c r="AF26">
        <v>21</v>
      </c>
      <c r="AG26" t="s">
        <v>207</v>
      </c>
    </row>
    <row r="27" spans="1:60" x14ac:dyDescent="0.2">
      <c r="A27" s="155"/>
      <c r="B27" s="156" t="s">
        <v>29</v>
      </c>
      <c r="C27" s="196"/>
      <c r="D27" s="157"/>
      <c r="E27" s="158"/>
      <c r="F27" s="158"/>
      <c r="G27" s="174">
        <f>G8+G22</f>
        <v>0</v>
      </c>
      <c r="H27" s="3"/>
      <c r="I27" s="3"/>
      <c r="J27" s="3"/>
      <c r="K27" s="3"/>
      <c r="L27" s="3"/>
      <c r="M27" s="3"/>
      <c r="N27" s="3"/>
      <c r="O27" s="3"/>
      <c r="P27" s="3"/>
      <c r="Q27" s="3"/>
      <c r="R27" s="3"/>
      <c r="S27" s="3"/>
      <c r="T27" s="3"/>
      <c r="U27" s="3"/>
      <c r="V27" s="3"/>
      <c r="W27" s="3"/>
      <c r="X27" s="3"/>
      <c r="Y27" s="3"/>
      <c r="AE27">
        <f>SUMIF(L7:L25,AE26,G7:G25)</f>
        <v>0</v>
      </c>
      <c r="AF27">
        <f>SUMIF(L7:L25,AF26,G7:G25)</f>
        <v>0</v>
      </c>
      <c r="AG27" t="s">
        <v>581</v>
      </c>
    </row>
    <row r="28" spans="1:60" x14ac:dyDescent="0.2">
      <c r="C28" s="197"/>
      <c r="D28" s="10"/>
      <c r="AG28" t="s">
        <v>583</v>
      </c>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87E99-B071-4A19-9CC1-817A699C7E73}">
  <sheetPr>
    <outlinePr summaryBelow="0"/>
  </sheetPr>
  <dimension ref="A1:BH5000"/>
  <sheetViews>
    <sheetView tabSelected="1" workbookViewId="0">
      <pane ySplit="7" topLeftCell="A8" activePane="bottomLeft" state="frozen"/>
      <selection pane="bottomLeft" activeCell="AA23" sqref="AA23"/>
    </sheetView>
  </sheetViews>
  <sheetFormatPr defaultRowHeight="12.75" outlineLevelRow="1" x14ac:dyDescent="0.2"/>
  <cols>
    <col min="1" max="1" width="3.42578125" customWidth="1"/>
    <col min="2" max="2" width="12.7109375" style="126" customWidth="1"/>
    <col min="3" max="3" width="63.28515625" style="126"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s>
  <sheetData>
    <row r="1" spans="1:60" ht="15.75" customHeight="1" x14ac:dyDescent="0.25">
      <c r="A1" s="259" t="s">
        <v>194</v>
      </c>
      <c r="B1" s="259"/>
      <c r="C1" s="259"/>
      <c r="D1" s="259"/>
      <c r="E1" s="259"/>
      <c r="F1" s="259"/>
      <c r="G1" s="259"/>
      <c r="AG1" t="s">
        <v>195</v>
      </c>
    </row>
    <row r="2" spans="1:60" ht="25.15" customHeight="1" x14ac:dyDescent="0.2">
      <c r="A2" s="50" t="s">
        <v>7</v>
      </c>
      <c r="B2" s="49" t="s">
        <v>43</v>
      </c>
      <c r="C2" s="260" t="s">
        <v>786</v>
      </c>
      <c r="D2" s="261"/>
      <c r="E2" s="261"/>
      <c r="F2" s="261"/>
      <c r="G2" s="262"/>
      <c r="AG2" t="s">
        <v>196</v>
      </c>
    </row>
    <row r="3" spans="1:60" ht="25.15" customHeight="1" x14ac:dyDescent="0.2">
      <c r="A3" s="50" t="s">
        <v>8</v>
      </c>
      <c r="B3" s="49" t="s">
        <v>52</v>
      </c>
      <c r="C3" s="260" t="s">
        <v>786</v>
      </c>
      <c r="D3" s="261"/>
      <c r="E3" s="261"/>
      <c r="F3" s="261"/>
      <c r="G3" s="262"/>
      <c r="AC3" s="126" t="s">
        <v>196</v>
      </c>
      <c r="AG3" t="s">
        <v>197</v>
      </c>
    </row>
    <row r="4" spans="1:60" ht="25.15" customHeight="1" x14ac:dyDescent="0.2">
      <c r="A4" s="145" t="s">
        <v>9</v>
      </c>
      <c r="B4" s="146" t="s">
        <v>57</v>
      </c>
      <c r="C4" s="263" t="s">
        <v>58</v>
      </c>
      <c r="D4" s="264"/>
      <c r="E4" s="264"/>
      <c r="F4" s="264"/>
      <c r="G4" s="265"/>
      <c r="AG4" t="s">
        <v>198</v>
      </c>
    </row>
    <row r="5" spans="1:60" x14ac:dyDescent="0.2">
      <c r="D5" s="10"/>
    </row>
    <row r="6" spans="1:60" ht="38.25" x14ac:dyDescent="0.2">
      <c r="A6" s="148" t="s">
        <v>199</v>
      </c>
      <c r="B6" s="150" t="s">
        <v>200</v>
      </c>
      <c r="C6" s="150" t="s">
        <v>201</v>
      </c>
      <c r="D6" s="149" t="s">
        <v>202</v>
      </c>
      <c r="E6" s="148" t="s">
        <v>203</v>
      </c>
      <c r="F6" s="147" t="s">
        <v>204</v>
      </c>
      <c r="G6" s="148" t="s">
        <v>29</v>
      </c>
      <c r="H6" s="151" t="s">
        <v>30</v>
      </c>
      <c r="I6" s="151" t="s">
        <v>205</v>
      </c>
      <c r="J6" s="151" t="s">
        <v>31</v>
      </c>
      <c r="K6" s="151" t="s">
        <v>206</v>
      </c>
      <c r="L6" s="151" t="s">
        <v>207</v>
      </c>
      <c r="M6" s="151" t="s">
        <v>208</v>
      </c>
      <c r="N6" s="151" t="s">
        <v>209</v>
      </c>
      <c r="O6" s="151" t="s">
        <v>210</v>
      </c>
      <c r="P6" s="151" t="s">
        <v>211</v>
      </c>
      <c r="Q6" s="151" t="s">
        <v>212</v>
      </c>
      <c r="R6" s="151" t="s">
        <v>213</v>
      </c>
      <c r="S6" s="151" t="s">
        <v>214</v>
      </c>
      <c r="T6" s="151" t="s">
        <v>215</v>
      </c>
      <c r="U6" s="151" t="s">
        <v>216</v>
      </c>
      <c r="V6" s="151" t="s">
        <v>217</v>
      </c>
      <c r="W6" s="151" t="s">
        <v>218</v>
      </c>
      <c r="X6" s="151" t="s">
        <v>219</v>
      </c>
      <c r="Y6" s="151" t="s">
        <v>220</v>
      </c>
    </row>
    <row r="7" spans="1:60" hidden="1" x14ac:dyDescent="0.2">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
      <c r="A8" s="168" t="s">
        <v>221</v>
      </c>
      <c r="B8" s="169" t="s">
        <v>72</v>
      </c>
      <c r="C8" s="190" t="s">
        <v>73</v>
      </c>
      <c r="D8" s="170"/>
      <c r="E8" s="171"/>
      <c r="F8" s="172"/>
      <c r="G8" s="172">
        <f>SUMIF(AG9:AG9,"&lt;&gt;NOR",G9:G9)</f>
        <v>0</v>
      </c>
      <c r="H8" s="172"/>
      <c r="I8" s="172">
        <f>SUM(I9:I9)</f>
        <v>7550.46</v>
      </c>
      <c r="J8" s="172"/>
      <c r="K8" s="172">
        <f>SUM(K9:K9)</f>
        <v>484</v>
      </c>
      <c r="L8" s="172"/>
      <c r="M8" s="172">
        <f>SUM(M9:M9)</f>
        <v>0</v>
      </c>
      <c r="N8" s="171"/>
      <c r="O8" s="171">
        <f>SUM(O9:O9)</f>
        <v>0</v>
      </c>
      <c r="P8" s="171"/>
      <c r="Q8" s="171">
        <f>SUM(Q9:Q9)</f>
        <v>0</v>
      </c>
      <c r="R8" s="172"/>
      <c r="S8" s="172"/>
      <c r="T8" s="173"/>
      <c r="U8" s="167"/>
      <c r="V8" s="167">
        <f>SUM(V9:V9)</f>
        <v>0</v>
      </c>
      <c r="W8" s="167"/>
      <c r="X8" s="167"/>
      <c r="Y8" s="167"/>
      <c r="AG8" t="s">
        <v>222</v>
      </c>
    </row>
    <row r="9" spans="1:60" outlineLevel="1" x14ac:dyDescent="0.2">
      <c r="A9" s="183">
        <v>1</v>
      </c>
      <c r="B9" s="184" t="s">
        <v>584</v>
      </c>
      <c r="C9" s="193" t="s">
        <v>684</v>
      </c>
      <c r="D9" s="185" t="s">
        <v>685</v>
      </c>
      <c r="E9" s="186">
        <v>1</v>
      </c>
      <c r="F9" s="187"/>
      <c r="G9" s="188">
        <f>ROUND(E9*F9,2)</f>
        <v>0</v>
      </c>
      <c r="H9" s="187">
        <v>7550.46</v>
      </c>
      <c r="I9" s="188">
        <f>ROUND(E9*H9,2)</f>
        <v>7550.46</v>
      </c>
      <c r="J9" s="187">
        <v>484</v>
      </c>
      <c r="K9" s="188">
        <f>ROUND(E9*J9,2)</f>
        <v>484</v>
      </c>
      <c r="L9" s="188">
        <v>21</v>
      </c>
      <c r="M9" s="188">
        <f>G9*(1+L9/100)</f>
        <v>0</v>
      </c>
      <c r="N9" s="186">
        <v>0</v>
      </c>
      <c r="O9" s="186">
        <f>ROUND(E9*N9,2)</f>
        <v>0</v>
      </c>
      <c r="P9" s="186">
        <v>0</v>
      </c>
      <c r="Q9" s="186">
        <f>ROUND(E9*P9,2)</f>
        <v>0</v>
      </c>
      <c r="R9" s="188"/>
      <c r="S9" s="188" t="s">
        <v>458</v>
      </c>
      <c r="T9" s="189" t="s">
        <v>459</v>
      </c>
      <c r="U9" s="162">
        <v>0</v>
      </c>
      <c r="V9" s="162">
        <f>ROUND(E9*U9,2)</f>
        <v>0</v>
      </c>
      <c r="W9" s="162"/>
      <c r="X9" s="162" t="s">
        <v>229</v>
      </c>
      <c r="Y9" s="162" t="s">
        <v>230</v>
      </c>
      <c r="Z9" s="152"/>
      <c r="AA9" s="152"/>
      <c r="AB9" s="152"/>
      <c r="AC9" s="152"/>
      <c r="AD9" s="152"/>
      <c r="AE9" s="152"/>
      <c r="AF9" s="152"/>
      <c r="AG9" s="152" t="s">
        <v>586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
      <c r="A10" s="168" t="s">
        <v>221</v>
      </c>
      <c r="B10" s="169" t="s">
        <v>94</v>
      </c>
      <c r="C10" s="190" t="s">
        <v>95</v>
      </c>
      <c r="D10" s="170"/>
      <c r="E10" s="171"/>
      <c r="F10" s="172"/>
      <c r="G10" s="172">
        <f>SUMIF(AG11:AG11,"&lt;&gt;NOR",G11:G11)</f>
        <v>0</v>
      </c>
      <c r="H10" s="172"/>
      <c r="I10" s="172">
        <f>SUM(I11:I11)</f>
        <v>1003.2</v>
      </c>
      <c r="J10" s="172"/>
      <c r="K10" s="172">
        <f>SUM(K11:K11)</f>
        <v>497.64</v>
      </c>
      <c r="L10" s="172"/>
      <c r="M10" s="172">
        <f>SUM(M11:M11)</f>
        <v>0</v>
      </c>
      <c r="N10" s="171"/>
      <c r="O10" s="171">
        <f>SUM(O11:O11)</f>
        <v>0</v>
      </c>
      <c r="P10" s="171"/>
      <c r="Q10" s="171">
        <f>SUM(Q11:Q11)</f>
        <v>0</v>
      </c>
      <c r="R10" s="172"/>
      <c r="S10" s="172"/>
      <c r="T10" s="173"/>
      <c r="U10" s="167"/>
      <c r="V10" s="167">
        <f>SUM(V11:V11)</f>
        <v>0</v>
      </c>
      <c r="W10" s="167"/>
      <c r="X10" s="167"/>
      <c r="Y10" s="167"/>
      <c r="AG10" t="s">
        <v>222</v>
      </c>
    </row>
    <row r="11" spans="1:60" outlineLevel="1" x14ac:dyDescent="0.2">
      <c r="A11" s="183">
        <v>2</v>
      </c>
      <c r="B11" s="184" t="s">
        <v>587</v>
      </c>
      <c r="C11" s="193" t="s">
        <v>686</v>
      </c>
      <c r="D11" s="185" t="s">
        <v>685</v>
      </c>
      <c r="E11" s="186">
        <v>1</v>
      </c>
      <c r="F11" s="187"/>
      <c r="G11" s="188">
        <f>ROUND(E11*F11,2)</f>
        <v>0</v>
      </c>
      <c r="H11" s="187">
        <v>1003.2</v>
      </c>
      <c r="I11" s="188">
        <f>ROUND(E11*H11,2)</f>
        <v>1003.2</v>
      </c>
      <c r="J11" s="187">
        <v>497.64</v>
      </c>
      <c r="K11" s="188">
        <f>ROUND(E11*J11,2)</f>
        <v>497.64</v>
      </c>
      <c r="L11" s="188">
        <v>21</v>
      </c>
      <c r="M11" s="188">
        <f>G11*(1+L11/100)</f>
        <v>0</v>
      </c>
      <c r="N11" s="186">
        <v>0</v>
      </c>
      <c r="O11" s="186">
        <f>ROUND(E11*N11,2)</f>
        <v>0</v>
      </c>
      <c r="P11" s="186">
        <v>0</v>
      </c>
      <c r="Q11" s="186">
        <f>ROUND(E11*P11,2)</f>
        <v>0</v>
      </c>
      <c r="R11" s="188"/>
      <c r="S11" s="188" t="s">
        <v>458</v>
      </c>
      <c r="T11" s="189" t="s">
        <v>459</v>
      </c>
      <c r="U11" s="162">
        <v>0</v>
      </c>
      <c r="V11" s="162">
        <f>ROUND(E11*U11,2)</f>
        <v>0</v>
      </c>
      <c r="W11" s="162"/>
      <c r="X11" s="162" t="s">
        <v>229</v>
      </c>
      <c r="Y11" s="162" t="s">
        <v>230</v>
      </c>
      <c r="Z11" s="152"/>
      <c r="AA11" s="152"/>
      <c r="AB11" s="152"/>
      <c r="AC11" s="152"/>
      <c r="AD11" s="152"/>
      <c r="AE11" s="152"/>
      <c r="AF11" s="152"/>
      <c r="AG11" s="152" t="s">
        <v>586</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x14ac:dyDescent="0.2">
      <c r="A12" s="168" t="s">
        <v>221</v>
      </c>
      <c r="B12" s="169" t="s">
        <v>115</v>
      </c>
      <c r="C12" s="190" t="s">
        <v>75</v>
      </c>
      <c r="D12" s="170"/>
      <c r="E12" s="171"/>
      <c r="F12" s="172"/>
      <c r="G12" s="172">
        <f>SUMIF(AG13:AG15,"&lt;&gt;NOR",G13:G15)</f>
        <v>0</v>
      </c>
      <c r="H12" s="172"/>
      <c r="I12" s="172">
        <f>SUM(I13:I15)</f>
        <v>798.6</v>
      </c>
      <c r="J12" s="172"/>
      <c r="K12" s="172">
        <f>SUM(K13:K15)</f>
        <v>1902.92</v>
      </c>
      <c r="L12" s="172"/>
      <c r="M12" s="172">
        <f>SUM(M13:M15)</f>
        <v>0</v>
      </c>
      <c r="N12" s="171"/>
      <c r="O12" s="171">
        <f>SUM(O13:O15)</f>
        <v>0</v>
      </c>
      <c r="P12" s="171"/>
      <c r="Q12" s="171">
        <f>SUM(Q13:Q15)</f>
        <v>0</v>
      </c>
      <c r="R12" s="172"/>
      <c r="S12" s="172"/>
      <c r="T12" s="173"/>
      <c r="U12" s="167"/>
      <c r="V12" s="167">
        <f>SUM(V13:V15)</f>
        <v>0</v>
      </c>
      <c r="W12" s="167"/>
      <c r="X12" s="167"/>
      <c r="Y12" s="167"/>
      <c r="AG12" t="s">
        <v>222</v>
      </c>
    </row>
    <row r="13" spans="1:60" outlineLevel="1" x14ac:dyDescent="0.2">
      <c r="A13" s="183">
        <v>3</v>
      </c>
      <c r="B13" s="184" t="s">
        <v>590</v>
      </c>
      <c r="C13" s="193" t="s">
        <v>687</v>
      </c>
      <c r="D13" s="185" t="s">
        <v>685</v>
      </c>
      <c r="E13" s="186">
        <v>1</v>
      </c>
      <c r="F13" s="187"/>
      <c r="G13" s="188">
        <f>ROUND(E13*F13,2)</f>
        <v>0</v>
      </c>
      <c r="H13" s="187">
        <v>136.4</v>
      </c>
      <c r="I13" s="188">
        <f>ROUND(E13*H13,2)</f>
        <v>136.4</v>
      </c>
      <c r="J13" s="187">
        <v>238.06</v>
      </c>
      <c r="K13" s="188">
        <f>ROUND(E13*J13,2)</f>
        <v>238.06</v>
      </c>
      <c r="L13" s="188">
        <v>21</v>
      </c>
      <c r="M13" s="188">
        <f>G13*(1+L13/100)</f>
        <v>0</v>
      </c>
      <c r="N13" s="186">
        <v>0</v>
      </c>
      <c r="O13" s="186">
        <f>ROUND(E13*N13,2)</f>
        <v>0</v>
      </c>
      <c r="P13" s="186">
        <v>0</v>
      </c>
      <c r="Q13" s="186">
        <f>ROUND(E13*P13,2)</f>
        <v>0</v>
      </c>
      <c r="R13" s="188"/>
      <c r="S13" s="188" t="s">
        <v>458</v>
      </c>
      <c r="T13" s="189" t="s">
        <v>459</v>
      </c>
      <c r="U13" s="162">
        <v>0</v>
      </c>
      <c r="V13" s="162">
        <f>ROUND(E13*U13,2)</f>
        <v>0</v>
      </c>
      <c r="W13" s="162"/>
      <c r="X13" s="162" t="s">
        <v>229</v>
      </c>
      <c r="Y13" s="162" t="s">
        <v>230</v>
      </c>
      <c r="Z13" s="152"/>
      <c r="AA13" s="152"/>
      <c r="AB13" s="152"/>
      <c r="AC13" s="152"/>
      <c r="AD13" s="152"/>
      <c r="AE13" s="152"/>
      <c r="AF13" s="152"/>
      <c r="AG13" s="152" t="s">
        <v>586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3">
        <v>4</v>
      </c>
      <c r="B14" s="184" t="s">
        <v>592</v>
      </c>
      <c r="C14" s="193" t="s">
        <v>688</v>
      </c>
      <c r="D14" s="185" t="s">
        <v>685</v>
      </c>
      <c r="E14" s="186">
        <v>1</v>
      </c>
      <c r="F14" s="187"/>
      <c r="G14" s="188">
        <f>ROUND(E14*F14,2)</f>
        <v>0</v>
      </c>
      <c r="H14" s="187">
        <v>101.2</v>
      </c>
      <c r="I14" s="188">
        <f>ROUND(E14*H14,2)</f>
        <v>101.2</v>
      </c>
      <c r="J14" s="187">
        <v>238.06</v>
      </c>
      <c r="K14" s="188">
        <f>ROUND(E14*J14,2)</f>
        <v>238.06</v>
      </c>
      <c r="L14" s="188">
        <v>21</v>
      </c>
      <c r="M14" s="188">
        <f>G14*(1+L14/100)</f>
        <v>0</v>
      </c>
      <c r="N14" s="186">
        <v>0</v>
      </c>
      <c r="O14" s="186">
        <f>ROUND(E14*N14,2)</f>
        <v>0</v>
      </c>
      <c r="P14" s="186">
        <v>0</v>
      </c>
      <c r="Q14" s="186">
        <f>ROUND(E14*P14,2)</f>
        <v>0</v>
      </c>
      <c r="R14" s="188"/>
      <c r="S14" s="188" t="s">
        <v>458</v>
      </c>
      <c r="T14" s="189" t="s">
        <v>459</v>
      </c>
      <c r="U14" s="162">
        <v>0</v>
      </c>
      <c r="V14" s="162">
        <f>ROUND(E14*U14,2)</f>
        <v>0</v>
      </c>
      <c r="W14" s="162"/>
      <c r="X14" s="162" t="s">
        <v>229</v>
      </c>
      <c r="Y14" s="162" t="s">
        <v>230</v>
      </c>
      <c r="Z14" s="152"/>
      <c r="AA14" s="152"/>
      <c r="AB14" s="152"/>
      <c r="AC14" s="152"/>
      <c r="AD14" s="152"/>
      <c r="AE14" s="152"/>
      <c r="AF14" s="152"/>
      <c r="AG14" s="152" t="s">
        <v>586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3">
        <v>5</v>
      </c>
      <c r="B15" s="184" t="s">
        <v>595</v>
      </c>
      <c r="C15" s="193" t="s">
        <v>689</v>
      </c>
      <c r="D15" s="185" t="s">
        <v>685</v>
      </c>
      <c r="E15" s="186">
        <v>1</v>
      </c>
      <c r="F15" s="187"/>
      <c r="G15" s="188">
        <f>ROUND(E15*F15,2)</f>
        <v>0</v>
      </c>
      <c r="H15" s="187">
        <v>561</v>
      </c>
      <c r="I15" s="188">
        <f>ROUND(E15*H15,2)</f>
        <v>561</v>
      </c>
      <c r="J15" s="187">
        <v>1426.8</v>
      </c>
      <c r="K15" s="188">
        <f>ROUND(E15*J15,2)</f>
        <v>1426.8</v>
      </c>
      <c r="L15" s="188">
        <v>21</v>
      </c>
      <c r="M15" s="188">
        <f>G15*(1+L15/100)</f>
        <v>0</v>
      </c>
      <c r="N15" s="186">
        <v>0</v>
      </c>
      <c r="O15" s="186">
        <f>ROUND(E15*N15,2)</f>
        <v>0</v>
      </c>
      <c r="P15" s="186">
        <v>0</v>
      </c>
      <c r="Q15" s="186">
        <f>ROUND(E15*P15,2)</f>
        <v>0</v>
      </c>
      <c r="R15" s="188"/>
      <c r="S15" s="188" t="s">
        <v>458</v>
      </c>
      <c r="T15" s="189" t="s">
        <v>459</v>
      </c>
      <c r="U15" s="162">
        <v>0</v>
      </c>
      <c r="V15" s="162">
        <f>ROUND(E15*U15,2)</f>
        <v>0</v>
      </c>
      <c r="W15" s="162"/>
      <c r="X15" s="162" t="s">
        <v>229</v>
      </c>
      <c r="Y15" s="162" t="s">
        <v>230</v>
      </c>
      <c r="Z15" s="152"/>
      <c r="AA15" s="152"/>
      <c r="AB15" s="152"/>
      <c r="AC15" s="152"/>
      <c r="AD15" s="152"/>
      <c r="AE15" s="152"/>
      <c r="AF15" s="152"/>
      <c r="AG15" s="152" t="s">
        <v>586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x14ac:dyDescent="0.2">
      <c r="A16" s="168" t="s">
        <v>221</v>
      </c>
      <c r="B16" s="169" t="s">
        <v>125</v>
      </c>
      <c r="C16" s="190" t="s">
        <v>126</v>
      </c>
      <c r="D16" s="170"/>
      <c r="E16" s="171"/>
      <c r="F16" s="172"/>
      <c r="G16" s="172">
        <f>SUMIF(AG17:AG19,"&lt;&gt;NOR",G17:G19)</f>
        <v>0</v>
      </c>
      <c r="H16" s="172"/>
      <c r="I16" s="172">
        <f>SUM(I17:I19)</f>
        <v>26457.510000000002</v>
      </c>
      <c r="J16" s="172"/>
      <c r="K16" s="172">
        <f>SUM(K17:K19)</f>
        <v>5373.92</v>
      </c>
      <c r="L16" s="172"/>
      <c r="M16" s="172">
        <f>SUM(M17:M19)</f>
        <v>0</v>
      </c>
      <c r="N16" s="171"/>
      <c r="O16" s="171">
        <f>SUM(O17:O19)</f>
        <v>0</v>
      </c>
      <c r="P16" s="171"/>
      <c r="Q16" s="171">
        <f>SUM(Q17:Q19)</f>
        <v>0</v>
      </c>
      <c r="R16" s="172"/>
      <c r="S16" s="172"/>
      <c r="T16" s="173"/>
      <c r="U16" s="167"/>
      <c r="V16" s="167">
        <f>SUM(V17:V19)</f>
        <v>0</v>
      </c>
      <c r="W16" s="167"/>
      <c r="X16" s="167"/>
      <c r="Y16" s="167"/>
      <c r="AG16" t="s">
        <v>222</v>
      </c>
    </row>
    <row r="17" spans="1:60" outlineLevel="1" x14ac:dyDescent="0.2">
      <c r="A17" s="183">
        <v>6</v>
      </c>
      <c r="B17" s="184" t="s">
        <v>597</v>
      </c>
      <c r="C17" s="193" t="s">
        <v>690</v>
      </c>
      <c r="D17" s="185" t="s">
        <v>685</v>
      </c>
      <c r="E17" s="186">
        <v>1</v>
      </c>
      <c r="F17" s="187"/>
      <c r="G17" s="188">
        <f>ROUND(E17*F17,2)</f>
        <v>0</v>
      </c>
      <c r="H17" s="187">
        <v>1878.01</v>
      </c>
      <c r="I17" s="188">
        <f>ROUND(E17*H17,2)</f>
        <v>1878.01</v>
      </c>
      <c r="J17" s="187">
        <v>335.87</v>
      </c>
      <c r="K17" s="188">
        <f>ROUND(E17*J17,2)</f>
        <v>335.87</v>
      </c>
      <c r="L17" s="188">
        <v>21</v>
      </c>
      <c r="M17" s="188">
        <f>G17*(1+L17/100)</f>
        <v>0</v>
      </c>
      <c r="N17" s="186">
        <v>0</v>
      </c>
      <c r="O17" s="186">
        <f>ROUND(E17*N17,2)</f>
        <v>0</v>
      </c>
      <c r="P17" s="186">
        <v>0</v>
      </c>
      <c r="Q17" s="186">
        <f>ROUND(E17*P17,2)</f>
        <v>0</v>
      </c>
      <c r="R17" s="188"/>
      <c r="S17" s="188" t="s">
        <v>458</v>
      </c>
      <c r="T17" s="189" t="s">
        <v>459</v>
      </c>
      <c r="U17" s="162">
        <v>0</v>
      </c>
      <c r="V17" s="162">
        <f>ROUND(E17*U17,2)</f>
        <v>0</v>
      </c>
      <c r="W17" s="162"/>
      <c r="X17" s="162" t="s">
        <v>229</v>
      </c>
      <c r="Y17" s="162" t="s">
        <v>230</v>
      </c>
      <c r="Z17" s="152"/>
      <c r="AA17" s="152"/>
      <c r="AB17" s="152"/>
      <c r="AC17" s="152"/>
      <c r="AD17" s="152"/>
      <c r="AE17" s="152"/>
      <c r="AF17" s="152"/>
      <c r="AG17" s="152" t="s">
        <v>586</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3">
        <v>7</v>
      </c>
      <c r="B18" s="184" t="s">
        <v>599</v>
      </c>
      <c r="C18" s="193" t="s">
        <v>691</v>
      </c>
      <c r="D18" s="185" t="s">
        <v>685</v>
      </c>
      <c r="E18" s="186">
        <v>5</v>
      </c>
      <c r="F18" s="187"/>
      <c r="G18" s="188">
        <f>ROUND(E18*F18,2)</f>
        <v>0</v>
      </c>
      <c r="H18" s="187">
        <v>1873.3</v>
      </c>
      <c r="I18" s="188">
        <f>ROUND(E18*H18,2)</f>
        <v>9366.5</v>
      </c>
      <c r="J18" s="187">
        <v>335.87</v>
      </c>
      <c r="K18" s="188">
        <f>ROUND(E18*J18,2)</f>
        <v>1679.35</v>
      </c>
      <c r="L18" s="188">
        <v>21</v>
      </c>
      <c r="M18" s="188">
        <f>G18*(1+L18/100)</f>
        <v>0</v>
      </c>
      <c r="N18" s="186">
        <v>0</v>
      </c>
      <c r="O18" s="186">
        <f>ROUND(E18*N18,2)</f>
        <v>0</v>
      </c>
      <c r="P18" s="186">
        <v>0</v>
      </c>
      <c r="Q18" s="186">
        <f>ROUND(E18*P18,2)</f>
        <v>0</v>
      </c>
      <c r="R18" s="188"/>
      <c r="S18" s="188" t="s">
        <v>458</v>
      </c>
      <c r="T18" s="189" t="s">
        <v>459</v>
      </c>
      <c r="U18" s="162">
        <v>0</v>
      </c>
      <c r="V18" s="162">
        <f>ROUND(E18*U18,2)</f>
        <v>0</v>
      </c>
      <c r="W18" s="162"/>
      <c r="X18" s="162" t="s">
        <v>229</v>
      </c>
      <c r="Y18" s="162" t="s">
        <v>230</v>
      </c>
      <c r="Z18" s="152"/>
      <c r="AA18" s="152"/>
      <c r="AB18" s="152"/>
      <c r="AC18" s="152"/>
      <c r="AD18" s="152"/>
      <c r="AE18" s="152"/>
      <c r="AF18" s="152"/>
      <c r="AG18" s="152" t="s">
        <v>586</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3">
        <v>8</v>
      </c>
      <c r="B19" s="184" t="s">
        <v>601</v>
      </c>
      <c r="C19" s="193" t="s">
        <v>692</v>
      </c>
      <c r="D19" s="185" t="s">
        <v>685</v>
      </c>
      <c r="E19" s="186">
        <v>10</v>
      </c>
      <c r="F19" s="187"/>
      <c r="G19" s="188">
        <f>ROUND(E19*F19,2)</f>
        <v>0</v>
      </c>
      <c r="H19" s="187">
        <v>1521.3</v>
      </c>
      <c r="I19" s="188">
        <f>ROUND(E19*H19,2)</f>
        <v>15213</v>
      </c>
      <c r="J19" s="187">
        <v>335.87</v>
      </c>
      <c r="K19" s="188">
        <f>ROUND(E19*J19,2)</f>
        <v>3358.7</v>
      </c>
      <c r="L19" s="188">
        <v>21</v>
      </c>
      <c r="M19" s="188">
        <f>G19*(1+L19/100)</f>
        <v>0</v>
      </c>
      <c r="N19" s="186">
        <v>0</v>
      </c>
      <c r="O19" s="186">
        <f>ROUND(E19*N19,2)</f>
        <v>0</v>
      </c>
      <c r="P19" s="186">
        <v>0</v>
      </c>
      <c r="Q19" s="186">
        <f>ROUND(E19*P19,2)</f>
        <v>0</v>
      </c>
      <c r="R19" s="188"/>
      <c r="S19" s="188" t="s">
        <v>458</v>
      </c>
      <c r="T19" s="189" t="s">
        <v>459</v>
      </c>
      <c r="U19" s="162">
        <v>0</v>
      </c>
      <c r="V19" s="162">
        <f>ROUND(E19*U19,2)</f>
        <v>0</v>
      </c>
      <c r="W19" s="162"/>
      <c r="X19" s="162" t="s">
        <v>229</v>
      </c>
      <c r="Y19" s="162" t="s">
        <v>230</v>
      </c>
      <c r="Z19" s="152"/>
      <c r="AA19" s="152"/>
      <c r="AB19" s="152"/>
      <c r="AC19" s="152"/>
      <c r="AD19" s="152"/>
      <c r="AE19" s="152"/>
      <c r="AF19" s="152"/>
      <c r="AG19" s="152" t="s">
        <v>586</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x14ac:dyDescent="0.2">
      <c r="A20" s="168" t="s">
        <v>221</v>
      </c>
      <c r="B20" s="169" t="s">
        <v>127</v>
      </c>
      <c r="C20" s="190" t="s">
        <v>128</v>
      </c>
      <c r="D20" s="170"/>
      <c r="E20" s="171"/>
      <c r="F20" s="172"/>
      <c r="G20" s="172">
        <f>SUMIF(AG21:AG21,"&lt;&gt;NOR",G21:G21)</f>
        <v>0</v>
      </c>
      <c r="H20" s="172"/>
      <c r="I20" s="172">
        <f>SUM(I21:I21)</f>
        <v>950.4</v>
      </c>
      <c r="J20" s="172"/>
      <c r="K20" s="172">
        <f>SUM(K21:K21)</f>
        <v>830.28</v>
      </c>
      <c r="L20" s="172"/>
      <c r="M20" s="172">
        <f>SUM(M21:M21)</f>
        <v>0</v>
      </c>
      <c r="N20" s="171"/>
      <c r="O20" s="171">
        <f>SUM(O21:O21)</f>
        <v>0</v>
      </c>
      <c r="P20" s="171"/>
      <c r="Q20" s="171">
        <f>SUM(Q21:Q21)</f>
        <v>0</v>
      </c>
      <c r="R20" s="172"/>
      <c r="S20" s="172"/>
      <c r="T20" s="173"/>
      <c r="U20" s="167"/>
      <c r="V20" s="167">
        <f>SUM(V21:V21)</f>
        <v>0</v>
      </c>
      <c r="W20" s="167"/>
      <c r="X20" s="167"/>
      <c r="Y20" s="167"/>
      <c r="AG20" t="s">
        <v>222</v>
      </c>
    </row>
    <row r="21" spans="1:60" outlineLevel="1" x14ac:dyDescent="0.2">
      <c r="A21" s="183">
        <v>9</v>
      </c>
      <c r="B21" s="184" t="s">
        <v>603</v>
      </c>
      <c r="C21" s="193" t="s">
        <v>693</v>
      </c>
      <c r="D21" s="185" t="s">
        <v>685</v>
      </c>
      <c r="E21" s="186">
        <v>2</v>
      </c>
      <c r="F21" s="187"/>
      <c r="G21" s="188">
        <f>ROUND(E21*F21,2)</f>
        <v>0</v>
      </c>
      <c r="H21" s="187">
        <v>475.2</v>
      </c>
      <c r="I21" s="188">
        <f>ROUND(E21*H21,2)</f>
        <v>950.4</v>
      </c>
      <c r="J21" s="187">
        <v>415.14</v>
      </c>
      <c r="K21" s="188">
        <f>ROUND(E21*J21,2)</f>
        <v>830.28</v>
      </c>
      <c r="L21" s="188">
        <v>21</v>
      </c>
      <c r="M21" s="188">
        <f>G21*(1+L21/100)</f>
        <v>0</v>
      </c>
      <c r="N21" s="186">
        <v>0</v>
      </c>
      <c r="O21" s="186">
        <f>ROUND(E21*N21,2)</f>
        <v>0</v>
      </c>
      <c r="P21" s="186">
        <v>0</v>
      </c>
      <c r="Q21" s="186">
        <f>ROUND(E21*P21,2)</f>
        <v>0</v>
      </c>
      <c r="R21" s="188"/>
      <c r="S21" s="188" t="s">
        <v>458</v>
      </c>
      <c r="T21" s="189" t="s">
        <v>459</v>
      </c>
      <c r="U21" s="162">
        <v>0</v>
      </c>
      <c r="V21" s="162">
        <f>ROUND(E21*U21,2)</f>
        <v>0</v>
      </c>
      <c r="W21" s="162"/>
      <c r="X21" s="162" t="s">
        <v>229</v>
      </c>
      <c r="Y21" s="162" t="s">
        <v>230</v>
      </c>
      <c r="Z21" s="152"/>
      <c r="AA21" s="152"/>
      <c r="AB21" s="152"/>
      <c r="AC21" s="152"/>
      <c r="AD21" s="152"/>
      <c r="AE21" s="152"/>
      <c r="AF21" s="152"/>
      <c r="AG21" s="152" t="s">
        <v>586</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
      <c r="A22" s="168" t="s">
        <v>221</v>
      </c>
      <c r="B22" s="169" t="s">
        <v>129</v>
      </c>
      <c r="C22" s="190" t="s">
        <v>130</v>
      </c>
      <c r="D22" s="170"/>
      <c r="E22" s="171"/>
      <c r="F22" s="172"/>
      <c r="G22" s="172">
        <f>SUMIF(AG23:AG23,"&lt;&gt;NOR",G23:G23)</f>
        <v>0</v>
      </c>
      <c r="H22" s="172"/>
      <c r="I22" s="172">
        <f>SUM(I23:I23)</f>
        <v>1901.59</v>
      </c>
      <c r="J22" s="172"/>
      <c r="K22" s="172">
        <f>SUM(K23:K23)</f>
        <v>353.93</v>
      </c>
      <c r="L22" s="172"/>
      <c r="M22" s="172">
        <f>SUM(M23:M23)</f>
        <v>0</v>
      </c>
      <c r="N22" s="171"/>
      <c r="O22" s="171">
        <f>SUM(O23:O23)</f>
        <v>0</v>
      </c>
      <c r="P22" s="171"/>
      <c r="Q22" s="171">
        <f>SUM(Q23:Q23)</f>
        <v>0</v>
      </c>
      <c r="R22" s="172"/>
      <c r="S22" s="172"/>
      <c r="T22" s="173"/>
      <c r="U22" s="167"/>
      <c r="V22" s="167">
        <f>SUM(V23:V23)</f>
        <v>0</v>
      </c>
      <c r="W22" s="167"/>
      <c r="X22" s="167"/>
      <c r="Y22" s="167"/>
      <c r="AG22" t="s">
        <v>222</v>
      </c>
    </row>
    <row r="23" spans="1:60" outlineLevel="1" x14ac:dyDescent="0.2">
      <c r="A23" s="183">
        <v>10</v>
      </c>
      <c r="B23" s="184" t="s">
        <v>605</v>
      </c>
      <c r="C23" s="193" t="s">
        <v>694</v>
      </c>
      <c r="D23" s="185" t="s">
        <v>685</v>
      </c>
      <c r="E23" s="186">
        <v>1</v>
      </c>
      <c r="F23" s="187"/>
      <c r="G23" s="188">
        <f>ROUND(E23*F23,2)</f>
        <v>0</v>
      </c>
      <c r="H23" s="187">
        <v>1901.59</v>
      </c>
      <c r="I23" s="188">
        <f>ROUND(E23*H23,2)</f>
        <v>1901.59</v>
      </c>
      <c r="J23" s="187">
        <v>353.93</v>
      </c>
      <c r="K23" s="188">
        <f>ROUND(E23*J23,2)</f>
        <v>353.93</v>
      </c>
      <c r="L23" s="188">
        <v>21</v>
      </c>
      <c r="M23" s="188">
        <f>G23*(1+L23/100)</f>
        <v>0</v>
      </c>
      <c r="N23" s="186">
        <v>0</v>
      </c>
      <c r="O23" s="186">
        <f>ROUND(E23*N23,2)</f>
        <v>0</v>
      </c>
      <c r="P23" s="186">
        <v>0</v>
      </c>
      <c r="Q23" s="186">
        <f>ROUND(E23*P23,2)</f>
        <v>0</v>
      </c>
      <c r="R23" s="188"/>
      <c r="S23" s="188" t="s">
        <v>458</v>
      </c>
      <c r="T23" s="189" t="s">
        <v>459</v>
      </c>
      <c r="U23" s="162">
        <v>0</v>
      </c>
      <c r="V23" s="162">
        <f>ROUND(E23*U23,2)</f>
        <v>0</v>
      </c>
      <c r="W23" s="162"/>
      <c r="X23" s="162" t="s">
        <v>229</v>
      </c>
      <c r="Y23" s="162" t="s">
        <v>230</v>
      </c>
      <c r="Z23" s="152"/>
      <c r="AA23" s="152"/>
      <c r="AB23" s="152"/>
      <c r="AC23" s="152"/>
      <c r="AD23" s="152"/>
      <c r="AE23" s="152"/>
      <c r="AF23" s="152"/>
      <c r="AG23" s="152" t="s">
        <v>586</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x14ac:dyDescent="0.2">
      <c r="A24" s="168" t="s">
        <v>221</v>
      </c>
      <c r="B24" s="169" t="s">
        <v>131</v>
      </c>
      <c r="C24" s="190" t="s">
        <v>132</v>
      </c>
      <c r="D24" s="170"/>
      <c r="E24" s="171"/>
      <c r="F24" s="172"/>
      <c r="G24" s="172">
        <f>SUMIF(AG25:AG25,"&lt;&gt;NOR",G25:G25)</f>
        <v>0</v>
      </c>
      <c r="H24" s="172"/>
      <c r="I24" s="172">
        <f>SUM(I25:I25)</f>
        <v>96255</v>
      </c>
      <c r="J24" s="172"/>
      <c r="K24" s="172">
        <f>SUM(K25:K25)</f>
        <v>14175</v>
      </c>
      <c r="L24" s="172"/>
      <c r="M24" s="172">
        <f>SUM(M25:M25)</f>
        <v>0</v>
      </c>
      <c r="N24" s="171"/>
      <c r="O24" s="171">
        <f>SUM(O25:O25)</f>
        <v>0</v>
      </c>
      <c r="P24" s="171"/>
      <c r="Q24" s="171">
        <f>SUM(Q25:Q25)</f>
        <v>0</v>
      </c>
      <c r="R24" s="172"/>
      <c r="S24" s="172"/>
      <c r="T24" s="173"/>
      <c r="U24" s="167"/>
      <c r="V24" s="167">
        <f>SUM(V25:V25)</f>
        <v>0</v>
      </c>
      <c r="W24" s="167"/>
      <c r="X24" s="167"/>
      <c r="Y24" s="167"/>
      <c r="AG24" t="s">
        <v>222</v>
      </c>
    </row>
    <row r="25" spans="1:60" outlineLevel="1" x14ac:dyDescent="0.2">
      <c r="A25" s="183">
        <v>11</v>
      </c>
      <c r="B25" s="184" t="s">
        <v>607</v>
      </c>
      <c r="C25" s="193" t="s">
        <v>695</v>
      </c>
      <c r="D25" s="185" t="s">
        <v>685</v>
      </c>
      <c r="E25" s="186">
        <v>27</v>
      </c>
      <c r="F25" s="187"/>
      <c r="G25" s="188">
        <f>ROUND(E25*F25,2)</f>
        <v>0</v>
      </c>
      <c r="H25" s="187">
        <v>3565</v>
      </c>
      <c r="I25" s="188">
        <f>ROUND(E25*H25,2)</f>
        <v>96255</v>
      </c>
      <c r="J25" s="187">
        <v>525</v>
      </c>
      <c r="K25" s="188">
        <f>ROUND(E25*J25,2)</f>
        <v>14175</v>
      </c>
      <c r="L25" s="188">
        <v>21</v>
      </c>
      <c r="M25" s="188">
        <f>G25*(1+L25/100)</f>
        <v>0</v>
      </c>
      <c r="N25" s="186">
        <v>0</v>
      </c>
      <c r="O25" s="186">
        <f>ROUND(E25*N25,2)</f>
        <v>0</v>
      </c>
      <c r="P25" s="186">
        <v>0</v>
      </c>
      <c r="Q25" s="186">
        <f>ROUND(E25*P25,2)</f>
        <v>0</v>
      </c>
      <c r="R25" s="188"/>
      <c r="S25" s="188" t="s">
        <v>458</v>
      </c>
      <c r="T25" s="189" t="s">
        <v>459</v>
      </c>
      <c r="U25" s="162">
        <v>0</v>
      </c>
      <c r="V25" s="162">
        <f>ROUND(E25*U25,2)</f>
        <v>0</v>
      </c>
      <c r="W25" s="162"/>
      <c r="X25" s="162" t="s">
        <v>229</v>
      </c>
      <c r="Y25" s="162" t="s">
        <v>230</v>
      </c>
      <c r="Z25" s="152"/>
      <c r="AA25" s="152"/>
      <c r="AB25" s="152"/>
      <c r="AC25" s="152"/>
      <c r="AD25" s="152"/>
      <c r="AE25" s="152"/>
      <c r="AF25" s="152"/>
      <c r="AG25" s="152" t="s">
        <v>586</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8" t="s">
        <v>221</v>
      </c>
      <c r="B26" s="169" t="s">
        <v>133</v>
      </c>
      <c r="C26" s="190" t="s">
        <v>134</v>
      </c>
      <c r="D26" s="170"/>
      <c r="E26" s="171"/>
      <c r="F26" s="172"/>
      <c r="G26" s="172">
        <f>SUMIF(AG27:AG27,"&lt;&gt;NOR",G27:G27)</f>
        <v>0</v>
      </c>
      <c r="H26" s="172"/>
      <c r="I26" s="172">
        <f>SUM(I27:I27)</f>
        <v>3982</v>
      </c>
      <c r="J26" s="172"/>
      <c r="K26" s="172">
        <f>SUM(K27:K27)</f>
        <v>1300</v>
      </c>
      <c r="L26" s="172"/>
      <c r="M26" s="172">
        <f>SUM(M27:M27)</f>
        <v>0</v>
      </c>
      <c r="N26" s="171"/>
      <c r="O26" s="171">
        <f>SUM(O27:O27)</f>
        <v>0</v>
      </c>
      <c r="P26" s="171"/>
      <c r="Q26" s="171">
        <f>SUM(Q27:Q27)</f>
        <v>0</v>
      </c>
      <c r="R26" s="172"/>
      <c r="S26" s="172"/>
      <c r="T26" s="173"/>
      <c r="U26" s="167"/>
      <c r="V26" s="167">
        <f>SUM(V27:V27)</f>
        <v>0</v>
      </c>
      <c r="W26" s="167"/>
      <c r="X26" s="167"/>
      <c r="Y26" s="167"/>
      <c r="AG26" t="s">
        <v>222</v>
      </c>
    </row>
    <row r="27" spans="1:60" outlineLevel="1" x14ac:dyDescent="0.2">
      <c r="A27" s="183">
        <v>12</v>
      </c>
      <c r="B27" s="184" t="s">
        <v>609</v>
      </c>
      <c r="C27" s="193" t="s">
        <v>696</v>
      </c>
      <c r="D27" s="185" t="s">
        <v>685</v>
      </c>
      <c r="E27" s="186">
        <v>2</v>
      </c>
      <c r="F27" s="187"/>
      <c r="G27" s="188">
        <f>ROUND(E27*F27,2)</f>
        <v>0</v>
      </c>
      <c r="H27" s="187">
        <v>1991</v>
      </c>
      <c r="I27" s="188">
        <f>ROUND(E27*H27,2)</f>
        <v>3982</v>
      </c>
      <c r="J27" s="187">
        <v>650</v>
      </c>
      <c r="K27" s="188">
        <f>ROUND(E27*J27,2)</f>
        <v>1300</v>
      </c>
      <c r="L27" s="188">
        <v>21</v>
      </c>
      <c r="M27" s="188">
        <f>G27*(1+L27/100)</f>
        <v>0</v>
      </c>
      <c r="N27" s="186">
        <v>0</v>
      </c>
      <c r="O27" s="186">
        <f>ROUND(E27*N27,2)</f>
        <v>0</v>
      </c>
      <c r="P27" s="186">
        <v>0</v>
      </c>
      <c r="Q27" s="186">
        <f>ROUND(E27*P27,2)</f>
        <v>0</v>
      </c>
      <c r="R27" s="188"/>
      <c r="S27" s="188" t="s">
        <v>458</v>
      </c>
      <c r="T27" s="189" t="s">
        <v>459</v>
      </c>
      <c r="U27" s="162">
        <v>0</v>
      </c>
      <c r="V27" s="162">
        <f>ROUND(E27*U27,2)</f>
        <v>0</v>
      </c>
      <c r="W27" s="162"/>
      <c r="X27" s="162" t="s">
        <v>229</v>
      </c>
      <c r="Y27" s="162" t="s">
        <v>230</v>
      </c>
      <c r="Z27" s="152"/>
      <c r="AA27" s="152"/>
      <c r="AB27" s="152"/>
      <c r="AC27" s="152"/>
      <c r="AD27" s="152"/>
      <c r="AE27" s="152"/>
      <c r="AF27" s="152"/>
      <c r="AG27" s="152" t="s">
        <v>586</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x14ac:dyDescent="0.2">
      <c r="A28" s="168" t="s">
        <v>221</v>
      </c>
      <c r="B28" s="169" t="s">
        <v>135</v>
      </c>
      <c r="C28" s="190" t="s">
        <v>136</v>
      </c>
      <c r="D28" s="170"/>
      <c r="E28" s="171"/>
      <c r="F28" s="172"/>
      <c r="G28" s="172">
        <f>SUMIF(AG29:AG29,"&lt;&gt;NOR",G29:G29)</f>
        <v>0</v>
      </c>
      <c r="H28" s="172"/>
      <c r="I28" s="172">
        <f>SUM(I29:I29)</f>
        <v>2760</v>
      </c>
      <c r="J28" s="172"/>
      <c r="K28" s="172">
        <f>SUM(K29:K29)</f>
        <v>975</v>
      </c>
      <c r="L28" s="172"/>
      <c r="M28" s="172">
        <f>SUM(M29:M29)</f>
        <v>0</v>
      </c>
      <c r="N28" s="171"/>
      <c r="O28" s="171">
        <f>SUM(O29:O29)</f>
        <v>0</v>
      </c>
      <c r="P28" s="171"/>
      <c r="Q28" s="171">
        <f>SUM(Q29:Q29)</f>
        <v>0</v>
      </c>
      <c r="R28" s="172"/>
      <c r="S28" s="172"/>
      <c r="T28" s="173"/>
      <c r="U28" s="167"/>
      <c r="V28" s="167">
        <f>SUM(V29:V29)</f>
        <v>0</v>
      </c>
      <c r="W28" s="167"/>
      <c r="X28" s="167"/>
      <c r="Y28" s="167"/>
      <c r="AG28" t="s">
        <v>222</v>
      </c>
    </row>
    <row r="29" spans="1:60" outlineLevel="1" x14ac:dyDescent="0.2">
      <c r="A29" s="183">
        <v>13</v>
      </c>
      <c r="B29" s="184" t="s">
        <v>611</v>
      </c>
      <c r="C29" s="193" t="s">
        <v>697</v>
      </c>
      <c r="D29" s="185" t="s">
        <v>685</v>
      </c>
      <c r="E29" s="186">
        <v>3</v>
      </c>
      <c r="F29" s="187"/>
      <c r="G29" s="188">
        <f>ROUND(E29*F29,2)</f>
        <v>0</v>
      </c>
      <c r="H29" s="187">
        <v>920</v>
      </c>
      <c r="I29" s="188">
        <f>ROUND(E29*H29,2)</f>
        <v>2760</v>
      </c>
      <c r="J29" s="187">
        <v>325</v>
      </c>
      <c r="K29" s="188">
        <f>ROUND(E29*J29,2)</f>
        <v>975</v>
      </c>
      <c r="L29" s="188">
        <v>21</v>
      </c>
      <c r="M29" s="188">
        <f>G29*(1+L29/100)</f>
        <v>0</v>
      </c>
      <c r="N29" s="186">
        <v>0</v>
      </c>
      <c r="O29" s="186">
        <f>ROUND(E29*N29,2)</f>
        <v>0</v>
      </c>
      <c r="P29" s="186">
        <v>0</v>
      </c>
      <c r="Q29" s="186">
        <f>ROUND(E29*P29,2)</f>
        <v>0</v>
      </c>
      <c r="R29" s="188"/>
      <c r="S29" s="188" t="s">
        <v>458</v>
      </c>
      <c r="T29" s="189" t="s">
        <v>459</v>
      </c>
      <c r="U29" s="162">
        <v>0</v>
      </c>
      <c r="V29" s="162">
        <f>ROUND(E29*U29,2)</f>
        <v>0</v>
      </c>
      <c r="W29" s="162"/>
      <c r="X29" s="162" t="s">
        <v>229</v>
      </c>
      <c r="Y29" s="162" t="s">
        <v>230</v>
      </c>
      <c r="Z29" s="152"/>
      <c r="AA29" s="152"/>
      <c r="AB29" s="152"/>
      <c r="AC29" s="152"/>
      <c r="AD29" s="152"/>
      <c r="AE29" s="152"/>
      <c r="AF29" s="152"/>
      <c r="AG29" s="152" t="s">
        <v>586</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
      <c r="A30" s="168" t="s">
        <v>221</v>
      </c>
      <c r="B30" s="169" t="s">
        <v>74</v>
      </c>
      <c r="C30" s="190" t="s">
        <v>75</v>
      </c>
      <c r="D30" s="170"/>
      <c r="E30" s="171"/>
      <c r="F30" s="172"/>
      <c r="G30" s="172">
        <f>SUMIF(AG31:AG31,"&lt;&gt;NOR",G31:G31)</f>
        <v>0</v>
      </c>
      <c r="H30" s="172"/>
      <c r="I30" s="172">
        <f>SUM(I31:I31)</f>
        <v>2150.5</v>
      </c>
      <c r="J30" s="172"/>
      <c r="K30" s="172">
        <f>SUM(K31:K31)</f>
        <v>1868.93</v>
      </c>
      <c r="L30" s="172"/>
      <c r="M30" s="172">
        <f>SUM(M31:M31)</f>
        <v>0</v>
      </c>
      <c r="N30" s="171"/>
      <c r="O30" s="171">
        <f>SUM(O31:O31)</f>
        <v>0</v>
      </c>
      <c r="P30" s="171"/>
      <c r="Q30" s="171">
        <f>SUM(Q31:Q31)</f>
        <v>0</v>
      </c>
      <c r="R30" s="172"/>
      <c r="S30" s="172"/>
      <c r="T30" s="173"/>
      <c r="U30" s="167"/>
      <c r="V30" s="167">
        <f>SUM(V31:V31)</f>
        <v>0</v>
      </c>
      <c r="W30" s="167"/>
      <c r="X30" s="167"/>
      <c r="Y30" s="167"/>
      <c r="AG30" t="s">
        <v>222</v>
      </c>
    </row>
    <row r="31" spans="1:60" outlineLevel="1" x14ac:dyDescent="0.2">
      <c r="A31" s="183">
        <v>14</v>
      </c>
      <c r="B31" s="184" t="s">
        <v>613</v>
      </c>
      <c r="C31" s="193" t="s">
        <v>698</v>
      </c>
      <c r="D31" s="185" t="s">
        <v>685</v>
      </c>
      <c r="E31" s="186">
        <v>1</v>
      </c>
      <c r="F31" s="187"/>
      <c r="G31" s="188">
        <f>ROUND(E31*F31,2)</f>
        <v>0</v>
      </c>
      <c r="H31" s="187">
        <v>2150.5</v>
      </c>
      <c r="I31" s="188">
        <f>ROUND(E31*H31,2)</f>
        <v>2150.5</v>
      </c>
      <c r="J31" s="187">
        <v>1868.93</v>
      </c>
      <c r="K31" s="188">
        <f>ROUND(E31*J31,2)</f>
        <v>1868.93</v>
      </c>
      <c r="L31" s="188">
        <v>21</v>
      </c>
      <c r="M31" s="188">
        <f>G31*(1+L31/100)</f>
        <v>0</v>
      </c>
      <c r="N31" s="186">
        <v>0</v>
      </c>
      <c r="O31" s="186">
        <f>ROUND(E31*N31,2)</f>
        <v>0</v>
      </c>
      <c r="P31" s="186">
        <v>0</v>
      </c>
      <c r="Q31" s="186">
        <f>ROUND(E31*P31,2)</f>
        <v>0</v>
      </c>
      <c r="R31" s="188"/>
      <c r="S31" s="188" t="s">
        <v>458</v>
      </c>
      <c r="T31" s="189" t="s">
        <v>459</v>
      </c>
      <c r="U31" s="162">
        <v>0</v>
      </c>
      <c r="V31" s="162">
        <f>ROUND(E31*U31,2)</f>
        <v>0</v>
      </c>
      <c r="W31" s="162"/>
      <c r="X31" s="162" t="s">
        <v>229</v>
      </c>
      <c r="Y31" s="162" t="s">
        <v>230</v>
      </c>
      <c r="Z31" s="152"/>
      <c r="AA31" s="152"/>
      <c r="AB31" s="152"/>
      <c r="AC31" s="152"/>
      <c r="AD31" s="152"/>
      <c r="AE31" s="152"/>
      <c r="AF31" s="152"/>
      <c r="AG31" s="152" t="s">
        <v>586</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x14ac:dyDescent="0.2">
      <c r="A32" s="168" t="s">
        <v>221</v>
      </c>
      <c r="B32" s="169" t="s">
        <v>76</v>
      </c>
      <c r="C32" s="190" t="s">
        <v>77</v>
      </c>
      <c r="D32" s="170"/>
      <c r="E32" s="171"/>
      <c r="F32" s="172"/>
      <c r="G32" s="172">
        <f>SUMIF(AG33:AG33,"&lt;&gt;NOR",G33:G33)</f>
        <v>0</v>
      </c>
      <c r="H32" s="172"/>
      <c r="I32" s="172">
        <f>SUM(I33:I33)</f>
        <v>223.18</v>
      </c>
      <c r="J32" s="172"/>
      <c r="K32" s="172">
        <f>SUM(K33:K33)</f>
        <v>191.76</v>
      </c>
      <c r="L32" s="172"/>
      <c r="M32" s="172">
        <f>SUM(M33:M33)</f>
        <v>0</v>
      </c>
      <c r="N32" s="171"/>
      <c r="O32" s="171">
        <f>SUM(O33:O33)</f>
        <v>0</v>
      </c>
      <c r="P32" s="171"/>
      <c r="Q32" s="171">
        <f>SUM(Q33:Q33)</f>
        <v>0</v>
      </c>
      <c r="R32" s="172"/>
      <c r="S32" s="172"/>
      <c r="T32" s="173"/>
      <c r="U32" s="167"/>
      <c r="V32" s="167">
        <f>SUM(V33:V33)</f>
        <v>0</v>
      </c>
      <c r="W32" s="167"/>
      <c r="X32" s="167"/>
      <c r="Y32" s="167"/>
      <c r="AG32" t="s">
        <v>222</v>
      </c>
    </row>
    <row r="33" spans="1:60" outlineLevel="1" x14ac:dyDescent="0.2">
      <c r="A33" s="183">
        <v>15</v>
      </c>
      <c r="B33" s="184" t="s">
        <v>616</v>
      </c>
      <c r="C33" s="193" t="s">
        <v>699</v>
      </c>
      <c r="D33" s="185" t="s">
        <v>685</v>
      </c>
      <c r="E33" s="186">
        <v>2</v>
      </c>
      <c r="F33" s="187"/>
      <c r="G33" s="188">
        <f>ROUND(E33*F33,2)</f>
        <v>0</v>
      </c>
      <c r="H33" s="187">
        <v>111.59</v>
      </c>
      <c r="I33" s="188">
        <f>ROUND(E33*H33,2)</f>
        <v>223.18</v>
      </c>
      <c r="J33" s="187">
        <v>95.88</v>
      </c>
      <c r="K33" s="188">
        <f>ROUND(E33*J33,2)</f>
        <v>191.76</v>
      </c>
      <c r="L33" s="188">
        <v>21</v>
      </c>
      <c r="M33" s="188">
        <f>G33*(1+L33/100)</f>
        <v>0</v>
      </c>
      <c r="N33" s="186">
        <v>0</v>
      </c>
      <c r="O33" s="186">
        <f>ROUND(E33*N33,2)</f>
        <v>0</v>
      </c>
      <c r="P33" s="186">
        <v>0</v>
      </c>
      <c r="Q33" s="186">
        <f>ROUND(E33*P33,2)</f>
        <v>0</v>
      </c>
      <c r="R33" s="188"/>
      <c r="S33" s="188" t="s">
        <v>458</v>
      </c>
      <c r="T33" s="189" t="s">
        <v>459</v>
      </c>
      <c r="U33" s="162">
        <v>0</v>
      </c>
      <c r="V33" s="162">
        <f>ROUND(E33*U33,2)</f>
        <v>0</v>
      </c>
      <c r="W33" s="162"/>
      <c r="X33" s="162" t="s">
        <v>229</v>
      </c>
      <c r="Y33" s="162" t="s">
        <v>230</v>
      </c>
      <c r="Z33" s="152"/>
      <c r="AA33" s="152"/>
      <c r="AB33" s="152"/>
      <c r="AC33" s="152"/>
      <c r="AD33" s="152"/>
      <c r="AE33" s="152"/>
      <c r="AF33" s="152"/>
      <c r="AG33" s="152" t="s">
        <v>586</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x14ac:dyDescent="0.2">
      <c r="A34" s="168" t="s">
        <v>221</v>
      </c>
      <c r="B34" s="169" t="s">
        <v>78</v>
      </c>
      <c r="C34" s="190" t="s">
        <v>79</v>
      </c>
      <c r="D34" s="170"/>
      <c r="E34" s="171"/>
      <c r="F34" s="172"/>
      <c r="G34" s="172">
        <f>SUMIF(AG35:AG35,"&lt;&gt;NOR",G35:G35)</f>
        <v>0</v>
      </c>
      <c r="H34" s="172"/>
      <c r="I34" s="172">
        <f>SUM(I35:I35)</f>
        <v>5147</v>
      </c>
      <c r="J34" s="172"/>
      <c r="K34" s="172">
        <f>SUM(K35:K35)</f>
        <v>1300</v>
      </c>
      <c r="L34" s="172"/>
      <c r="M34" s="172">
        <f>SUM(M35:M35)</f>
        <v>0</v>
      </c>
      <c r="N34" s="171"/>
      <c r="O34" s="171">
        <f>SUM(O35:O35)</f>
        <v>0</v>
      </c>
      <c r="P34" s="171"/>
      <c r="Q34" s="171">
        <f>SUM(Q35:Q35)</f>
        <v>0</v>
      </c>
      <c r="R34" s="172"/>
      <c r="S34" s="172"/>
      <c r="T34" s="173"/>
      <c r="U34" s="167"/>
      <c r="V34" s="167">
        <f>SUM(V35:V35)</f>
        <v>0</v>
      </c>
      <c r="W34" s="167"/>
      <c r="X34" s="167"/>
      <c r="Y34" s="167"/>
      <c r="AG34" t="s">
        <v>222</v>
      </c>
    </row>
    <row r="35" spans="1:60" outlineLevel="1" x14ac:dyDescent="0.2">
      <c r="A35" s="183">
        <v>16</v>
      </c>
      <c r="B35" s="184" t="s">
        <v>682</v>
      </c>
      <c r="C35" s="193" t="s">
        <v>700</v>
      </c>
      <c r="D35" s="185" t="s">
        <v>685</v>
      </c>
      <c r="E35" s="186">
        <v>4</v>
      </c>
      <c r="F35" s="187"/>
      <c r="G35" s="188">
        <f>ROUND(E35*F35,2)</f>
        <v>0</v>
      </c>
      <c r="H35" s="187">
        <v>1286.75</v>
      </c>
      <c r="I35" s="188">
        <f>ROUND(E35*H35,2)</f>
        <v>5147</v>
      </c>
      <c r="J35" s="187">
        <v>325</v>
      </c>
      <c r="K35" s="188">
        <f>ROUND(E35*J35,2)</f>
        <v>1300</v>
      </c>
      <c r="L35" s="188">
        <v>21</v>
      </c>
      <c r="M35" s="188">
        <f>G35*(1+L35/100)</f>
        <v>0</v>
      </c>
      <c r="N35" s="186">
        <v>0</v>
      </c>
      <c r="O35" s="186">
        <f>ROUND(E35*N35,2)</f>
        <v>0</v>
      </c>
      <c r="P35" s="186">
        <v>0</v>
      </c>
      <c r="Q35" s="186">
        <f>ROUND(E35*P35,2)</f>
        <v>0</v>
      </c>
      <c r="R35" s="188"/>
      <c r="S35" s="188" t="s">
        <v>458</v>
      </c>
      <c r="T35" s="189" t="s">
        <v>459</v>
      </c>
      <c r="U35" s="162">
        <v>0</v>
      </c>
      <c r="V35" s="162">
        <f>ROUND(E35*U35,2)</f>
        <v>0</v>
      </c>
      <c r="W35" s="162"/>
      <c r="X35" s="162" t="s">
        <v>229</v>
      </c>
      <c r="Y35" s="162" t="s">
        <v>230</v>
      </c>
      <c r="Z35" s="152"/>
      <c r="AA35" s="152"/>
      <c r="AB35" s="152"/>
      <c r="AC35" s="152"/>
      <c r="AD35" s="152"/>
      <c r="AE35" s="152"/>
      <c r="AF35" s="152"/>
      <c r="AG35" s="152" t="s">
        <v>586</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x14ac:dyDescent="0.2">
      <c r="A36" s="168" t="s">
        <v>221</v>
      </c>
      <c r="B36" s="169" t="s">
        <v>80</v>
      </c>
      <c r="C36" s="190" t="s">
        <v>81</v>
      </c>
      <c r="D36" s="170"/>
      <c r="E36" s="171"/>
      <c r="F36" s="172"/>
      <c r="G36" s="172">
        <f>SUMIF(AG37:AG37,"&lt;&gt;NOR",G37:G37)</f>
        <v>0</v>
      </c>
      <c r="H36" s="172"/>
      <c r="I36" s="172">
        <f>SUM(I37:I37)</f>
        <v>486.28</v>
      </c>
      <c r="J36" s="172"/>
      <c r="K36" s="172">
        <f>SUM(K37:K37)</f>
        <v>173.28</v>
      </c>
      <c r="L36" s="172"/>
      <c r="M36" s="172">
        <f>SUM(M37:M37)</f>
        <v>0</v>
      </c>
      <c r="N36" s="171"/>
      <c r="O36" s="171">
        <f>SUM(O37:O37)</f>
        <v>0</v>
      </c>
      <c r="P36" s="171"/>
      <c r="Q36" s="171">
        <f>SUM(Q37:Q37)</f>
        <v>0</v>
      </c>
      <c r="R36" s="172"/>
      <c r="S36" s="172"/>
      <c r="T36" s="173"/>
      <c r="U36" s="167"/>
      <c r="V36" s="167">
        <f>SUM(V37:V37)</f>
        <v>0</v>
      </c>
      <c r="W36" s="167"/>
      <c r="X36" s="167"/>
      <c r="Y36" s="167"/>
      <c r="AG36" t="s">
        <v>222</v>
      </c>
    </row>
    <row r="37" spans="1:60" outlineLevel="1" x14ac:dyDescent="0.2">
      <c r="A37" s="183">
        <v>17</v>
      </c>
      <c r="B37" s="184" t="s">
        <v>701</v>
      </c>
      <c r="C37" s="193" t="s">
        <v>702</v>
      </c>
      <c r="D37" s="185" t="s">
        <v>685</v>
      </c>
      <c r="E37" s="186">
        <v>4</v>
      </c>
      <c r="F37" s="187"/>
      <c r="G37" s="188">
        <f>ROUND(E37*F37,2)</f>
        <v>0</v>
      </c>
      <c r="H37" s="187">
        <v>121.57</v>
      </c>
      <c r="I37" s="188">
        <f>ROUND(E37*H37,2)</f>
        <v>486.28</v>
      </c>
      <c r="J37" s="187">
        <v>43.32</v>
      </c>
      <c r="K37" s="188">
        <f>ROUND(E37*J37,2)</f>
        <v>173.28</v>
      </c>
      <c r="L37" s="188">
        <v>21</v>
      </c>
      <c r="M37" s="188">
        <f>G37*(1+L37/100)</f>
        <v>0</v>
      </c>
      <c r="N37" s="186">
        <v>0</v>
      </c>
      <c r="O37" s="186">
        <f>ROUND(E37*N37,2)</f>
        <v>0</v>
      </c>
      <c r="P37" s="186">
        <v>0</v>
      </c>
      <c r="Q37" s="186">
        <f>ROUND(E37*P37,2)</f>
        <v>0</v>
      </c>
      <c r="R37" s="188"/>
      <c r="S37" s="188" t="s">
        <v>458</v>
      </c>
      <c r="T37" s="189" t="s">
        <v>459</v>
      </c>
      <c r="U37" s="162">
        <v>0</v>
      </c>
      <c r="V37" s="162">
        <f>ROUND(E37*U37,2)</f>
        <v>0</v>
      </c>
      <c r="W37" s="162"/>
      <c r="X37" s="162" t="s">
        <v>229</v>
      </c>
      <c r="Y37" s="162" t="s">
        <v>230</v>
      </c>
      <c r="Z37" s="152"/>
      <c r="AA37" s="152"/>
      <c r="AB37" s="152"/>
      <c r="AC37" s="152"/>
      <c r="AD37" s="152"/>
      <c r="AE37" s="152"/>
      <c r="AF37" s="152"/>
      <c r="AG37" s="152" t="s">
        <v>586</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x14ac:dyDescent="0.2">
      <c r="A38" s="168" t="s">
        <v>221</v>
      </c>
      <c r="B38" s="169" t="s">
        <v>82</v>
      </c>
      <c r="C38" s="190" t="s">
        <v>83</v>
      </c>
      <c r="D38" s="170"/>
      <c r="E38" s="171"/>
      <c r="F38" s="172"/>
      <c r="G38" s="172">
        <f>SUMIF(AG39:AG39,"&lt;&gt;NOR",G39:G39)</f>
        <v>0</v>
      </c>
      <c r="H38" s="172"/>
      <c r="I38" s="172">
        <f>SUM(I39:I39)</f>
        <v>86.38</v>
      </c>
      <c r="J38" s="172"/>
      <c r="K38" s="172">
        <f>SUM(K39:K39)</f>
        <v>64.98</v>
      </c>
      <c r="L38" s="172"/>
      <c r="M38" s="172">
        <f>SUM(M39:M39)</f>
        <v>0</v>
      </c>
      <c r="N38" s="171"/>
      <c r="O38" s="171">
        <f>SUM(O39:O39)</f>
        <v>0</v>
      </c>
      <c r="P38" s="171"/>
      <c r="Q38" s="171">
        <f>SUM(Q39:Q39)</f>
        <v>0</v>
      </c>
      <c r="R38" s="172"/>
      <c r="S38" s="172"/>
      <c r="T38" s="173"/>
      <c r="U38" s="167"/>
      <c r="V38" s="167">
        <f>SUM(V39:V39)</f>
        <v>0</v>
      </c>
      <c r="W38" s="167"/>
      <c r="X38" s="167"/>
      <c r="Y38" s="167"/>
      <c r="AG38" t="s">
        <v>222</v>
      </c>
    </row>
    <row r="39" spans="1:60" outlineLevel="1" x14ac:dyDescent="0.2">
      <c r="A39" s="183">
        <v>18</v>
      </c>
      <c r="B39" s="184" t="s">
        <v>618</v>
      </c>
      <c r="C39" s="193" t="s">
        <v>703</v>
      </c>
      <c r="D39" s="185" t="s">
        <v>685</v>
      </c>
      <c r="E39" s="186">
        <v>2</v>
      </c>
      <c r="F39" s="187"/>
      <c r="G39" s="188">
        <f>ROUND(E39*F39,2)</f>
        <v>0</v>
      </c>
      <c r="H39" s="187">
        <v>43.19</v>
      </c>
      <c r="I39" s="188">
        <f>ROUND(E39*H39,2)</f>
        <v>86.38</v>
      </c>
      <c r="J39" s="187">
        <v>32.49</v>
      </c>
      <c r="K39" s="188">
        <f>ROUND(E39*J39,2)</f>
        <v>64.98</v>
      </c>
      <c r="L39" s="188">
        <v>21</v>
      </c>
      <c r="M39" s="188">
        <f>G39*(1+L39/100)</f>
        <v>0</v>
      </c>
      <c r="N39" s="186">
        <v>0</v>
      </c>
      <c r="O39" s="186">
        <f>ROUND(E39*N39,2)</f>
        <v>0</v>
      </c>
      <c r="P39" s="186">
        <v>0</v>
      </c>
      <c r="Q39" s="186">
        <f>ROUND(E39*P39,2)</f>
        <v>0</v>
      </c>
      <c r="R39" s="188"/>
      <c r="S39" s="188" t="s">
        <v>458</v>
      </c>
      <c r="T39" s="189" t="s">
        <v>459</v>
      </c>
      <c r="U39" s="162">
        <v>0</v>
      </c>
      <c r="V39" s="162">
        <f>ROUND(E39*U39,2)</f>
        <v>0</v>
      </c>
      <c r="W39" s="162"/>
      <c r="X39" s="162" t="s">
        <v>229</v>
      </c>
      <c r="Y39" s="162" t="s">
        <v>230</v>
      </c>
      <c r="Z39" s="152"/>
      <c r="AA39" s="152"/>
      <c r="AB39" s="152"/>
      <c r="AC39" s="152"/>
      <c r="AD39" s="152"/>
      <c r="AE39" s="152"/>
      <c r="AF39" s="152"/>
      <c r="AG39" s="152" t="s">
        <v>586</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
      <c r="A40" s="168" t="s">
        <v>221</v>
      </c>
      <c r="B40" s="169" t="s">
        <v>84</v>
      </c>
      <c r="C40" s="190" t="s">
        <v>85</v>
      </c>
      <c r="D40" s="170"/>
      <c r="E40" s="171"/>
      <c r="F40" s="172"/>
      <c r="G40" s="172">
        <f>SUMIF(AG41:AG41,"&lt;&gt;NOR",G41:G41)</f>
        <v>0</v>
      </c>
      <c r="H40" s="172"/>
      <c r="I40" s="172">
        <f>SUM(I41:I41)</f>
        <v>272.8</v>
      </c>
      <c r="J40" s="172"/>
      <c r="K40" s="172">
        <f>SUM(K41:K41)</f>
        <v>324.89999999999998</v>
      </c>
      <c r="L40" s="172"/>
      <c r="M40" s="172">
        <f>SUM(M41:M41)</f>
        <v>0</v>
      </c>
      <c r="N40" s="171"/>
      <c r="O40" s="171">
        <f>SUM(O41:O41)</f>
        <v>0</v>
      </c>
      <c r="P40" s="171"/>
      <c r="Q40" s="171">
        <f>SUM(Q41:Q41)</f>
        <v>0</v>
      </c>
      <c r="R40" s="172"/>
      <c r="S40" s="172"/>
      <c r="T40" s="173"/>
      <c r="U40" s="167"/>
      <c r="V40" s="167">
        <f>SUM(V41:V41)</f>
        <v>0</v>
      </c>
      <c r="W40" s="167"/>
      <c r="X40" s="167"/>
      <c r="Y40" s="167"/>
      <c r="AG40" t="s">
        <v>222</v>
      </c>
    </row>
    <row r="41" spans="1:60" outlineLevel="1" x14ac:dyDescent="0.2">
      <c r="A41" s="183">
        <v>19</v>
      </c>
      <c r="B41" s="184" t="s">
        <v>620</v>
      </c>
      <c r="C41" s="193" t="s">
        <v>704</v>
      </c>
      <c r="D41" s="185" t="s">
        <v>685</v>
      </c>
      <c r="E41" s="186">
        <v>10</v>
      </c>
      <c r="F41" s="187"/>
      <c r="G41" s="188">
        <f>ROUND(E41*F41,2)</f>
        <v>0</v>
      </c>
      <c r="H41" s="187">
        <v>27.28</v>
      </c>
      <c r="I41" s="188">
        <f>ROUND(E41*H41,2)</f>
        <v>272.8</v>
      </c>
      <c r="J41" s="187">
        <v>32.49</v>
      </c>
      <c r="K41" s="188">
        <f>ROUND(E41*J41,2)</f>
        <v>324.89999999999998</v>
      </c>
      <c r="L41" s="188">
        <v>21</v>
      </c>
      <c r="M41" s="188">
        <f>G41*(1+L41/100)</f>
        <v>0</v>
      </c>
      <c r="N41" s="186">
        <v>0</v>
      </c>
      <c r="O41" s="186">
        <f>ROUND(E41*N41,2)</f>
        <v>0</v>
      </c>
      <c r="P41" s="186">
        <v>0</v>
      </c>
      <c r="Q41" s="186">
        <f>ROUND(E41*P41,2)</f>
        <v>0</v>
      </c>
      <c r="R41" s="188"/>
      <c r="S41" s="188" t="s">
        <v>458</v>
      </c>
      <c r="T41" s="189" t="s">
        <v>459</v>
      </c>
      <c r="U41" s="162">
        <v>0</v>
      </c>
      <c r="V41" s="162">
        <f>ROUND(E41*U41,2)</f>
        <v>0</v>
      </c>
      <c r="W41" s="162"/>
      <c r="X41" s="162" t="s">
        <v>229</v>
      </c>
      <c r="Y41" s="162" t="s">
        <v>230</v>
      </c>
      <c r="Z41" s="152"/>
      <c r="AA41" s="152"/>
      <c r="AB41" s="152"/>
      <c r="AC41" s="152"/>
      <c r="AD41" s="152"/>
      <c r="AE41" s="152"/>
      <c r="AF41" s="152"/>
      <c r="AG41" s="152" t="s">
        <v>586</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x14ac:dyDescent="0.2">
      <c r="A42" s="168" t="s">
        <v>221</v>
      </c>
      <c r="B42" s="169" t="s">
        <v>86</v>
      </c>
      <c r="C42" s="190" t="s">
        <v>87</v>
      </c>
      <c r="D42" s="170"/>
      <c r="E42" s="171"/>
      <c r="F42" s="172"/>
      <c r="G42" s="172">
        <f>SUMIF(AG43:AG44,"&lt;&gt;NOR",G43:G44)</f>
        <v>0</v>
      </c>
      <c r="H42" s="172"/>
      <c r="I42" s="172">
        <f>SUM(I43:I44)</f>
        <v>5238.96</v>
      </c>
      <c r="J42" s="172"/>
      <c r="K42" s="172">
        <f>SUM(K43:K44)</f>
        <v>5732.91</v>
      </c>
      <c r="L42" s="172"/>
      <c r="M42" s="172">
        <f>SUM(M43:M44)</f>
        <v>0</v>
      </c>
      <c r="N42" s="171"/>
      <c r="O42" s="171">
        <f>SUM(O43:O44)</f>
        <v>0</v>
      </c>
      <c r="P42" s="171"/>
      <c r="Q42" s="171">
        <f>SUM(Q43:Q44)</f>
        <v>0</v>
      </c>
      <c r="R42" s="172"/>
      <c r="S42" s="172"/>
      <c r="T42" s="173"/>
      <c r="U42" s="167"/>
      <c r="V42" s="167">
        <f>SUM(V43:V44)</f>
        <v>0</v>
      </c>
      <c r="W42" s="167"/>
      <c r="X42" s="167"/>
      <c r="Y42" s="167"/>
      <c r="AG42" t="s">
        <v>222</v>
      </c>
    </row>
    <row r="43" spans="1:60" outlineLevel="1" x14ac:dyDescent="0.2">
      <c r="A43" s="183">
        <v>20</v>
      </c>
      <c r="B43" s="184" t="s">
        <v>622</v>
      </c>
      <c r="C43" s="193" t="s">
        <v>705</v>
      </c>
      <c r="D43" s="185" t="s">
        <v>685</v>
      </c>
      <c r="E43" s="186">
        <v>4</v>
      </c>
      <c r="F43" s="187"/>
      <c r="G43" s="188">
        <f>ROUND(E43*F43,2)</f>
        <v>0</v>
      </c>
      <c r="H43" s="187">
        <v>138.35</v>
      </c>
      <c r="I43" s="188">
        <f>ROUND(E43*H43,2)</f>
        <v>553.4</v>
      </c>
      <c r="J43" s="187">
        <v>212.33</v>
      </c>
      <c r="K43" s="188">
        <f>ROUND(E43*J43,2)</f>
        <v>849.32</v>
      </c>
      <c r="L43" s="188">
        <v>21</v>
      </c>
      <c r="M43" s="188">
        <f>G43*(1+L43/100)</f>
        <v>0</v>
      </c>
      <c r="N43" s="186">
        <v>0</v>
      </c>
      <c r="O43" s="186">
        <f>ROUND(E43*N43,2)</f>
        <v>0</v>
      </c>
      <c r="P43" s="186">
        <v>0</v>
      </c>
      <c r="Q43" s="186">
        <f>ROUND(E43*P43,2)</f>
        <v>0</v>
      </c>
      <c r="R43" s="188"/>
      <c r="S43" s="188" t="s">
        <v>458</v>
      </c>
      <c r="T43" s="189" t="s">
        <v>459</v>
      </c>
      <c r="U43" s="162">
        <v>0</v>
      </c>
      <c r="V43" s="162">
        <f>ROUND(E43*U43,2)</f>
        <v>0</v>
      </c>
      <c r="W43" s="162"/>
      <c r="X43" s="162" t="s">
        <v>229</v>
      </c>
      <c r="Y43" s="162" t="s">
        <v>230</v>
      </c>
      <c r="Z43" s="152"/>
      <c r="AA43" s="152"/>
      <c r="AB43" s="152"/>
      <c r="AC43" s="152"/>
      <c r="AD43" s="152"/>
      <c r="AE43" s="152"/>
      <c r="AF43" s="152"/>
      <c r="AG43" s="152" t="s">
        <v>586</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3">
        <v>21</v>
      </c>
      <c r="B44" s="184" t="s">
        <v>706</v>
      </c>
      <c r="C44" s="193" t="s">
        <v>707</v>
      </c>
      <c r="D44" s="185" t="s">
        <v>685</v>
      </c>
      <c r="E44" s="186">
        <v>23</v>
      </c>
      <c r="F44" s="187"/>
      <c r="G44" s="188">
        <f>ROUND(E44*F44,2)</f>
        <v>0</v>
      </c>
      <c r="H44" s="187">
        <v>203.72</v>
      </c>
      <c r="I44" s="188">
        <f>ROUND(E44*H44,2)</f>
        <v>4685.5600000000004</v>
      </c>
      <c r="J44" s="187">
        <v>212.33</v>
      </c>
      <c r="K44" s="188">
        <f>ROUND(E44*J44,2)</f>
        <v>4883.59</v>
      </c>
      <c r="L44" s="188">
        <v>21</v>
      </c>
      <c r="M44" s="188">
        <f>G44*(1+L44/100)</f>
        <v>0</v>
      </c>
      <c r="N44" s="186">
        <v>0</v>
      </c>
      <c r="O44" s="186">
        <f>ROUND(E44*N44,2)</f>
        <v>0</v>
      </c>
      <c r="P44" s="186">
        <v>0</v>
      </c>
      <c r="Q44" s="186">
        <f>ROUND(E44*P44,2)</f>
        <v>0</v>
      </c>
      <c r="R44" s="188"/>
      <c r="S44" s="188" t="s">
        <v>458</v>
      </c>
      <c r="T44" s="189" t="s">
        <v>459</v>
      </c>
      <c r="U44" s="162">
        <v>0</v>
      </c>
      <c r="V44" s="162">
        <f>ROUND(E44*U44,2)</f>
        <v>0</v>
      </c>
      <c r="W44" s="162"/>
      <c r="X44" s="162" t="s">
        <v>229</v>
      </c>
      <c r="Y44" s="162" t="s">
        <v>230</v>
      </c>
      <c r="Z44" s="152"/>
      <c r="AA44" s="152"/>
      <c r="AB44" s="152"/>
      <c r="AC44" s="152"/>
      <c r="AD44" s="152"/>
      <c r="AE44" s="152"/>
      <c r="AF44" s="152"/>
      <c r="AG44" s="152" t="s">
        <v>586</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x14ac:dyDescent="0.2">
      <c r="A45" s="168" t="s">
        <v>221</v>
      </c>
      <c r="B45" s="169" t="s">
        <v>88</v>
      </c>
      <c r="C45" s="190" t="s">
        <v>89</v>
      </c>
      <c r="D45" s="170"/>
      <c r="E45" s="171"/>
      <c r="F45" s="172"/>
      <c r="G45" s="172">
        <f>SUMIF(AG46:AG46,"&lt;&gt;NOR",G46:G46)</f>
        <v>0</v>
      </c>
      <c r="H45" s="172"/>
      <c r="I45" s="172">
        <f>SUM(I46:I46)</f>
        <v>1407.8</v>
      </c>
      <c r="J45" s="172"/>
      <c r="K45" s="172">
        <f>SUM(K46:K46)</f>
        <v>424.66</v>
      </c>
      <c r="L45" s="172"/>
      <c r="M45" s="172">
        <f>SUM(M46:M46)</f>
        <v>0</v>
      </c>
      <c r="N45" s="171"/>
      <c r="O45" s="171">
        <f>SUM(O46:O46)</f>
        <v>0</v>
      </c>
      <c r="P45" s="171"/>
      <c r="Q45" s="171">
        <f>SUM(Q46:Q46)</f>
        <v>0</v>
      </c>
      <c r="R45" s="172"/>
      <c r="S45" s="172"/>
      <c r="T45" s="173"/>
      <c r="U45" s="167"/>
      <c r="V45" s="167">
        <f>SUM(V46:V46)</f>
        <v>0</v>
      </c>
      <c r="W45" s="167"/>
      <c r="X45" s="167"/>
      <c r="Y45" s="167"/>
      <c r="AG45" t="s">
        <v>222</v>
      </c>
    </row>
    <row r="46" spans="1:60" outlineLevel="1" x14ac:dyDescent="0.2">
      <c r="A46" s="183">
        <v>22</v>
      </c>
      <c r="B46" s="184" t="s">
        <v>624</v>
      </c>
      <c r="C46" s="193" t="s">
        <v>708</v>
      </c>
      <c r="D46" s="185" t="s">
        <v>685</v>
      </c>
      <c r="E46" s="186">
        <v>2</v>
      </c>
      <c r="F46" s="187"/>
      <c r="G46" s="188">
        <f>ROUND(E46*F46,2)</f>
        <v>0</v>
      </c>
      <c r="H46" s="187">
        <v>703.9</v>
      </c>
      <c r="I46" s="188">
        <f>ROUND(E46*H46,2)</f>
        <v>1407.8</v>
      </c>
      <c r="J46" s="187">
        <v>212.33</v>
      </c>
      <c r="K46" s="188">
        <f>ROUND(E46*J46,2)</f>
        <v>424.66</v>
      </c>
      <c r="L46" s="188">
        <v>21</v>
      </c>
      <c r="M46" s="188">
        <f>G46*(1+L46/100)</f>
        <v>0</v>
      </c>
      <c r="N46" s="186">
        <v>0</v>
      </c>
      <c r="O46" s="186">
        <f>ROUND(E46*N46,2)</f>
        <v>0</v>
      </c>
      <c r="P46" s="186">
        <v>0</v>
      </c>
      <c r="Q46" s="186">
        <f>ROUND(E46*P46,2)</f>
        <v>0</v>
      </c>
      <c r="R46" s="188"/>
      <c r="S46" s="188" t="s">
        <v>458</v>
      </c>
      <c r="T46" s="189" t="s">
        <v>459</v>
      </c>
      <c r="U46" s="162">
        <v>0</v>
      </c>
      <c r="V46" s="162">
        <f>ROUND(E46*U46,2)</f>
        <v>0</v>
      </c>
      <c r="W46" s="162"/>
      <c r="X46" s="162" t="s">
        <v>229</v>
      </c>
      <c r="Y46" s="162" t="s">
        <v>230</v>
      </c>
      <c r="Z46" s="152"/>
      <c r="AA46" s="152"/>
      <c r="AB46" s="152"/>
      <c r="AC46" s="152"/>
      <c r="AD46" s="152"/>
      <c r="AE46" s="152"/>
      <c r="AF46" s="152"/>
      <c r="AG46" s="152" t="s">
        <v>586</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x14ac:dyDescent="0.2">
      <c r="A47" s="168" t="s">
        <v>221</v>
      </c>
      <c r="B47" s="169" t="s">
        <v>90</v>
      </c>
      <c r="C47" s="190" t="s">
        <v>91</v>
      </c>
      <c r="D47" s="170"/>
      <c r="E47" s="171"/>
      <c r="F47" s="172"/>
      <c r="G47" s="172">
        <f>SUMIF(AG48:AG48,"&lt;&gt;NOR",G48:G48)</f>
        <v>0</v>
      </c>
      <c r="H47" s="172"/>
      <c r="I47" s="172">
        <f>SUM(I48:I48)</f>
        <v>1061.1199999999999</v>
      </c>
      <c r="J47" s="172"/>
      <c r="K47" s="172">
        <f>SUM(K48:K48)</f>
        <v>650</v>
      </c>
      <c r="L47" s="172"/>
      <c r="M47" s="172">
        <f>SUM(M48:M48)</f>
        <v>0</v>
      </c>
      <c r="N47" s="171"/>
      <c r="O47" s="171">
        <f>SUM(O48:O48)</f>
        <v>0</v>
      </c>
      <c r="P47" s="171"/>
      <c r="Q47" s="171">
        <f>SUM(Q48:Q48)</f>
        <v>0</v>
      </c>
      <c r="R47" s="172"/>
      <c r="S47" s="172"/>
      <c r="T47" s="173"/>
      <c r="U47" s="167"/>
      <c r="V47" s="167">
        <f>SUM(V48:V48)</f>
        <v>0</v>
      </c>
      <c r="W47" s="167"/>
      <c r="X47" s="167"/>
      <c r="Y47" s="167"/>
      <c r="AG47" t="s">
        <v>222</v>
      </c>
    </row>
    <row r="48" spans="1:60" outlineLevel="1" x14ac:dyDescent="0.2">
      <c r="A48" s="183">
        <v>23</v>
      </c>
      <c r="B48" s="184" t="s">
        <v>626</v>
      </c>
      <c r="C48" s="193" t="s">
        <v>709</v>
      </c>
      <c r="D48" s="185" t="s">
        <v>685</v>
      </c>
      <c r="E48" s="186">
        <v>1</v>
      </c>
      <c r="F48" s="187"/>
      <c r="G48" s="188">
        <f>ROUND(E48*F48,2)</f>
        <v>0</v>
      </c>
      <c r="H48" s="187">
        <v>1061.1199999999999</v>
      </c>
      <c r="I48" s="188">
        <f>ROUND(E48*H48,2)</f>
        <v>1061.1199999999999</v>
      </c>
      <c r="J48" s="187">
        <v>650</v>
      </c>
      <c r="K48" s="188">
        <f>ROUND(E48*J48,2)</f>
        <v>650</v>
      </c>
      <c r="L48" s="188">
        <v>21</v>
      </c>
      <c r="M48" s="188">
        <f>G48*(1+L48/100)</f>
        <v>0</v>
      </c>
      <c r="N48" s="186">
        <v>0</v>
      </c>
      <c r="O48" s="186">
        <f>ROUND(E48*N48,2)</f>
        <v>0</v>
      </c>
      <c r="P48" s="186">
        <v>0</v>
      </c>
      <c r="Q48" s="186">
        <f>ROUND(E48*P48,2)</f>
        <v>0</v>
      </c>
      <c r="R48" s="188"/>
      <c r="S48" s="188" t="s">
        <v>458</v>
      </c>
      <c r="T48" s="189" t="s">
        <v>459</v>
      </c>
      <c r="U48" s="162">
        <v>0</v>
      </c>
      <c r="V48" s="162">
        <f>ROUND(E48*U48,2)</f>
        <v>0</v>
      </c>
      <c r="W48" s="162"/>
      <c r="X48" s="162" t="s">
        <v>229</v>
      </c>
      <c r="Y48" s="162" t="s">
        <v>230</v>
      </c>
      <c r="Z48" s="152"/>
      <c r="AA48" s="152"/>
      <c r="AB48" s="152"/>
      <c r="AC48" s="152"/>
      <c r="AD48" s="152"/>
      <c r="AE48" s="152"/>
      <c r="AF48" s="152"/>
      <c r="AG48" s="152" t="s">
        <v>586</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x14ac:dyDescent="0.2">
      <c r="A49" s="168" t="s">
        <v>221</v>
      </c>
      <c r="B49" s="169" t="s">
        <v>92</v>
      </c>
      <c r="C49" s="190" t="s">
        <v>93</v>
      </c>
      <c r="D49" s="170"/>
      <c r="E49" s="171"/>
      <c r="F49" s="172"/>
      <c r="G49" s="172">
        <f>SUMIF(AG50:AG51,"&lt;&gt;NOR",G50:G51)</f>
        <v>0</v>
      </c>
      <c r="H49" s="172"/>
      <c r="I49" s="172">
        <f>SUM(I50:I51)</f>
        <v>929.74</v>
      </c>
      <c r="J49" s="172"/>
      <c r="K49" s="172">
        <f>SUM(K50:K51)</f>
        <v>1349.3200000000002</v>
      </c>
      <c r="L49" s="172"/>
      <c r="M49" s="172">
        <f>SUM(M50:M51)</f>
        <v>0</v>
      </c>
      <c r="N49" s="171"/>
      <c r="O49" s="171">
        <f>SUM(O50:O51)</f>
        <v>0</v>
      </c>
      <c r="P49" s="171"/>
      <c r="Q49" s="171">
        <f>SUM(Q50:Q51)</f>
        <v>0</v>
      </c>
      <c r="R49" s="172"/>
      <c r="S49" s="172"/>
      <c r="T49" s="173"/>
      <c r="U49" s="167"/>
      <c r="V49" s="167">
        <f>SUM(V50:V51)</f>
        <v>0</v>
      </c>
      <c r="W49" s="167"/>
      <c r="X49" s="167"/>
      <c r="Y49" s="167"/>
      <c r="AG49" t="s">
        <v>222</v>
      </c>
    </row>
    <row r="50" spans="1:60" outlineLevel="1" x14ac:dyDescent="0.2">
      <c r="A50" s="183">
        <v>24</v>
      </c>
      <c r="B50" s="184" t="s">
        <v>628</v>
      </c>
      <c r="C50" s="193" t="s">
        <v>710</v>
      </c>
      <c r="D50" s="185" t="s">
        <v>685</v>
      </c>
      <c r="E50" s="186">
        <v>4</v>
      </c>
      <c r="F50" s="187"/>
      <c r="G50" s="188">
        <f>ROUND(E50*F50,2)</f>
        <v>0</v>
      </c>
      <c r="H50" s="187">
        <v>89.95</v>
      </c>
      <c r="I50" s="188">
        <f>ROUND(E50*H50,2)</f>
        <v>359.8</v>
      </c>
      <c r="J50" s="187">
        <v>212.33</v>
      </c>
      <c r="K50" s="188">
        <f>ROUND(E50*J50,2)</f>
        <v>849.32</v>
      </c>
      <c r="L50" s="188">
        <v>21</v>
      </c>
      <c r="M50" s="188">
        <f>G50*(1+L50/100)</f>
        <v>0</v>
      </c>
      <c r="N50" s="186">
        <v>0</v>
      </c>
      <c r="O50" s="186">
        <f>ROUND(E50*N50,2)</f>
        <v>0</v>
      </c>
      <c r="P50" s="186">
        <v>0</v>
      </c>
      <c r="Q50" s="186">
        <f>ROUND(E50*P50,2)</f>
        <v>0</v>
      </c>
      <c r="R50" s="188"/>
      <c r="S50" s="188" t="s">
        <v>458</v>
      </c>
      <c r="T50" s="189" t="s">
        <v>459</v>
      </c>
      <c r="U50" s="162">
        <v>0</v>
      </c>
      <c r="V50" s="162">
        <f>ROUND(E50*U50,2)</f>
        <v>0</v>
      </c>
      <c r="W50" s="162"/>
      <c r="X50" s="162" t="s">
        <v>229</v>
      </c>
      <c r="Y50" s="162" t="s">
        <v>230</v>
      </c>
      <c r="Z50" s="152"/>
      <c r="AA50" s="152"/>
      <c r="AB50" s="152"/>
      <c r="AC50" s="152"/>
      <c r="AD50" s="152"/>
      <c r="AE50" s="152"/>
      <c r="AF50" s="152"/>
      <c r="AG50" s="152" t="s">
        <v>586</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3">
        <v>25</v>
      </c>
      <c r="B51" s="184" t="s">
        <v>630</v>
      </c>
      <c r="C51" s="193" t="s">
        <v>711</v>
      </c>
      <c r="D51" s="185" t="s">
        <v>685</v>
      </c>
      <c r="E51" s="186">
        <v>2</v>
      </c>
      <c r="F51" s="187"/>
      <c r="G51" s="188">
        <f>ROUND(E51*F51,2)</f>
        <v>0</v>
      </c>
      <c r="H51" s="187">
        <v>284.97000000000003</v>
      </c>
      <c r="I51" s="188">
        <f>ROUND(E51*H51,2)</f>
        <v>569.94000000000005</v>
      </c>
      <c r="J51" s="187">
        <v>250</v>
      </c>
      <c r="K51" s="188">
        <f>ROUND(E51*J51,2)</f>
        <v>500</v>
      </c>
      <c r="L51" s="188">
        <v>21</v>
      </c>
      <c r="M51" s="188">
        <f>G51*(1+L51/100)</f>
        <v>0</v>
      </c>
      <c r="N51" s="186">
        <v>0</v>
      </c>
      <c r="O51" s="186">
        <f>ROUND(E51*N51,2)</f>
        <v>0</v>
      </c>
      <c r="P51" s="186">
        <v>0</v>
      </c>
      <c r="Q51" s="186">
        <f>ROUND(E51*P51,2)</f>
        <v>0</v>
      </c>
      <c r="R51" s="188"/>
      <c r="S51" s="188" t="s">
        <v>458</v>
      </c>
      <c r="T51" s="189" t="s">
        <v>459</v>
      </c>
      <c r="U51" s="162">
        <v>0</v>
      </c>
      <c r="V51" s="162">
        <f>ROUND(E51*U51,2)</f>
        <v>0</v>
      </c>
      <c r="W51" s="162"/>
      <c r="X51" s="162" t="s">
        <v>229</v>
      </c>
      <c r="Y51" s="162" t="s">
        <v>230</v>
      </c>
      <c r="Z51" s="152"/>
      <c r="AA51" s="152"/>
      <c r="AB51" s="152"/>
      <c r="AC51" s="152"/>
      <c r="AD51" s="152"/>
      <c r="AE51" s="152"/>
      <c r="AF51" s="152"/>
      <c r="AG51" s="152" t="s">
        <v>586</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x14ac:dyDescent="0.2">
      <c r="A52" s="168" t="s">
        <v>221</v>
      </c>
      <c r="B52" s="169" t="s">
        <v>96</v>
      </c>
      <c r="C52" s="190" t="s">
        <v>97</v>
      </c>
      <c r="D52" s="170"/>
      <c r="E52" s="171"/>
      <c r="F52" s="172"/>
      <c r="G52" s="172">
        <f>SUMIF(AG53:AG53,"&lt;&gt;NOR",G53:G53)</f>
        <v>0</v>
      </c>
      <c r="H52" s="172"/>
      <c r="I52" s="172">
        <f>SUM(I53:I53)</f>
        <v>151.25</v>
      </c>
      <c r="J52" s="172"/>
      <c r="K52" s="172">
        <f>SUM(K53:K53)</f>
        <v>276.89999999999998</v>
      </c>
      <c r="L52" s="172"/>
      <c r="M52" s="172">
        <f>SUM(M53:M53)</f>
        <v>0</v>
      </c>
      <c r="N52" s="171"/>
      <c r="O52" s="171">
        <f>SUM(O53:O53)</f>
        <v>0</v>
      </c>
      <c r="P52" s="171"/>
      <c r="Q52" s="171">
        <f>SUM(Q53:Q53)</f>
        <v>0</v>
      </c>
      <c r="R52" s="172"/>
      <c r="S52" s="172"/>
      <c r="T52" s="173"/>
      <c r="U52" s="167"/>
      <c r="V52" s="167">
        <f>SUM(V53:V53)</f>
        <v>0</v>
      </c>
      <c r="W52" s="167"/>
      <c r="X52" s="167"/>
      <c r="Y52" s="167"/>
      <c r="AG52" t="s">
        <v>222</v>
      </c>
    </row>
    <row r="53" spans="1:60" outlineLevel="1" x14ac:dyDescent="0.2">
      <c r="A53" s="183">
        <v>26</v>
      </c>
      <c r="B53" s="184" t="s">
        <v>632</v>
      </c>
      <c r="C53" s="193" t="s">
        <v>712</v>
      </c>
      <c r="D53" s="185" t="s">
        <v>685</v>
      </c>
      <c r="E53" s="186">
        <v>1</v>
      </c>
      <c r="F53" s="187"/>
      <c r="G53" s="188">
        <f>ROUND(E53*F53,2)</f>
        <v>0</v>
      </c>
      <c r="H53" s="187">
        <v>151.25</v>
      </c>
      <c r="I53" s="188">
        <f>ROUND(E53*H53,2)</f>
        <v>151.25</v>
      </c>
      <c r="J53" s="187">
        <v>276.89999999999998</v>
      </c>
      <c r="K53" s="188">
        <f>ROUND(E53*J53,2)</f>
        <v>276.89999999999998</v>
      </c>
      <c r="L53" s="188">
        <v>21</v>
      </c>
      <c r="M53" s="188">
        <f>G53*(1+L53/100)</f>
        <v>0</v>
      </c>
      <c r="N53" s="186">
        <v>0</v>
      </c>
      <c r="O53" s="186">
        <f>ROUND(E53*N53,2)</f>
        <v>0</v>
      </c>
      <c r="P53" s="186">
        <v>0</v>
      </c>
      <c r="Q53" s="186">
        <f>ROUND(E53*P53,2)</f>
        <v>0</v>
      </c>
      <c r="R53" s="188"/>
      <c r="S53" s="188" t="s">
        <v>458</v>
      </c>
      <c r="T53" s="189" t="s">
        <v>459</v>
      </c>
      <c r="U53" s="162">
        <v>0</v>
      </c>
      <c r="V53" s="162">
        <f>ROUND(E53*U53,2)</f>
        <v>0</v>
      </c>
      <c r="W53" s="162"/>
      <c r="X53" s="162" t="s">
        <v>229</v>
      </c>
      <c r="Y53" s="162" t="s">
        <v>230</v>
      </c>
      <c r="Z53" s="152"/>
      <c r="AA53" s="152"/>
      <c r="AB53" s="152"/>
      <c r="AC53" s="152"/>
      <c r="AD53" s="152"/>
      <c r="AE53" s="152"/>
      <c r="AF53" s="152"/>
      <c r="AG53" s="152" t="s">
        <v>586</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x14ac:dyDescent="0.2">
      <c r="A54" s="168" t="s">
        <v>221</v>
      </c>
      <c r="B54" s="169" t="s">
        <v>98</v>
      </c>
      <c r="C54" s="190" t="s">
        <v>99</v>
      </c>
      <c r="D54" s="170"/>
      <c r="E54" s="171"/>
      <c r="F54" s="172"/>
      <c r="G54" s="172">
        <f>SUMIF(AG55:AG57,"&lt;&gt;NOR",G55:G57)</f>
        <v>0</v>
      </c>
      <c r="H54" s="172"/>
      <c r="I54" s="172">
        <f>SUM(I55:I57)</f>
        <v>3035.2</v>
      </c>
      <c r="J54" s="172"/>
      <c r="K54" s="172">
        <f>SUM(K55:K57)</f>
        <v>1772.14</v>
      </c>
      <c r="L54" s="172"/>
      <c r="M54" s="172">
        <f>SUM(M55:M57)</f>
        <v>0</v>
      </c>
      <c r="N54" s="171"/>
      <c r="O54" s="171">
        <f>SUM(O55:O57)</f>
        <v>0</v>
      </c>
      <c r="P54" s="171"/>
      <c r="Q54" s="171">
        <f>SUM(Q55:Q57)</f>
        <v>0</v>
      </c>
      <c r="R54" s="172"/>
      <c r="S54" s="172"/>
      <c r="T54" s="173"/>
      <c r="U54" s="167"/>
      <c r="V54" s="167">
        <f>SUM(V55:V57)</f>
        <v>0</v>
      </c>
      <c r="W54" s="167"/>
      <c r="X54" s="167"/>
      <c r="Y54" s="167"/>
      <c r="AG54" t="s">
        <v>222</v>
      </c>
    </row>
    <row r="55" spans="1:60" outlineLevel="1" x14ac:dyDescent="0.2">
      <c r="A55" s="183">
        <v>27</v>
      </c>
      <c r="B55" s="184" t="s">
        <v>634</v>
      </c>
      <c r="C55" s="193" t="s">
        <v>713</v>
      </c>
      <c r="D55" s="185" t="s">
        <v>685</v>
      </c>
      <c r="E55" s="186">
        <v>4</v>
      </c>
      <c r="F55" s="187"/>
      <c r="G55" s="188">
        <f>ROUND(E55*F55,2)</f>
        <v>0</v>
      </c>
      <c r="H55" s="187">
        <v>416.05</v>
      </c>
      <c r="I55" s="188">
        <f>ROUND(E55*H55,2)</f>
        <v>1664.2</v>
      </c>
      <c r="J55" s="187">
        <v>286</v>
      </c>
      <c r="K55" s="188">
        <f>ROUND(E55*J55,2)</f>
        <v>1144</v>
      </c>
      <c r="L55" s="188">
        <v>21</v>
      </c>
      <c r="M55" s="188">
        <f>G55*(1+L55/100)</f>
        <v>0</v>
      </c>
      <c r="N55" s="186">
        <v>0</v>
      </c>
      <c r="O55" s="186">
        <f>ROUND(E55*N55,2)</f>
        <v>0</v>
      </c>
      <c r="P55" s="186">
        <v>0</v>
      </c>
      <c r="Q55" s="186">
        <f>ROUND(E55*P55,2)</f>
        <v>0</v>
      </c>
      <c r="R55" s="188"/>
      <c r="S55" s="188" t="s">
        <v>458</v>
      </c>
      <c r="T55" s="189" t="s">
        <v>459</v>
      </c>
      <c r="U55" s="162">
        <v>0</v>
      </c>
      <c r="V55" s="162">
        <f>ROUND(E55*U55,2)</f>
        <v>0</v>
      </c>
      <c r="W55" s="162"/>
      <c r="X55" s="162" t="s">
        <v>229</v>
      </c>
      <c r="Y55" s="162" t="s">
        <v>230</v>
      </c>
      <c r="Z55" s="152"/>
      <c r="AA55" s="152"/>
      <c r="AB55" s="152"/>
      <c r="AC55" s="152"/>
      <c r="AD55" s="152"/>
      <c r="AE55" s="152"/>
      <c r="AF55" s="152"/>
      <c r="AG55" s="152" t="s">
        <v>586</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83">
        <v>28</v>
      </c>
      <c r="B56" s="184" t="s">
        <v>636</v>
      </c>
      <c r="C56" s="193" t="s">
        <v>714</v>
      </c>
      <c r="D56" s="185" t="s">
        <v>685</v>
      </c>
      <c r="E56" s="186">
        <v>6</v>
      </c>
      <c r="F56" s="187"/>
      <c r="G56" s="188">
        <f>ROUND(E56*F56,2)</f>
        <v>0</v>
      </c>
      <c r="H56" s="187">
        <v>79.7</v>
      </c>
      <c r="I56" s="188">
        <f>ROUND(E56*H56,2)</f>
        <v>478.2</v>
      </c>
      <c r="J56" s="187">
        <v>32.49</v>
      </c>
      <c r="K56" s="188">
        <f>ROUND(E56*J56,2)</f>
        <v>194.94</v>
      </c>
      <c r="L56" s="188">
        <v>21</v>
      </c>
      <c r="M56" s="188">
        <f>G56*(1+L56/100)</f>
        <v>0</v>
      </c>
      <c r="N56" s="186">
        <v>0</v>
      </c>
      <c r="O56" s="186">
        <f>ROUND(E56*N56,2)</f>
        <v>0</v>
      </c>
      <c r="P56" s="186">
        <v>0</v>
      </c>
      <c r="Q56" s="186">
        <f>ROUND(E56*P56,2)</f>
        <v>0</v>
      </c>
      <c r="R56" s="188"/>
      <c r="S56" s="188" t="s">
        <v>458</v>
      </c>
      <c r="T56" s="189" t="s">
        <v>459</v>
      </c>
      <c r="U56" s="162">
        <v>0</v>
      </c>
      <c r="V56" s="162">
        <f>ROUND(E56*U56,2)</f>
        <v>0</v>
      </c>
      <c r="W56" s="162"/>
      <c r="X56" s="162" t="s">
        <v>229</v>
      </c>
      <c r="Y56" s="162" t="s">
        <v>230</v>
      </c>
      <c r="Z56" s="152"/>
      <c r="AA56" s="152"/>
      <c r="AB56" s="152"/>
      <c r="AC56" s="152"/>
      <c r="AD56" s="152"/>
      <c r="AE56" s="152"/>
      <c r="AF56" s="152"/>
      <c r="AG56" s="152" t="s">
        <v>586</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3">
        <v>29</v>
      </c>
      <c r="B57" s="184" t="s">
        <v>638</v>
      </c>
      <c r="C57" s="193" t="s">
        <v>715</v>
      </c>
      <c r="D57" s="185" t="s">
        <v>685</v>
      </c>
      <c r="E57" s="186">
        <v>8</v>
      </c>
      <c r="F57" s="187"/>
      <c r="G57" s="188">
        <f>ROUND(E57*F57,2)</f>
        <v>0</v>
      </c>
      <c r="H57" s="187">
        <v>111.6</v>
      </c>
      <c r="I57" s="188">
        <f>ROUND(E57*H57,2)</f>
        <v>892.8</v>
      </c>
      <c r="J57" s="187">
        <v>54.15</v>
      </c>
      <c r="K57" s="188">
        <f>ROUND(E57*J57,2)</f>
        <v>433.2</v>
      </c>
      <c r="L57" s="188">
        <v>21</v>
      </c>
      <c r="M57" s="188">
        <f>G57*(1+L57/100)</f>
        <v>0</v>
      </c>
      <c r="N57" s="186">
        <v>0</v>
      </c>
      <c r="O57" s="186">
        <f>ROUND(E57*N57,2)</f>
        <v>0</v>
      </c>
      <c r="P57" s="186">
        <v>0</v>
      </c>
      <c r="Q57" s="186">
        <f>ROUND(E57*P57,2)</f>
        <v>0</v>
      </c>
      <c r="R57" s="188"/>
      <c r="S57" s="188" t="s">
        <v>458</v>
      </c>
      <c r="T57" s="189" t="s">
        <v>459</v>
      </c>
      <c r="U57" s="162">
        <v>0</v>
      </c>
      <c r="V57" s="162">
        <f>ROUND(E57*U57,2)</f>
        <v>0</v>
      </c>
      <c r="W57" s="162"/>
      <c r="X57" s="162" t="s">
        <v>229</v>
      </c>
      <c r="Y57" s="162" t="s">
        <v>230</v>
      </c>
      <c r="Z57" s="152"/>
      <c r="AA57" s="152"/>
      <c r="AB57" s="152"/>
      <c r="AC57" s="152"/>
      <c r="AD57" s="152"/>
      <c r="AE57" s="152"/>
      <c r="AF57" s="152"/>
      <c r="AG57" s="152" t="s">
        <v>586</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x14ac:dyDescent="0.2">
      <c r="A58" s="168" t="s">
        <v>221</v>
      </c>
      <c r="B58" s="169" t="s">
        <v>100</v>
      </c>
      <c r="C58" s="190" t="s">
        <v>101</v>
      </c>
      <c r="D58" s="170"/>
      <c r="E58" s="171"/>
      <c r="F58" s="172"/>
      <c r="G58" s="172">
        <f>SUMIF(AG59:AG63,"&lt;&gt;NOR",G59:G63)</f>
        <v>0</v>
      </c>
      <c r="H58" s="172"/>
      <c r="I58" s="172">
        <f>SUM(I59:I63)</f>
        <v>3284.58</v>
      </c>
      <c r="J58" s="172"/>
      <c r="K58" s="172">
        <f>SUM(K59:K63)</f>
        <v>22670.199999999997</v>
      </c>
      <c r="L58" s="172"/>
      <c r="M58" s="172">
        <f>SUM(M59:M63)</f>
        <v>0</v>
      </c>
      <c r="N58" s="171"/>
      <c r="O58" s="171">
        <f>SUM(O59:O63)</f>
        <v>0</v>
      </c>
      <c r="P58" s="171"/>
      <c r="Q58" s="171">
        <f>SUM(Q59:Q63)</f>
        <v>0</v>
      </c>
      <c r="R58" s="172"/>
      <c r="S58" s="172"/>
      <c r="T58" s="173"/>
      <c r="U58" s="167"/>
      <c r="V58" s="167">
        <f>SUM(V59:V63)</f>
        <v>0</v>
      </c>
      <c r="W58" s="167"/>
      <c r="X58" s="167"/>
      <c r="Y58" s="167"/>
      <c r="AG58" t="s">
        <v>222</v>
      </c>
    </row>
    <row r="59" spans="1:60" outlineLevel="1" x14ac:dyDescent="0.2">
      <c r="A59" s="183">
        <v>30</v>
      </c>
      <c r="B59" s="184" t="s">
        <v>640</v>
      </c>
      <c r="C59" s="193" t="s">
        <v>716</v>
      </c>
      <c r="D59" s="185" t="s">
        <v>685</v>
      </c>
      <c r="E59" s="186">
        <v>35</v>
      </c>
      <c r="F59" s="187"/>
      <c r="G59" s="188">
        <f>ROUND(E59*F59,2)</f>
        <v>0</v>
      </c>
      <c r="H59" s="187">
        <v>28.98</v>
      </c>
      <c r="I59" s="188">
        <f>ROUND(E59*H59,2)</f>
        <v>1014.3</v>
      </c>
      <c r="J59" s="187">
        <v>65.2</v>
      </c>
      <c r="K59" s="188">
        <f>ROUND(E59*J59,2)</f>
        <v>2282</v>
      </c>
      <c r="L59" s="188">
        <v>21</v>
      </c>
      <c r="M59" s="188">
        <f>G59*(1+L59/100)</f>
        <v>0</v>
      </c>
      <c r="N59" s="186">
        <v>0</v>
      </c>
      <c r="O59" s="186">
        <f>ROUND(E59*N59,2)</f>
        <v>0</v>
      </c>
      <c r="P59" s="186">
        <v>0</v>
      </c>
      <c r="Q59" s="186">
        <f>ROUND(E59*P59,2)</f>
        <v>0</v>
      </c>
      <c r="R59" s="188"/>
      <c r="S59" s="188" t="s">
        <v>458</v>
      </c>
      <c r="T59" s="189" t="s">
        <v>459</v>
      </c>
      <c r="U59" s="162">
        <v>0</v>
      </c>
      <c r="V59" s="162">
        <f>ROUND(E59*U59,2)</f>
        <v>0</v>
      </c>
      <c r="W59" s="162"/>
      <c r="X59" s="162" t="s">
        <v>229</v>
      </c>
      <c r="Y59" s="162" t="s">
        <v>230</v>
      </c>
      <c r="Z59" s="152"/>
      <c r="AA59" s="152"/>
      <c r="AB59" s="152"/>
      <c r="AC59" s="152"/>
      <c r="AD59" s="152"/>
      <c r="AE59" s="152"/>
      <c r="AF59" s="152"/>
      <c r="AG59" s="152" t="s">
        <v>586</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83">
        <v>31</v>
      </c>
      <c r="B60" s="184" t="s">
        <v>642</v>
      </c>
      <c r="C60" s="193" t="s">
        <v>717</v>
      </c>
      <c r="D60" s="185" t="s">
        <v>685</v>
      </c>
      <c r="E60" s="186">
        <v>200</v>
      </c>
      <c r="F60" s="187"/>
      <c r="G60" s="188">
        <f>ROUND(E60*F60,2)</f>
        <v>0</v>
      </c>
      <c r="H60" s="187">
        <v>0.62</v>
      </c>
      <c r="I60" s="188">
        <f>ROUND(E60*H60,2)</f>
        <v>124</v>
      </c>
      <c r="J60" s="187">
        <v>32.49</v>
      </c>
      <c r="K60" s="188">
        <f>ROUND(E60*J60,2)</f>
        <v>6498</v>
      </c>
      <c r="L60" s="188">
        <v>21</v>
      </c>
      <c r="M60" s="188">
        <f>G60*(1+L60/100)</f>
        <v>0</v>
      </c>
      <c r="N60" s="186">
        <v>0</v>
      </c>
      <c r="O60" s="186">
        <f>ROUND(E60*N60,2)</f>
        <v>0</v>
      </c>
      <c r="P60" s="186">
        <v>0</v>
      </c>
      <c r="Q60" s="186">
        <f>ROUND(E60*P60,2)</f>
        <v>0</v>
      </c>
      <c r="R60" s="188"/>
      <c r="S60" s="188" t="s">
        <v>458</v>
      </c>
      <c r="T60" s="189" t="s">
        <v>459</v>
      </c>
      <c r="U60" s="162">
        <v>0</v>
      </c>
      <c r="V60" s="162">
        <f>ROUND(E60*U60,2)</f>
        <v>0</v>
      </c>
      <c r="W60" s="162"/>
      <c r="X60" s="162" t="s">
        <v>229</v>
      </c>
      <c r="Y60" s="162" t="s">
        <v>230</v>
      </c>
      <c r="Z60" s="152"/>
      <c r="AA60" s="152"/>
      <c r="AB60" s="152"/>
      <c r="AC60" s="152"/>
      <c r="AD60" s="152"/>
      <c r="AE60" s="152"/>
      <c r="AF60" s="152"/>
      <c r="AG60" s="152" t="s">
        <v>586</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83">
        <v>32</v>
      </c>
      <c r="B61" s="184" t="s">
        <v>644</v>
      </c>
      <c r="C61" s="193" t="s">
        <v>718</v>
      </c>
      <c r="D61" s="185" t="s">
        <v>685</v>
      </c>
      <c r="E61" s="186">
        <v>200</v>
      </c>
      <c r="F61" s="187"/>
      <c r="G61" s="188">
        <f>ROUND(E61*F61,2)</f>
        <v>0</v>
      </c>
      <c r="H61" s="187">
        <v>1.53</v>
      </c>
      <c r="I61" s="188">
        <f>ROUND(E61*H61,2)</f>
        <v>306</v>
      </c>
      <c r="J61" s="187">
        <v>37.9</v>
      </c>
      <c r="K61" s="188">
        <f>ROUND(E61*J61,2)</f>
        <v>7580</v>
      </c>
      <c r="L61" s="188">
        <v>21</v>
      </c>
      <c r="M61" s="188">
        <f>G61*(1+L61/100)</f>
        <v>0</v>
      </c>
      <c r="N61" s="186">
        <v>0</v>
      </c>
      <c r="O61" s="186">
        <f>ROUND(E61*N61,2)</f>
        <v>0</v>
      </c>
      <c r="P61" s="186">
        <v>0</v>
      </c>
      <c r="Q61" s="186">
        <f>ROUND(E61*P61,2)</f>
        <v>0</v>
      </c>
      <c r="R61" s="188"/>
      <c r="S61" s="188" t="s">
        <v>458</v>
      </c>
      <c r="T61" s="189" t="s">
        <v>459</v>
      </c>
      <c r="U61" s="162">
        <v>0</v>
      </c>
      <c r="V61" s="162">
        <f>ROUND(E61*U61,2)</f>
        <v>0</v>
      </c>
      <c r="W61" s="162"/>
      <c r="X61" s="162" t="s">
        <v>229</v>
      </c>
      <c r="Y61" s="162" t="s">
        <v>230</v>
      </c>
      <c r="Z61" s="152"/>
      <c r="AA61" s="152"/>
      <c r="AB61" s="152"/>
      <c r="AC61" s="152"/>
      <c r="AD61" s="152"/>
      <c r="AE61" s="152"/>
      <c r="AF61" s="152"/>
      <c r="AG61" s="152" t="s">
        <v>586</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3">
        <v>33</v>
      </c>
      <c r="B62" s="184" t="s">
        <v>646</v>
      </c>
      <c r="C62" s="193" t="s">
        <v>719</v>
      </c>
      <c r="D62" s="185" t="s">
        <v>305</v>
      </c>
      <c r="E62" s="186">
        <v>16</v>
      </c>
      <c r="F62" s="187"/>
      <c r="G62" s="188">
        <f>ROUND(E62*F62,2)</f>
        <v>0</v>
      </c>
      <c r="H62" s="187">
        <v>25.85</v>
      </c>
      <c r="I62" s="188">
        <f>ROUND(E62*H62,2)</f>
        <v>413.6</v>
      </c>
      <c r="J62" s="187">
        <v>115.05</v>
      </c>
      <c r="K62" s="188">
        <f>ROUND(E62*J62,2)</f>
        <v>1840.8</v>
      </c>
      <c r="L62" s="188">
        <v>21</v>
      </c>
      <c r="M62" s="188">
        <f>G62*(1+L62/100)</f>
        <v>0</v>
      </c>
      <c r="N62" s="186">
        <v>0</v>
      </c>
      <c r="O62" s="186">
        <f>ROUND(E62*N62,2)</f>
        <v>0</v>
      </c>
      <c r="P62" s="186">
        <v>0</v>
      </c>
      <c r="Q62" s="186">
        <f>ROUND(E62*P62,2)</f>
        <v>0</v>
      </c>
      <c r="R62" s="188"/>
      <c r="S62" s="188" t="s">
        <v>458</v>
      </c>
      <c r="T62" s="189" t="s">
        <v>459</v>
      </c>
      <c r="U62" s="162">
        <v>0</v>
      </c>
      <c r="V62" s="162">
        <f>ROUND(E62*U62,2)</f>
        <v>0</v>
      </c>
      <c r="W62" s="162"/>
      <c r="X62" s="162" t="s">
        <v>229</v>
      </c>
      <c r="Y62" s="162" t="s">
        <v>230</v>
      </c>
      <c r="Z62" s="152"/>
      <c r="AA62" s="152"/>
      <c r="AB62" s="152"/>
      <c r="AC62" s="152"/>
      <c r="AD62" s="152"/>
      <c r="AE62" s="152"/>
      <c r="AF62" s="152"/>
      <c r="AG62" s="152" t="s">
        <v>586</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3">
        <v>34</v>
      </c>
      <c r="B63" s="184" t="s">
        <v>648</v>
      </c>
      <c r="C63" s="193" t="s">
        <v>720</v>
      </c>
      <c r="D63" s="185" t="s">
        <v>305</v>
      </c>
      <c r="E63" s="186">
        <v>36</v>
      </c>
      <c r="F63" s="187"/>
      <c r="G63" s="188">
        <f>ROUND(E63*F63,2)</f>
        <v>0</v>
      </c>
      <c r="H63" s="187">
        <v>39.630000000000003</v>
      </c>
      <c r="I63" s="188">
        <f>ROUND(E63*H63,2)</f>
        <v>1426.68</v>
      </c>
      <c r="J63" s="187">
        <v>124.15</v>
      </c>
      <c r="K63" s="188">
        <f>ROUND(E63*J63,2)</f>
        <v>4469.3999999999996</v>
      </c>
      <c r="L63" s="188">
        <v>21</v>
      </c>
      <c r="M63" s="188">
        <f>G63*(1+L63/100)</f>
        <v>0</v>
      </c>
      <c r="N63" s="186">
        <v>0</v>
      </c>
      <c r="O63" s="186">
        <f>ROUND(E63*N63,2)</f>
        <v>0</v>
      </c>
      <c r="P63" s="186">
        <v>0</v>
      </c>
      <c r="Q63" s="186">
        <f>ROUND(E63*P63,2)</f>
        <v>0</v>
      </c>
      <c r="R63" s="188"/>
      <c r="S63" s="188" t="s">
        <v>458</v>
      </c>
      <c r="T63" s="189" t="s">
        <v>459</v>
      </c>
      <c r="U63" s="162">
        <v>0</v>
      </c>
      <c r="V63" s="162">
        <f>ROUND(E63*U63,2)</f>
        <v>0</v>
      </c>
      <c r="W63" s="162"/>
      <c r="X63" s="162" t="s">
        <v>229</v>
      </c>
      <c r="Y63" s="162" t="s">
        <v>230</v>
      </c>
      <c r="Z63" s="152"/>
      <c r="AA63" s="152"/>
      <c r="AB63" s="152"/>
      <c r="AC63" s="152"/>
      <c r="AD63" s="152"/>
      <c r="AE63" s="152"/>
      <c r="AF63" s="152"/>
      <c r="AG63" s="152" t="s">
        <v>586</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x14ac:dyDescent="0.2">
      <c r="A64" s="168" t="s">
        <v>221</v>
      </c>
      <c r="B64" s="169" t="s">
        <v>102</v>
      </c>
      <c r="C64" s="190" t="s">
        <v>103</v>
      </c>
      <c r="D64" s="170"/>
      <c r="E64" s="171"/>
      <c r="F64" s="172"/>
      <c r="G64" s="172">
        <f>SUMIF(AG65:AG69,"&lt;&gt;NOR",G65:G69)</f>
        <v>0</v>
      </c>
      <c r="H64" s="172"/>
      <c r="I64" s="172">
        <f>SUM(I65:I69)</f>
        <v>11296.84</v>
      </c>
      <c r="J64" s="172"/>
      <c r="K64" s="172">
        <f>SUM(K65:K69)</f>
        <v>31590.720000000001</v>
      </c>
      <c r="L64" s="172"/>
      <c r="M64" s="172">
        <f>SUM(M65:M69)</f>
        <v>0</v>
      </c>
      <c r="N64" s="171"/>
      <c r="O64" s="171">
        <f>SUM(O65:O69)</f>
        <v>0</v>
      </c>
      <c r="P64" s="171"/>
      <c r="Q64" s="171">
        <f>SUM(Q65:Q69)</f>
        <v>0</v>
      </c>
      <c r="R64" s="172"/>
      <c r="S64" s="172"/>
      <c r="T64" s="173"/>
      <c r="U64" s="167"/>
      <c r="V64" s="167">
        <f>SUM(V65:V69)</f>
        <v>0</v>
      </c>
      <c r="W64" s="167"/>
      <c r="X64" s="167"/>
      <c r="Y64" s="167"/>
      <c r="AG64" t="s">
        <v>222</v>
      </c>
    </row>
    <row r="65" spans="1:60" outlineLevel="1" x14ac:dyDescent="0.2">
      <c r="A65" s="183">
        <v>35</v>
      </c>
      <c r="B65" s="184" t="s">
        <v>721</v>
      </c>
      <c r="C65" s="193" t="s">
        <v>722</v>
      </c>
      <c r="D65" s="185" t="s">
        <v>305</v>
      </c>
      <c r="E65" s="186">
        <v>210</v>
      </c>
      <c r="F65" s="187"/>
      <c r="G65" s="188">
        <f>ROUND(E65*F65,2)</f>
        <v>0</v>
      </c>
      <c r="H65" s="187">
        <v>15.89</v>
      </c>
      <c r="I65" s="188">
        <f>ROUND(E65*H65,2)</f>
        <v>3336.9</v>
      </c>
      <c r="J65" s="187">
        <v>58.83</v>
      </c>
      <c r="K65" s="188">
        <f>ROUND(E65*J65,2)</f>
        <v>12354.3</v>
      </c>
      <c r="L65" s="188">
        <v>21</v>
      </c>
      <c r="M65" s="188">
        <f>G65*(1+L65/100)</f>
        <v>0</v>
      </c>
      <c r="N65" s="186">
        <v>0</v>
      </c>
      <c r="O65" s="186">
        <f>ROUND(E65*N65,2)</f>
        <v>0</v>
      </c>
      <c r="P65" s="186">
        <v>0</v>
      </c>
      <c r="Q65" s="186">
        <f>ROUND(E65*P65,2)</f>
        <v>0</v>
      </c>
      <c r="R65" s="188"/>
      <c r="S65" s="188" t="s">
        <v>458</v>
      </c>
      <c r="T65" s="189" t="s">
        <v>459</v>
      </c>
      <c r="U65" s="162">
        <v>0</v>
      </c>
      <c r="V65" s="162">
        <f>ROUND(E65*U65,2)</f>
        <v>0</v>
      </c>
      <c r="W65" s="162"/>
      <c r="X65" s="162" t="s">
        <v>229</v>
      </c>
      <c r="Y65" s="162" t="s">
        <v>230</v>
      </c>
      <c r="Z65" s="152"/>
      <c r="AA65" s="152"/>
      <c r="AB65" s="152"/>
      <c r="AC65" s="152"/>
      <c r="AD65" s="152"/>
      <c r="AE65" s="152"/>
      <c r="AF65" s="152"/>
      <c r="AG65" s="152" t="s">
        <v>586</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3">
        <v>36</v>
      </c>
      <c r="B66" s="184" t="s">
        <v>652</v>
      </c>
      <c r="C66" s="193" t="s">
        <v>723</v>
      </c>
      <c r="D66" s="185" t="s">
        <v>305</v>
      </c>
      <c r="E66" s="186">
        <v>65</v>
      </c>
      <c r="F66" s="187"/>
      <c r="G66" s="188">
        <f>ROUND(E66*F66,2)</f>
        <v>0</v>
      </c>
      <c r="H66" s="187">
        <v>11.51</v>
      </c>
      <c r="I66" s="188">
        <f>ROUND(E66*H66,2)</f>
        <v>748.15</v>
      </c>
      <c r="J66" s="187">
        <v>58.83</v>
      </c>
      <c r="K66" s="188">
        <f>ROUND(E66*J66,2)</f>
        <v>3823.95</v>
      </c>
      <c r="L66" s="188">
        <v>21</v>
      </c>
      <c r="M66" s="188">
        <f>G66*(1+L66/100)</f>
        <v>0</v>
      </c>
      <c r="N66" s="186">
        <v>0</v>
      </c>
      <c r="O66" s="186">
        <f>ROUND(E66*N66,2)</f>
        <v>0</v>
      </c>
      <c r="P66" s="186">
        <v>0</v>
      </c>
      <c r="Q66" s="186">
        <f>ROUND(E66*P66,2)</f>
        <v>0</v>
      </c>
      <c r="R66" s="188"/>
      <c r="S66" s="188" t="s">
        <v>458</v>
      </c>
      <c r="T66" s="189" t="s">
        <v>459</v>
      </c>
      <c r="U66" s="162">
        <v>0</v>
      </c>
      <c r="V66" s="162">
        <f>ROUND(E66*U66,2)</f>
        <v>0</v>
      </c>
      <c r="W66" s="162"/>
      <c r="X66" s="162" t="s">
        <v>229</v>
      </c>
      <c r="Y66" s="162" t="s">
        <v>230</v>
      </c>
      <c r="Z66" s="152"/>
      <c r="AA66" s="152"/>
      <c r="AB66" s="152"/>
      <c r="AC66" s="152"/>
      <c r="AD66" s="152"/>
      <c r="AE66" s="152"/>
      <c r="AF66" s="152"/>
      <c r="AG66" s="152" t="s">
        <v>586</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3">
        <v>37</v>
      </c>
      <c r="B67" s="184" t="s">
        <v>654</v>
      </c>
      <c r="C67" s="193" t="s">
        <v>724</v>
      </c>
      <c r="D67" s="185" t="s">
        <v>305</v>
      </c>
      <c r="E67" s="186">
        <v>230</v>
      </c>
      <c r="F67" s="187"/>
      <c r="G67" s="188">
        <f>ROUND(E67*F67,2)</f>
        <v>0</v>
      </c>
      <c r="H67" s="187">
        <v>25.7</v>
      </c>
      <c r="I67" s="188">
        <f>ROUND(E67*H67,2)</f>
        <v>5911</v>
      </c>
      <c r="J67" s="187">
        <v>58.83</v>
      </c>
      <c r="K67" s="188">
        <f>ROUND(E67*J67,2)</f>
        <v>13530.9</v>
      </c>
      <c r="L67" s="188">
        <v>21</v>
      </c>
      <c r="M67" s="188">
        <f>G67*(1+L67/100)</f>
        <v>0</v>
      </c>
      <c r="N67" s="186">
        <v>0</v>
      </c>
      <c r="O67" s="186">
        <f>ROUND(E67*N67,2)</f>
        <v>0</v>
      </c>
      <c r="P67" s="186">
        <v>0</v>
      </c>
      <c r="Q67" s="186">
        <f>ROUND(E67*P67,2)</f>
        <v>0</v>
      </c>
      <c r="R67" s="188"/>
      <c r="S67" s="188" t="s">
        <v>458</v>
      </c>
      <c r="T67" s="189" t="s">
        <v>459</v>
      </c>
      <c r="U67" s="162">
        <v>0</v>
      </c>
      <c r="V67" s="162">
        <f>ROUND(E67*U67,2)</f>
        <v>0</v>
      </c>
      <c r="W67" s="162"/>
      <c r="X67" s="162" t="s">
        <v>229</v>
      </c>
      <c r="Y67" s="162" t="s">
        <v>230</v>
      </c>
      <c r="Z67" s="152"/>
      <c r="AA67" s="152"/>
      <c r="AB67" s="152"/>
      <c r="AC67" s="152"/>
      <c r="AD67" s="152"/>
      <c r="AE67" s="152"/>
      <c r="AF67" s="152"/>
      <c r="AG67" s="152" t="s">
        <v>586</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83">
        <v>38</v>
      </c>
      <c r="B68" s="184" t="s">
        <v>656</v>
      </c>
      <c r="C68" s="193" t="s">
        <v>725</v>
      </c>
      <c r="D68" s="185" t="s">
        <v>305</v>
      </c>
      <c r="E68" s="186">
        <v>6</v>
      </c>
      <c r="F68" s="187"/>
      <c r="G68" s="188">
        <f>ROUND(E68*F68,2)</f>
        <v>0</v>
      </c>
      <c r="H68" s="187">
        <v>125.59</v>
      </c>
      <c r="I68" s="188">
        <f>ROUND(E68*H68,2)</f>
        <v>753.54</v>
      </c>
      <c r="J68" s="187">
        <v>68.47</v>
      </c>
      <c r="K68" s="188">
        <f>ROUND(E68*J68,2)</f>
        <v>410.82</v>
      </c>
      <c r="L68" s="188">
        <v>21</v>
      </c>
      <c r="M68" s="188">
        <f>G68*(1+L68/100)</f>
        <v>0</v>
      </c>
      <c r="N68" s="186">
        <v>0</v>
      </c>
      <c r="O68" s="186">
        <f>ROUND(E68*N68,2)</f>
        <v>0</v>
      </c>
      <c r="P68" s="186">
        <v>0</v>
      </c>
      <c r="Q68" s="186">
        <f>ROUND(E68*P68,2)</f>
        <v>0</v>
      </c>
      <c r="R68" s="188"/>
      <c r="S68" s="188" t="s">
        <v>458</v>
      </c>
      <c r="T68" s="189" t="s">
        <v>459</v>
      </c>
      <c r="U68" s="162">
        <v>0</v>
      </c>
      <c r="V68" s="162">
        <f>ROUND(E68*U68,2)</f>
        <v>0</v>
      </c>
      <c r="W68" s="162"/>
      <c r="X68" s="162" t="s">
        <v>229</v>
      </c>
      <c r="Y68" s="162" t="s">
        <v>230</v>
      </c>
      <c r="Z68" s="152"/>
      <c r="AA68" s="152"/>
      <c r="AB68" s="152"/>
      <c r="AC68" s="152"/>
      <c r="AD68" s="152"/>
      <c r="AE68" s="152"/>
      <c r="AF68" s="152"/>
      <c r="AG68" s="152" t="s">
        <v>586</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83">
        <v>39</v>
      </c>
      <c r="B69" s="184" t="s">
        <v>658</v>
      </c>
      <c r="C69" s="193" t="s">
        <v>726</v>
      </c>
      <c r="D69" s="185" t="s">
        <v>305</v>
      </c>
      <c r="E69" s="186">
        <v>25</v>
      </c>
      <c r="F69" s="187"/>
      <c r="G69" s="188">
        <f>ROUND(E69*F69,2)</f>
        <v>0</v>
      </c>
      <c r="H69" s="187">
        <v>21.89</v>
      </c>
      <c r="I69" s="188">
        <f>ROUND(E69*H69,2)</f>
        <v>547.25</v>
      </c>
      <c r="J69" s="187">
        <v>58.83</v>
      </c>
      <c r="K69" s="188">
        <f>ROUND(E69*J69,2)</f>
        <v>1470.75</v>
      </c>
      <c r="L69" s="188">
        <v>21</v>
      </c>
      <c r="M69" s="188">
        <f>G69*(1+L69/100)</f>
        <v>0</v>
      </c>
      <c r="N69" s="186">
        <v>0</v>
      </c>
      <c r="O69" s="186">
        <f>ROUND(E69*N69,2)</f>
        <v>0</v>
      </c>
      <c r="P69" s="186">
        <v>0</v>
      </c>
      <c r="Q69" s="186">
        <f>ROUND(E69*P69,2)</f>
        <v>0</v>
      </c>
      <c r="R69" s="188"/>
      <c r="S69" s="188" t="s">
        <v>458</v>
      </c>
      <c r="T69" s="189" t="s">
        <v>459</v>
      </c>
      <c r="U69" s="162">
        <v>0</v>
      </c>
      <c r="V69" s="162">
        <f>ROUND(E69*U69,2)</f>
        <v>0</v>
      </c>
      <c r="W69" s="162"/>
      <c r="X69" s="162" t="s">
        <v>229</v>
      </c>
      <c r="Y69" s="162" t="s">
        <v>230</v>
      </c>
      <c r="Z69" s="152"/>
      <c r="AA69" s="152"/>
      <c r="AB69" s="152"/>
      <c r="AC69" s="152"/>
      <c r="AD69" s="152"/>
      <c r="AE69" s="152"/>
      <c r="AF69" s="152"/>
      <c r="AG69" s="152" t="s">
        <v>586</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x14ac:dyDescent="0.2">
      <c r="A70" s="168" t="s">
        <v>221</v>
      </c>
      <c r="B70" s="169" t="s">
        <v>104</v>
      </c>
      <c r="C70" s="190" t="s">
        <v>105</v>
      </c>
      <c r="D70" s="170"/>
      <c r="E70" s="171"/>
      <c r="F70" s="172"/>
      <c r="G70" s="172">
        <f>SUMIF(AG71:AG71,"&lt;&gt;NOR",G71:G71)</f>
        <v>0</v>
      </c>
      <c r="H70" s="172"/>
      <c r="I70" s="172">
        <f>SUM(I71:I71)</f>
        <v>1214.6500000000001</v>
      </c>
      <c r="J70" s="172"/>
      <c r="K70" s="172">
        <f>SUM(K71:K71)</f>
        <v>650</v>
      </c>
      <c r="L70" s="172"/>
      <c r="M70" s="172">
        <f>SUM(M71:M71)</f>
        <v>0</v>
      </c>
      <c r="N70" s="171"/>
      <c r="O70" s="171">
        <f>SUM(O71:O71)</f>
        <v>0</v>
      </c>
      <c r="P70" s="171"/>
      <c r="Q70" s="171">
        <f>SUM(Q71:Q71)</f>
        <v>0</v>
      </c>
      <c r="R70" s="172"/>
      <c r="S70" s="172"/>
      <c r="T70" s="173"/>
      <c r="U70" s="167"/>
      <c r="V70" s="167">
        <f>SUM(V71:V71)</f>
        <v>0</v>
      </c>
      <c r="W70" s="167"/>
      <c r="X70" s="167"/>
      <c r="Y70" s="167"/>
      <c r="AG70" t="s">
        <v>222</v>
      </c>
    </row>
    <row r="71" spans="1:60" outlineLevel="1" x14ac:dyDescent="0.2">
      <c r="A71" s="183">
        <v>40</v>
      </c>
      <c r="B71" s="184" t="s">
        <v>727</v>
      </c>
      <c r="C71" s="193" t="s">
        <v>728</v>
      </c>
      <c r="D71" s="185" t="s">
        <v>685</v>
      </c>
      <c r="E71" s="186">
        <v>1</v>
      </c>
      <c r="F71" s="187"/>
      <c r="G71" s="188">
        <f>ROUND(E71*F71,2)</f>
        <v>0</v>
      </c>
      <c r="H71" s="187">
        <v>1214.6500000000001</v>
      </c>
      <c r="I71" s="188">
        <f>ROUND(E71*H71,2)</f>
        <v>1214.6500000000001</v>
      </c>
      <c r="J71" s="187">
        <v>650</v>
      </c>
      <c r="K71" s="188">
        <f>ROUND(E71*J71,2)</f>
        <v>650</v>
      </c>
      <c r="L71" s="188">
        <v>21</v>
      </c>
      <c r="M71" s="188">
        <f>G71*(1+L71/100)</f>
        <v>0</v>
      </c>
      <c r="N71" s="186">
        <v>0</v>
      </c>
      <c r="O71" s="186">
        <f>ROUND(E71*N71,2)</f>
        <v>0</v>
      </c>
      <c r="P71" s="186">
        <v>0</v>
      </c>
      <c r="Q71" s="186">
        <f>ROUND(E71*P71,2)</f>
        <v>0</v>
      </c>
      <c r="R71" s="188"/>
      <c r="S71" s="188" t="s">
        <v>458</v>
      </c>
      <c r="T71" s="189" t="s">
        <v>459</v>
      </c>
      <c r="U71" s="162">
        <v>0</v>
      </c>
      <c r="V71" s="162">
        <f>ROUND(E71*U71,2)</f>
        <v>0</v>
      </c>
      <c r="W71" s="162"/>
      <c r="X71" s="162" t="s">
        <v>229</v>
      </c>
      <c r="Y71" s="162" t="s">
        <v>230</v>
      </c>
      <c r="Z71" s="152"/>
      <c r="AA71" s="152"/>
      <c r="AB71" s="152"/>
      <c r="AC71" s="152"/>
      <c r="AD71" s="152"/>
      <c r="AE71" s="152"/>
      <c r="AF71" s="152"/>
      <c r="AG71" s="152" t="s">
        <v>586</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25.5" x14ac:dyDescent="0.2">
      <c r="A72" s="168" t="s">
        <v>221</v>
      </c>
      <c r="B72" s="169" t="s">
        <v>106</v>
      </c>
      <c r="C72" s="190" t="s">
        <v>107</v>
      </c>
      <c r="D72" s="170"/>
      <c r="E72" s="171"/>
      <c r="F72" s="172"/>
      <c r="G72" s="172">
        <f>SUMIF(AG73:AG74,"&lt;&gt;NOR",G73:G74)</f>
        <v>0</v>
      </c>
      <c r="H72" s="172"/>
      <c r="I72" s="172">
        <f>SUM(I73:I74)</f>
        <v>0</v>
      </c>
      <c r="J72" s="172"/>
      <c r="K72" s="172">
        <f>SUM(K73:K74)</f>
        <v>5894.4699999999993</v>
      </c>
      <c r="L72" s="172"/>
      <c r="M72" s="172">
        <f>SUM(M73:M74)</f>
        <v>0</v>
      </c>
      <c r="N72" s="171"/>
      <c r="O72" s="171">
        <f>SUM(O73:O74)</f>
        <v>0</v>
      </c>
      <c r="P72" s="171"/>
      <c r="Q72" s="171">
        <f>SUM(Q73:Q74)</f>
        <v>0</v>
      </c>
      <c r="R72" s="172"/>
      <c r="S72" s="172"/>
      <c r="T72" s="173"/>
      <c r="U72" s="167"/>
      <c r="V72" s="167">
        <f>SUM(V73:V74)</f>
        <v>0</v>
      </c>
      <c r="W72" s="167"/>
      <c r="X72" s="167"/>
      <c r="Y72" s="167"/>
      <c r="AG72" t="s">
        <v>222</v>
      </c>
    </row>
    <row r="73" spans="1:60" outlineLevel="1" x14ac:dyDescent="0.2">
      <c r="A73" s="183">
        <v>41</v>
      </c>
      <c r="B73" s="184" t="s">
        <v>660</v>
      </c>
      <c r="C73" s="193" t="s">
        <v>729</v>
      </c>
      <c r="D73" s="185" t="s">
        <v>685</v>
      </c>
      <c r="E73" s="186">
        <v>165</v>
      </c>
      <c r="F73" s="187"/>
      <c r="G73" s="188">
        <f>ROUND(E73*F73,2)</f>
        <v>0</v>
      </c>
      <c r="H73" s="187">
        <v>0</v>
      </c>
      <c r="I73" s="188">
        <f>ROUND(E73*H73,2)</f>
        <v>0</v>
      </c>
      <c r="J73" s="187">
        <v>32.83</v>
      </c>
      <c r="K73" s="188">
        <f>ROUND(E73*J73,2)</f>
        <v>5416.95</v>
      </c>
      <c r="L73" s="188">
        <v>21</v>
      </c>
      <c r="M73" s="188">
        <f>G73*(1+L73/100)</f>
        <v>0</v>
      </c>
      <c r="N73" s="186">
        <v>0</v>
      </c>
      <c r="O73" s="186">
        <f>ROUND(E73*N73,2)</f>
        <v>0</v>
      </c>
      <c r="P73" s="186">
        <v>0</v>
      </c>
      <c r="Q73" s="186">
        <f>ROUND(E73*P73,2)</f>
        <v>0</v>
      </c>
      <c r="R73" s="188"/>
      <c r="S73" s="188" t="s">
        <v>458</v>
      </c>
      <c r="T73" s="189" t="s">
        <v>459</v>
      </c>
      <c r="U73" s="162">
        <v>0</v>
      </c>
      <c r="V73" s="162">
        <f>ROUND(E73*U73,2)</f>
        <v>0</v>
      </c>
      <c r="W73" s="162"/>
      <c r="X73" s="162" t="s">
        <v>229</v>
      </c>
      <c r="Y73" s="162" t="s">
        <v>230</v>
      </c>
      <c r="Z73" s="152"/>
      <c r="AA73" s="152"/>
      <c r="AB73" s="152"/>
      <c r="AC73" s="152"/>
      <c r="AD73" s="152"/>
      <c r="AE73" s="152"/>
      <c r="AF73" s="152"/>
      <c r="AG73" s="152" t="s">
        <v>586</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83">
        <v>42</v>
      </c>
      <c r="B74" s="184" t="s">
        <v>662</v>
      </c>
      <c r="C74" s="193" t="s">
        <v>730</v>
      </c>
      <c r="D74" s="185" t="s">
        <v>685</v>
      </c>
      <c r="E74" s="186">
        <v>8</v>
      </c>
      <c r="F74" s="187"/>
      <c r="G74" s="188">
        <f>ROUND(E74*F74,2)</f>
        <v>0</v>
      </c>
      <c r="H74" s="187">
        <v>0</v>
      </c>
      <c r="I74" s="188">
        <f>ROUND(E74*H74,2)</f>
        <v>0</v>
      </c>
      <c r="J74" s="187">
        <v>59.69</v>
      </c>
      <c r="K74" s="188">
        <f>ROUND(E74*J74,2)</f>
        <v>477.52</v>
      </c>
      <c r="L74" s="188">
        <v>21</v>
      </c>
      <c r="M74" s="188">
        <f>G74*(1+L74/100)</f>
        <v>0</v>
      </c>
      <c r="N74" s="186">
        <v>0</v>
      </c>
      <c r="O74" s="186">
        <f>ROUND(E74*N74,2)</f>
        <v>0</v>
      </c>
      <c r="P74" s="186">
        <v>0</v>
      </c>
      <c r="Q74" s="186">
        <f>ROUND(E74*P74,2)</f>
        <v>0</v>
      </c>
      <c r="R74" s="188"/>
      <c r="S74" s="188" t="s">
        <v>458</v>
      </c>
      <c r="T74" s="189" t="s">
        <v>459</v>
      </c>
      <c r="U74" s="162">
        <v>0</v>
      </c>
      <c r="V74" s="162">
        <f>ROUND(E74*U74,2)</f>
        <v>0</v>
      </c>
      <c r="W74" s="162"/>
      <c r="X74" s="162" t="s">
        <v>229</v>
      </c>
      <c r="Y74" s="162" t="s">
        <v>230</v>
      </c>
      <c r="Z74" s="152"/>
      <c r="AA74" s="152"/>
      <c r="AB74" s="152"/>
      <c r="AC74" s="152"/>
      <c r="AD74" s="152"/>
      <c r="AE74" s="152"/>
      <c r="AF74" s="152"/>
      <c r="AG74" s="152" t="s">
        <v>586</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x14ac:dyDescent="0.2">
      <c r="A75" s="168" t="s">
        <v>221</v>
      </c>
      <c r="B75" s="169" t="s">
        <v>108</v>
      </c>
      <c r="C75" s="190" t="s">
        <v>109</v>
      </c>
      <c r="D75" s="170"/>
      <c r="E75" s="171"/>
      <c r="F75" s="172"/>
      <c r="G75" s="172">
        <f>SUMIF(AG76:AG76,"&lt;&gt;NOR",G76:G76)</f>
        <v>0</v>
      </c>
      <c r="H75" s="172"/>
      <c r="I75" s="172">
        <f>SUM(I76:I76)</f>
        <v>0</v>
      </c>
      <c r="J75" s="172"/>
      <c r="K75" s="172">
        <f>SUM(K76:K76)</f>
        <v>5200</v>
      </c>
      <c r="L75" s="172"/>
      <c r="M75" s="172">
        <f>SUM(M76:M76)</f>
        <v>0</v>
      </c>
      <c r="N75" s="171"/>
      <c r="O75" s="171">
        <f>SUM(O76:O76)</f>
        <v>0</v>
      </c>
      <c r="P75" s="171"/>
      <c r="Q75" s="171">
        <f>SUM(Q76:Q76)</f>
        <v>0</v>
      </c>
      <c r="R75" s="172"/>
      <c r="S75" s="172"/>
      <c r="T75" s="173"/>
      <c r="U75" s="167"/>
      <c r="V75" s="167">
        <f>SUM(V76:V76)</f>
        <v>0</v>
      </c>
      <c r="W75" s="167"/>
      <c r="X75" s="167"/>
      <c r="Y75" s="167"/>
      <c r="AG75" t="s">
        <v>222</v>
      </c>
    </row>
    <row r="76" spans="1:60" outlineLevel="1" x14ac:dyDescent="0.2">
      <c r="A76" s="183">
        <v>43</v>
      </c>
      <c r="B76" s="184" t="s">
        <v>731</v>
      </c>
      <c r="C76" s="193" t="s">
        <v>732</v>
      </c>
      <c r="D76" s="185" t="s">
        <v>733</v>
      </c>
      <c r="E76" s="186">
        <v>8</v>
      </c>
      <c r="F76" s="187"/>
      <c r="G76" s="188">
        <f>ROUND(E76*F76,2)</f>
        <v>0</v>
      </c>
      <c r="H76" s="187">
        <v>0</v>
      </c>
      <c r="I76" s="188">
        <f>ROUND(E76*H76,2)</f>
        <v>0</v>
      </c>
      <c r="J76" s="187">
        <v>650</v>
      </c>
      <c r="K76" s="188">
        <f>ROUND(E76*J76,2)</f>
        <v>5200</v>
      </c>
      <c r="L76" s="188">
        <v>21</v>
      </c>
      <c r="M76" s="188">
        <f>G76*(1+L76/100)</f>
        <v>0</v>
      </c>
      <c r="N76" s="186">
        <v>0</v>
      </c>
      <c r="O76" s="186">
        <f>ROUND(E76*N76,2)</f>
        <v>0</v>
      </c>
      <c r="P76" s="186">
        <v>0</v>
      </c>
      <c r="Q76" s="186">
        <f>ROUND(E76*P76,2)</f>
        <v>0</v>
      </c>
      <c r="R76" s="188"/>
      <c r="S76" s="188" t="s">
        <v>458</v>
      </c>
      <c r="T76" s="189" t="s">
        <v>459</v>
      </c>
      <c r="U76" s="162">
        <v>0</v>
      </c>
      <c r="V76" s="162">
        <f>ROUND(E76*U76,2)</f>
        <v>0</v>
      </c>
      <c r="W76" s="162"/>
      <c r="X76" s="162" t="s">
        <v>229</v>
      </c>
      <c r="Y76" s="162" t="s">
        <v>230</v>
      </c>
      <c r="Z76" s="152"/>
      <c r="AA76" s="152"/>
      <c r="AB76" s="152"/>
      <c r="AC76" s="152"/>
      <c r="AD76" s="152"/>
      <c r="AE76" s="152"/>
      <c r="AF76" s="152"/>
      <c r="AG76" s="152" t="s">
        <v>586</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x14ac:dyDescent="0.2">
      <c r="A77" s="168" t="s">
        <v>221</v>
      </c>
      <c r="B77" s="169" t="s">
        <v>110</v>
      </c>
      <c r="C77" s="190" t="s">
        <v>109</v>
      </c>
      <c r="D77" s="170"/>
      <c r="E77" s="171"/>
      <c r="F77" s="172"/>
      <c r="G77" s="172">
        <f>SUMIF(AG78:AG81,"&lt;&gt;NOR",G78:G81)</f>
        <v>0</v>
      </c>
      <c r="H77" s="172"/>
      <c r="I77" s="172">
        <f>SUM(I78:I81)</f>
        <v>0</v>
      </c>
      <c r="J77" s="172"/>
      <c r="K77" s="172">
        <f>SUM(K78:K81)</f>
        <v>2275</v>
      </c>
      <c r="L77" s="172"/>
      <c r="M77" s="172">
        <f>SUM(M78:M81)</f>
        <v>0</v>
      </c>
      <c r="N77" s="171"/>
      <c r="O77" s="171">
        <f>SUM(O78:O81)</f>
        <v>0</v>
      </c>
      <c r="P77" s="171"/>
      <c r="Q77" s="171">
        <f>SUM(Q78:Q81)</f>
        <v>0</v>
      </c>
      <c r="R77" s="172"/>
      <c r="S77" s="172"/>
      <c r="T77" s="173"/>
      <c r="U77" s="167"/>
      <c r="V77" s="167">
        <f>SUM(V78:V81)</f>
        <v>0</v>
      </c>
      <c r="W77" s="167"/>
      <c r="X77" s="167"/>
      <c r="Y77" s="167"/>
      <c r="AG77" t="s">
        <v>222</v>
      </c>
    </row>
    <row r="78" spans="1:60" outlineLevel="1" x14ac:dyDescent="0.2">
      <c r="A78" s="183">
        <v>44</v>
      </c>
      <c r="B78" s="184" t="s">
        <v>734</v>
      </c>
      <c r="C78" s="193" t="s">
        <v>735</v>
      </c>
      <c r="D78" s="185" t="s">
        <v>733</v>
      </c>
      <c r="E78" s="186">
        <v>1</v>
      </c>
      <c r="F78" s="187"/>
      <c r="G78" s="188">
        <f>ROUND(E78*F78,2)</f>
        <v>0</v>
      </c>
      <c r="H78" s="187">
        <v>0</v>
      </c>
      <c r="I78" s="188">
        <f>ROUND(E78*H78,2)</f>
        <v>0</v>
      </c>
      <c r="J78" s="187">
        <v>650</v>
      </c>
      <c r="K78" s="188">
        <f>ROUND(E78*J78,2)</f>
        <v>650</v>
      </c>
      <c r="L78" s="188">
        <v>21</v>
      </c>
      <c r="M78" s="188">
        <f>G78*(1+L78/100)</f>
        <v>0</v>
      </c>
      <c r="N78" s="186">
        <v>0</v>
      </c>
      <c r="O78" s="186">
        <f>ROUND(E78*N78,2)</f>
        <v>0</v>
      </c>
      <c r="P78" s="186">
        <v>0</v>
      </c>
      <c r="Q78" s="186">
        <f>ROUND(E78*P78,2)</f>
        <v>0</v>
      </c>
      <c r="R78" s="188"/>
      <c r="S78" s="188" t="s">
        <v>458</v>
      </c>
      <c r="T78" s="189" t="s">
        <v>459</v>
      </c>
      <c r="U78" s="162">
        <v>0</v>
      </c>
      <c r="V78" s="162">
        <f>ROUND(E78*U78,2)</f>
        <v>0</v>
      </c>
      <c r="W78" s="162"/>
      <c r="X78" s="162" t="s">
        <v>229</v>
      </c>
      <c r="Y78" s="162" t="s">
        <v>230</v>
      </c>
      <c r="Z78" s="152"/>
      <c r="AA78" s="152"/>
      <c r="AB78" s="152"/>
      <c r="AC78" s="152"/>
      <c r="AD78" s="152"/>
      <c r="AE78" s="152"/>
      <c r="AF78" s="152"/>
      <c r="AG78" s="152" t="s">
        <v>586</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83">
        <v>45</v>
      </c>
      <c r="B79" s="184" t="s">
        <v>736</v>
      </c>
      <c r="C79" s="193" t="s">
        <v>737</v>
      </c>
      <c r="D79" s="185" t="s">
        <v>733</v>
      </c>
      <c r="E79" s="186">
        <v>1</v>
      </c>
      <c r="F79" s="187"/>
      <c r="G79" s="188">
        <f>ROUND(E79*F79,2)</f>
        <v>0</v>
      </c>
      <c r="H79" s="187">
        <v>0</v>
      </c>
      <c r="I79" s="188">
        <f>ROUND(E79*H79,2)</f>
        <v>0</v>
      </c>
      <c r="J79" s="187">
        <v>650</v>
      </c>
      <c r="K79" s="188">
        <f>ROUND(E79*J79,2)</f>
        <v>650</v>
      </c>
      <c r="L79" s="188">
        <v>21</v>
      </c>
      <c r="M79" s="188">
        <f>G79*(1+L79/100)</f>
        <v>0</v>
      </c>
      <c r="N79" s="186">
        <v>0</v>
      </c>
      <c r="O79" s="186">
        <f>ROUND(E79*N79,2)</f>
        <v>0</v>
      </c>
      <c r="P79" s="186">
        <v>0</v>
      </c>
      <c r="Q79" s="186">
        <f>ROUND(E79*P79,2)</f>
        <v>0</v>
      </c>
      <c r="R79" s="188"/>
      <c r="S79" s="188" t="s">
        <v>458</v>
      </c>
      <c r="T79" s="189" t="s">
        <v>459</v>
      </c>
      <c r="U79" s="162">
        <v>0</v>
      </c>
      <c r="V79" s="162">
        <f>ROUND(E79*U79,2)</f>
        <v>0</v>
      </c>
      <c r="W79" s="162"/>
      <c r="X79" s="162" t="s">
        <v>229</v>
      </c>
      <c r="Y79" s="162" t="s">
        <v>230</v>
      </c>
      <c r="Z79" s="152"/>
      <c r="AA79" s="152"/>
      <c r="AB79" s="152"/>
      <c r="AC79" s="152"/>
      <c r="AD79" s="152"/>
      <c r="AE79" s="152"/>
      <c r="AF79" s="152"/>
      <c r="AG79" s="152" t="s">
        <v>586</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3">
        <v>46</v>
      </c>
      <c r="B80" s="184" t="s">
        <v>738</v>
      </c>
      <c r="C80" s="193" t="s">
        <v>739</v>
      </c>
      <c r="D80" s="185" t="s">
        <v>733</v>
      </c>
      <c r="E80" s="186">
        <v>1</v>
      </c>
      <c r="F80" s="187"/>
      <c r="G80" s="188">
        <f>ROUND(E80*F80,2)</f>
        <v>0</v>
      </c>
      <c r="H80" s="187">
        <v>0</v>
      </c>
      <c r="I80" s="188">
        <f>ROUND(E80*H80,2)</f>
        <v>0</v>
      </c>
      <c r="J80" s="187">
        <v>650</v>
      </c>
      <c r="K80" s="188">
        <f>ROUND(E80*J80,2)</f>
        <v>650</v>
      </c>
      <c r="L80" s="188">
        <v>21</v>
      </c>
      <c r="M80" s="188">
        <f>G80*(1+L80/100)</f>
        <v>0</v>
      </c>
      <c r="N80" s="186">
        <v>0</v>
      </c>
      <c r="O80" s="186">
        <f>ROUND(E80*N80,2)</f>
        <v>0</v>
      </c>
      <c r="P80" s="186">
        <v>0</v>
      </c>
      <c r="Q80" s="186">
        <f>ROUND(E80*P80,2)</f>
        <v>0</v>
      </c>
      <c r="R80" s="188"/>
      <c r="S80" s="188" t="s">
        <v>458</v>
      </c>
      <c r="T80" s="189" t="s">
        <v>459</v>
      </c>
      <c r="U80" s="162">
        <v>0</v>
      </c>
      <c r="V80" s="162">
        <f>ROUND(E80*U80,2)</f>
        <v>0</v>
      </c>
      <c r="W80" s="162"/>
      <c r="X80" s="162" t="s">
        <v>229</v>
      </c>
      <c r="Y80" s="162" t="s">
        <v>230</v>
      </c>
      <c r="Z80" s="152"/>
      <c r="AA80" s="152"/>
      <c r="AB80" s="152"/>
      <c r="AC80" s="152"/>
      <c r="AD80" s="152"/>
      <c r="AE80" s="152"/>
      <c r="AF80" s="152"/>
      <c r="AG80" s="152" t="s">
        <v>586</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3">
        <v>47</v>
      </c>
      <c r="B81" s="184" t="s">
        <v>740</v>
      </c>
      <c r="C81" s="193" t="s">
        <v>741</v>
      </c>
      <c r="D81" s="185" t="s">
        <v>733</v>
      </c>
      <c r="E81" s="186">
        <v>0.5</v>
      </c>
      <c r="F81" s="187"/>
      <c r="G81" s="188">
        <f>ROUND(E81*F81,2)</f>
        <v>0</v>
      </c>
      <c r="H81" s="187">
        <v>0</v>
      </c>
      <c r="I81" s="188">
        <f>ROUND(E81*H81,2)</f>
        <v>0</v>
      </c>
      <c r="J81" s="187">
        <v>650</v>
      </c>
      <c r="K81" s="188">
        <f>ROUND(E81*J81,2)</f>
        <v>325</v>
      </c>
      <c r="L81" s="188">
        <v>21</v>
      </c>
      <c r="M81" s="188">
        <f>G81*(1+L81/100)</f>
        <v>0</v>
      </c>
      <c r="N81" s="186">
        <v>0</v>
      </c>
      <c r="O81" s="186">
        <f>ROUND(E81*N81,2)</f>
        <v>0</v>
      </c>
      <c r="P81" s="186">
        <v>0</v>
      </c>
      <c r="Q81" s="186">
        <f>ROUND(E81*P81,2)</f>
        <v>0</v>
      </c>
      <c r="R81" s="188"/>
      <c r="S81" s="188" t="s">
        <v>458</v>
      </c>
      <c r="T81" s="189" t="s">
        <v>459</v>
      </c>
      <c r="U81" s="162">
        <v>0</v>
      </c>
      <c r="V81" s="162">
        <f>ROUND(E81*U81,2)</f>
        <v>0</v>
      </c>
      <c r="W81" s="162"/>
      <c r="X81" s="162" t="s">
        <v>229</v>
      </c>
      <c r="Y81" s="162" t="s">
        <v>230</v>
      </c>
      <c r="Z81" s="152"/>
      <c r="AA81" s="152"/>
      <c r="AB81" s="152"/>
      <c r="AC81" s="152"/>
      <c r="AD81" s="152"/>
      <c r="AE81" s="152"/>
      <c r="AF81" s="152"/>
      <c r="AG81" s="152" t="s">
        <v>586</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x14ac:dyDescent="0.2">
      <c r="A82" s="168" t="s">
        <v>221</v>
      </c>
      <c r="B82" s="169" t="s">
        <v>111</v>
      </c>
      <c r="C82" s="190" t="s">
        <v>112</v>
      </c>
      <c r="D82" s="170"/>
      <c r="E82" s="171"/>
      <c r="F82" s="172"/>
      <c r="G82" s="172">
        <f>SUMIF(AG83:AG83,"&lt;&gt;NOR",G83:G83)</f>
        <v>0</v>
      </c>
      <c r="H82" s="172"/>
      <c r="I82" s="172">
        <f>SUM(I83:I83)</f>
        <v>0</v>
      </c>
      <c r="J82" s="172"/>
      <c r="K82" s="172">
        <f>SUM(K83:K83)</f>
        <v>2600</v>
      </c>
      <c r="L82" s="172"/>
      <c r="M82" s="172">
        <f>SUM(M83:M83)</f>
        <v>0</v>
      </c>
      <c r="N82" s="171"/>
      <c r="O82" s="171">
        <f>SUM(O83:O83)</f>
        <v>0</v>
      </c>
      <c r="P82" s="171"/>
      <c r="Q82" s="171">
        <f>SUM(Q83:Q83)</f>
        <v>0</v>
      </c>
      <c r="R82" s="172"/>
      <c r="S82" s="172"/>
      <c r="T82" s="173"/>
      <c r="U82" s="167"/>
      <c r="V82" s="167">
        <f>SUM(V83:V83)</f>
        <v>0</v>
      </c>
      <c r="W82" s="167"/>
      <c r="X82" s="167"/>
      <c r="Y82" s="167"/>
      <c r="AG82" t="s">
        <v>222</v>
      </c>
    </row>
    <row r="83" spans="1:60" outlineLevel="1" x14ac:dyDescent="0.2">
      <c r="A83" s="183">
        <v>48</v>
      </c>
      <c r="B83" s="184" t="s">
        <v>742</v>
      </c>
      <c r="C83" s="193" t="s">
        <v>743</v>
      </c>
      <c r="D83" s="185" t="s">
        <v>733</v>
      </c>
      <c r="E83" s="186">
        <v>4</v>
      </c>
      <c r="F83" s="187"/>
      <c r="G83" s="188">
        <f>ROUND(E83*F83,2)</f>
        <v>0</v>
      </c>
      <c r="H83" s="187">
        <v>0</v>
      </c>
      <c r="I83" s="188">
        <f>ROUND(E83*H83,2)</f>
        <v>0</v>
      </c>
      <c r="J83" s="187">
        <v>650</v>
      </c>
      <c r="K83" s="188">
        <f>ROUND(E83*J83,2)</f>
        <v>2600</v>
      </c>
      <c r="L83" s="188">
        <v>21</v>
      </c>
      <c r="M83" s="188">
        <f>G83*(1+L83/100)</f>
        <v>0</v>
      </c>
      <c r="N83" s="186">
        <v>0</v>
      </c>
      <c r="O83" s="186">
        <f>ROUND(E83*N83,2)</f>
        <v>0</v>
      </c>
      <c r="P83" s="186">
        <v>0</v>
      </c>
      <c r="Q83" s="186">
        <f>ROUND(E83*P83,2)</f>
        <v>0</v>
      </c>
      <c r="R83" s="188"/>
      <c r="S83" s="188" t="s">
        <v>458</v>
      </c>
      <c r="T83" s="189" t="s">
        <v>459</v>
      </c>
      <c r="U83" s="162">
        <v>0</v>
      </c>
      <c r="V83" s="162">
        <f>ROUND(E83*U83,2)</f>
        <v>0</v>
      </c>
      <c r="W83" s="162"/>
      <c r="X83" s="162" t="s">
        <v>229</v>
      </c>
      <c r="Y83" s="162" t="s">
        <v>230</v>
      </c>
      <c r="Z83" s="152"/>
      <c r="AA83" s="152"/>
      <c r="AB83" s="152"/>
      <c r="AC83" s="152"/>
      <c r="AD83" s="152"/>
      <c r="AE83" s="152"/>
      <c r="AF83" s="152"/>
      <c r="AG83" s="152" t="s">
        <v>586</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x14ac:dyDescent="0.2">
      <c r="A84" s="168" t="s">
        <v>221</v>
      </c>
      <c r="B84" s="169" t="s">
        <v>113</v>
      </c>
      <c r="C84" s="190" t="s">
        <v>114</v>
      </c>
      <c r="D84" s="170"/>
      <c r="E84" s="171"/>
      <c r="F84" s="172"/>
      <c r="G84" s="172">
        <f>SUMIF(AG85:AG86,"&lt;&gt;NOR",G85:G86)</f>
        <v>0</v>
      </c>
      <c r="H84" s="172"/>
      <c r="I84" s="172">
        <f>SUM(I85:I86)</f>
        <v>300</v>
      </c>
      <c r="J84" s="172"/>
      <c r="K84" s="172">
        <f>SUM(K85:K86)</f>
        <v>3150</v>
      </c>
      <c r="L84" s="172"/>
      <c r="M84" s="172">
        <f>SUM(M85:M86)</f>
        <v>0</v>
      </c>
      <c r="N84" s="171"/>
      <c r="O84" s="171">
        <f>SUM(O85:O86)</f>
        <v>0</v>
      </c>
      <c r="P84" s="171"/>
      <c r="Q84" s="171">
        <f>SUM(Q85:Q86)</f>
        <v>0</v>
      </c>
      <c r="R84" s="172"/>
      <c r="S84" s="172"/>
      <c r="T84" s="173"/>
      <c r="U84" s="167"/>
      <c r="V84" s="167">
        <f>SUM(V85:V86)</f>
        <v>0</v>
      </c>
      <c r="W84" s="167"/>
      <c r="X84" s="167"/>
      <c r="Y84" s="167"/>
      <c r="AG84" t="s">
        <v>222</v>
      </c>
    </row>
    <row r="85" spans="1:60" outlineLevel="1" x14ac:dyDescent="0.2">
      <c r="A85" s="183">
        <v>49</v>
      </c>
      <c r="B85" s="184" t="s">
        <v>744</v>
      </c>
      <c r="C85" s="193" t="s">
        <v>745</v>
      </c>
      <c r="D85" s="185" t="s">
        <v>589</v>
      </c>
      <c r="E85" s="186">
        <v>1</v>
      </c>
      <c r="F85" s="187"/>
      <c r="G85" s="188">
        <f>ROUND(E85*F85,2)</f>
        <v>0</v>
      </c>
      <c r="H85" s="187">
        <v>300</v>
      </c>
      <c r="I85" s="188">
        <f>ROUND(E85*H85,2)</f>
        <v>300</v>
      </c>
      <c r="J85" s="187">
        <v>2500</v>
      </c>
      <c r="K85" s="188">
        <f>ROUND(E85*J85,2)</f>
        <v>2500</v>
      </c>
      <c r="L85" s="188">
        <v>21</v>
      </c>
      <c r="M85" s="188">
        <f>G85*(1+L85/100)</f>
        <v>0</v>
      </c>
      <c r="N85" s="186">
        <v>0</v>
      </c>
      <c r="O85" s="186">
        <f>ROUND(E85*N85,2)</f>
        <v>0</v>
      </c>
      <c r="P85" s="186">
        <v>0</v>
      </c>
      <c r="Q85" s="186">
        <f>ROUND(E85*P85,2)</f>
        <v>0</v>
      </c>
      <c r="R85" s="188"/>
      <c r="S85" s="188" t="s">
        <v>458</v>
      </c>
      <c r="T85" s="189" t="s">
        <v>459</v>
      </c>
      <c r="U85" s="162">
        <v>0</v>
      </c>
      <c r="V85" s="162">
        <f>ROUND(E85*U85,2)</f>
        <v>0</v>
      </c>
      <c r="W85" s="162"/>
      <c r="X85" s="162" t="s">
        <v>229</v>
      </c>
      <c r="Y85" s="162" t="s">
        <v>230</v>
      </c>
      <c r="Z85" s="152"/>
      <c r="AA85" s="152"/>
      <c r="AB85" s="152"/>
      <c r="AC85" s="152"/>
      <c r="AD85" s="152"/>
      <c r="AE85" s="152"/>
      <c r="AF85" s="152"/>
      <c r="AG85" s="152" t="s">
        <v>586</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83">
        <v>50</v>
      </c>
      <c r="B86" s="184" t="s">
        <v>746</v>
      </c>
      <c r="C86" s="193" t="s">
        <v>747</v>
      </c>
      <c r="D86" s="185" t="s">
        <v>733</v>
      </c>
      <c r="E86" s="186">
        <v>1</v>
      </c>
      <c r="F86" s="187"/>
      <c r="G86" s="188">
        <f>ROUND(E86*F86,2)</f>
        <v>0</v>
      </c>
      <c r="H86" s="187">
        <v>0</v>
      </c>
      <c r="I86" s="188">
        <f>ROUND(E86*H86,2)</f>
        <v>0</v>
      </c>
      <c r="J86" s="187">
        <v>650</v>
      </c>
      <c r="K86" s="188">
        <f>ROUND(E86*J86,2)</f>
        <v>650</v>
      </c>
      <c r="L86" s="188">
        <v>21</v>
      </c>
      <c r="M86" s="188">
        <f>G86*(1+L86/100)</f>
        <v>0</v>
      </c>
      <c r="N86" s="186">
        <v>0</v>
      </c>
      <c r="O86" s="186">
        <f>ROUND(E86*N86,2)</f>
        <v>0</v>
      </c>
      <c r="P86" s="186">
        <v>0</v>
      </c>
      <c r="Q86" s="186">
        <f>ROUND(E86*P86,2)</f>
        <v>0</v>
      </c>
      <c r="R86" s="188"/>
      <c r="S86" s="188" t="s">
        <v>458</v>
      </c>
      <c r="T86" s="189" t="s">
        <v>459</v>
      </c>
      <c r="U86" s="162">
        <v>0</v>
      </c>
      <c r="V86" s="162">
        <f>ROUND(E86*U86,2)</f>
        <v>0</v>
      </c>
      <c r="W86" s="162"/>
      <c r="X86" s="162" t="s">
        <v>229</v>
      </c>
      <c r="Y86" s="162" t="s">
        <v>230</v>
      </c>
      <c r="Z86" s="152"/>
      <c r="AA86" s="152"/>
      <c r="AB86" s="152"/>
      <c r="AC86" s="152"/>
      <c r="AD86" s="152"/>
      <c r="AE86" s="152"/>
      <c r="AF86" s="152"/>
      <c r="AG86" s="152" t="s">
        <v>586</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x14ac:dyDescent="0.2">
      <c r="A87" s="168" t="s">
        <v>221</v>
      </c>
      <c r="B87" s="169" t="s">
        <v>116</v>
      </c>
      <c r="C87" s="190" t="s">
        <v>117</v>
      </c>
      <c r="D87" s="170"/>
      <c r="E87" s="171"/>
      <c r="F87" s="172"/>
      <c r="G87" s="172">
        <f>SUMIF(AG88:AG89,"&lt;&gt;NOR",G88:G89)</f>
        <v>0</v>
      </c>
      <c r="H87" s="172"/>
      <c r="I87" s="172">
        <f>SUM(I88:I89)</f>
        <v>30</v>
      </c>
      <c r="J87" s="172"/>
      <c r="K87" s="172">
        <f>SUM(K88:K89)</f>
        <v>675.9</v>
      </c>
      <c r="L87" s="172"/>
      <c r="M87" s="172">
        <f>SUM(M88:M89)</f>
        <v>0</v>
      </c>
      <c r="N87" s="171"/>
      <c r="O87" s="171">
        <f>SUM(O88:O89)</f>
        <v>0</v>
      </c>
      <c r="P87" s="171"/>
      <c r="Q87" s="171">
        <f>SUM(Q88:Q89)</f>
        <v>0</v>
      </c>
      <c r="R87" s="172"/>
      <c r="S87" s="172"/>
      <c r="T87" s="173"/>
      <c r="U87" s="167"/>
      <c r="V87" s="167">
        <f>SUM(V88:V89)</f>
        <v>0</v>
      </c>
      <c r="W87" s="167"/>
      <c r="X87" s="167"/>
      <c r="Y87" s="167"/>
      <c r="AG87" t="s">
        <v>222</v>
      </c>
    </row>
    <row r="88" spans="1:60" outlineLevel="1" x14ac:dyDescent="0.2">
      <c r="A88" s="183">
        <v>51</v>
      </c>
      <c r="B88" s="184" t="s">
        <v>748</v>
      </c>
      <c r="C88" s="193" t="s">
        <v>749</v>
      </c>
      <c r="D88" s="185" t="s">
        <v>685</v>
      </c>
      <c r="E88" s="186">
        <v>2</v>
      </c>
      <c r="F88" s="187"/>
      <c r="G88" s="188">
        <f>ROUND(E88*F88,2)</f>
        <v>0</v>
      </c>
      <c r="H88" s="187">
        <v>5</v>
      </c>
      <c r="I88" s="188">
        <f>ROUND(E88*H88,2)</f>
        <v>10</v>
      </c>
      <c r="J88" s="187">
        <v>54.15</v>
      </c>
      <c r="K88" s="188">
        <f>ROUND(E88*J88,2)</f>
        <v>108.3</v>
      </c>
      <c r="L88" s="188">
        <v>21</v>
      </c>
      <c r="M88" s="188">
        <f>G88*(1+L88/100)</f>
        <v>0</v>
      </c>
      <c r="N88" s="186">
        <v>0</v>
      </c>
      <c r="O88" s="186">
        <f>ROUND(E88*N88,2)</f>
        <v>0</v>
      </c>
      <c r="P88" s="186">
        <v>0</v>
      </c>
      <c r="Q88" s="186">
        <f>ROUND(E88*P88,2)</f>
        <v>0</v>
      </c>
      <c r="R88" s="188"/>
      <c r="S88" s="188" t="s">
        <v>458</v>
      </c>
      <c r="T88" s="189" t="s">
        <v>459</v>
      </c>
      <c r="U88" s="162">
        <v>0</v>
      </c>
      <c r="V88" s="162">
        <f>ROUND(E88*U88,2)</f>
        <v>0</v>
      </c>
      <c r="W88" s="162"/>
      <c r="X88" s="162" t="s">
        <v>229</v>
      </c>
      <c r="Y88" s="162" t="s">
        <v>230</v>
      </c>
      <c r="Z88" s="152"/>
      <c r="AA88" s="152"/>
      <c r="AB88" s="152"/>
      <c r="AC88" s="152"/>
      <c r="AD88" s="152"/>
      <c r="AE88" s="152"/>
      <c r="AF88" s="152"/>
      <c r="AG88" s="152" t="s">
        <v>586</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83">
        <v>52</v>
      </c>
      <c r="B89" s="184" t="s">
        <v>750</v>
      </c>
      <c r="C89" s="193" t="s">
        <v>751</v>
      </c>
      <c r="D89" s="185" t="s">
        <v>685</v>
      </c>
      <c r="E89" s="186">
        <v>4</v>
      </c>
      <c r="F89" s="187"/>
      <c r="G89" s="188">
        <f>ROUND(E89*F89,2)</f>
        <v>0</v>
      </c>
      <c r="H89" s="187">
        <v>5</v>
      </c>
      <c r="I89" s="188">
        <f>ROUND(E89*H89,2)</f>
        <v>20</v>
      </c>
      <c r="J89" s="187">
        <v>141.9</v>
      </c>
      <c r="K89" s="188">
        <f>ROUND(E89*J89,2)</f>
        <v>567.6</v>
      </c>
      <c r="L89" s="188">
        <v>21</v>
      </c>
      <c r="M89" s="188">
        <f>G89*(1+L89/100)</f>
        <v>0</v>
      </c>
      <c r="N89" s="186">
        <v>0</v>
      </c>
      <c r="O89" s="186">
        <f>ROUND(E89*N89,2)</f>
        <v>0</v>
      </c>
      <c r="P89" s="186">
        <v>0</v>
      </c>
      <c r="Q89" s="186">
        <f>ROUND(E89*P89,2)</f>
        <v>0</v>
      </c>
      <c r="R89" s="188"/>
      <c r="S89" s="188" t="s">
        <v>458</v>
      </c>
      <c r="T89" s="189" t="s">
        <v>459</v>
      </c>
      <c r="U89" s="162">
        <v>0</v>
      </c>
      <c r="V89" s="162">
        <f>ROUND(E89*U89,2)</f>
        <v>0</v>
      </c>
      <c r="W89" s="162"/>
      <c r="X89" s="162" t="s">
        <v>229</v>
      </c>
      <c r="Y89" s="162" t="s">
        <v>230</v>
      </c>
      <c r="Z89" s="152"/>
      <c r="AA89" s="152"/>
      <c r="AB89" s="152"/>
      <c r="AC89" s="152"/>
      <c r="AD89" s="152"/>
      <c r="AE89" s="152"/>
      <c r="AF89" s="152"/>
      <c r="AG89" s="152" t="s">
        <v>586</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x14ac:dyDescent="0.2">
      <c r="A90" s="168" t="s">
        <v>221</v>
      </c>
      <c r="B90" s="169" t="s">
        <v>118</v>
      </c>
      <c r="C90" s="190" t="s">
        <v>119</v>
      </c>
      <c r="D90" s="170"/>
      <c r="E90" s="171"/>
      <c r="F90" s="172"/>
      <c r="G90" s="172">
        <f>SUMIF(AG91:AG91,"&lt;&gt;NOR",G91:G91)</f>
        <v>0</v>
      </c>
      <c r="H90" s="172"/>
      <c r="I90" s="172">
        <f>SUM(I91:I91)</f>
        <v>231</v>
      </c>
      <c r="J90" s="172"/>
      <c r="K90" s="172">
        <f>SUM(K91:K91)</f>
        <v>2607</v>
      </c>
      <c r="L90" s="172"/>
      <c r="M90" s="172">
        <f>SUM(M91:M91)</f>
        <v>0</v>
      </c>
      <c r="N90" s="171"/>
      <c r="O90" s="171">
        <f>SUM(O91:O91)</f>
        <v>0</v>
      </c>
      <c r="P90" s="171"/>
      <c r="Q90" s="171">
        <f>SUM(Q91:Q91)</f>
        <v>0</v>
      </c>
      <c r="R90" s="172"/>
      <c r="S90" s="172"/>
      <c r="T90" s="173"/>
      <c r="U90" s="167"/>
      <c r="V90" s="167">
        <f>SUM(V91:V91)</f>
        <v>0</v>
      </c>
      <c r="W90" s="167"/>
      <c r="X90" s="167"/>
      <c r="Y90" s="167"/>
      <c r="AG90" t="s">
        <v>222</v>
      </c>
    </row>
    <row r="91" spans="1:60" outlineLevel="1" x14ac:dyDescent="0.2">
      <c r="A91" s="183">
        <v>53</v>
      </c>
      <c r="B91" s="184" t="s">
        <v>752</v>
      </c>
      <c r="C91" s="193" t="s">
        <v>753</v>
      </c>
      <c r="D91" s="185" t="s">
        <v>685</v>
      </c>
      <c r="E91" s="186">
        <v>33</v>
      </c>
      <c r="F91" s="187"/>
      <c r="G91" s="188">
        <f>ROUND(E91*F91,2)</f>
        <v>0</v>
      </c>
      <c r="H91" s="187">
        <v>7</v>
      </c>
      <c r="I91" s="188">
        <f>ROUND(E91*H91,2)</f>
        <v>231</v>
      </c>
      <c r="J91" s="187">
        <v>79</v>
      </c>
      <c r="K91" s="188">
        <f>ROUND(E91*J91,2)</f>
        <v>2607</v>
      </c>
      <c r="L91" s="188">
        <v>21</v>
      </c>
      <c r="M91" s="188">
        <f>G91*(1+L91/100)</f>
        <v>0</v>
      </c>
      <c r="N91" s="186">
        <v>0</v>
      </c>
      <c r="O91" s="186">
        <f>ROUND(E91*N91,2)</f>
        <v>0</v>
      </c>
      <c r="P91" s="186">
        <v>0</v>
      </c>
      <c r="Q91" s="186">
        <f>ROUND(E91*P91,2)</f>
        <v>0</v>
      </c>
      <c r="R91" s="188"/>
      <c r="S91" s="188" t="s">
        <v>458</v>
      </c>
      <c r="T91" s="189" t="s">
        <v>459</v>
      </c>
      <c r="U91" s="162">
        <v>0</v>
      </c>
      <c r="V91" s="162">
        <f>ROUND(E91*U91,2)</f>
        <v>0</v>
      </c>
      <c r="W91" s="162"/>
      <c r="X91" s="162" t="s">
        <v>229</v>
      </c>
      <c r="Y91" s="162" t="s">
        <v>230</v>
      </c>
      <c r="Z91" s="152"/>
      <c r="AA91" s="152"/>
      <c r="AB91" s="152"/>
      <c r="AC91" s="152"/>
      <c r="AD91" s="152"/>
      <c r="AE91" s="152"/>
      <c r="AF91" s="152"/>
      <c r="AG91" s="152" t="s">
        <v>586</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x14ac:dyDescent="0.2">
      <c r="A92" s="168" t="s">
        <v>221</v>
      </c>
      <c r="B92" s="169" t="s">
        <v>120</v>
      </c>
      <c r="C92" s="190" t="s">
        <v>121</v>
      </c>
      <c r="D92" s="170"/>
      <c r="E92" s="171"/>
      <c r="F92" s="172"/>
      <c r="G92" s="172">
        <f>SUMIF(AG93:AG93,"&lt;&gt;NOR",G93:G93)</f>
        <v>0</v>
      </c>
      <c r="H92" s="172"/>
      <c r="I92" s="172">
        <f>SUM(I93:I93)</f>
        <v>255</v>
      </c>
      <c r="J92" s="172"/>
      <c r="K92" s="172">
        <f>SUM(K93:K93)</f>
        <v>8181.25</v>
      </c>
      <c r="L92" s="172"/>
      <c r="M92" s="172">
        <f>SUM(M93:M93)</f>
        <v>0</v>
      </c>
      <c r="N92" s="171"/>
      <c r="O92" s="171">
        <f>SUM(O93:O93)</f>
        <v>0</v>
      </c>
      <c r="P92" s="171"/>
      <c r="Q92" s="171">
        <f>SUM(Q93:Q93)</f>
        <v>0</v>
      </c>
      <c r="R92" s="172"/>
      <c r="S92" s="172"/>
      <c r="T92" s="173"/>
      <c r="U92" s="167"/>
      <c r="V92" s="167">
        <f>SUM(V93:V93)</f>
        <v>0</v>
      </c>
      <c r="W92" s="167"/>
      <c r="X92" s="167"/>
      <c r="Y92" s="167"/>
      <c r="AG92" t="s">
        <v>222</v>
      </c>
    </row>
    <row r="93" spans="1:60" outlineLevel="1" x14ac:dyDescent="0.2">
      <c r="A93" s="183">
        <v>54</v>
      </c>
      <c r="B93" s="184" t="s">
        <v>754</v>
      </c>
      <c r="C93" s="193" t="s">
        <v>755</v>
      </c>
      <c r="D93" s="185" t="s">
        <v>305</v>
      </c>
      <c r="E93" s="186">
        <v>85</v>
      </c>
      <c r="F93" s="187"/>
      <c r="G93" s="188">
        <f>ROUND(E93*F93,2)</f>
        <v>0</v>
      </c>
      <c r="H93" s="187">
        <v>3</v>
      </c>
      <c r="I93" s="188">
        <f>ROUND(E93*H93,2)</f>
        <v>255</v>
      </c>
      <c r="J93" s="187">
        <v>96.25</v>
      </c>
      <c r="K93" s="188">
        <f>ROUND(E93*J93,2)</f>
        <v>8181.25</v>
      </c>
      <c r="L93" s="188">
        <v>21</v>
      </c>
      <c r="M93" s="188">
        <f>G93*(1+L93/100)</f>
        <v>0</v>
      </c>
      <c r="N93" s="186">
        <v>0</v>
      </c>
      <c r="O93" s="186">
        <f>ROUND(E93*N93,2)</f>
        <v>0</v>
      </c>
      <c r="P93" s="186">
        <v>0</v>
      </c>
      <c r="Q93" s="186">
        <f>ROUND(E93*P93,2)</f>
        <v>0</v>
      </c>
      <c r="R93" s="188"/>
      <c r="S93" s="188" t="s">
        <v>458</v>
      </c>
      <c r="T93" s="189" t="s">
        <v>459</v>
      </c>
      <c r="U93" s="162">
        <v>0</v>
      </c>
      <c r="V93" s="162">
        <f>ROUND(E93*U93,2)</f>
        <v>0</v>
      </c>
      <c r="W93" s="162"/>
      <c r="X93" s="162" t="s">
        <v>229</v>
      </c>
      <c r="Y93" s="162" t="s">
        <v>230</v>
      </c>
      <c r="Z93" s="152"/>
      <c r="AA93" s="152"/>
      <c r="AB93" s="152"/>
      <c r="AC93" s="152"/>
      <c r="AD93" s="152"/>
      <c r="AE93" s="152"/>
      <c r="AF93" s="152"/>
      <c r="AG93" s="152" t="s">
        <v>586</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x14ac:dyDescent="0.2">
      <c r="A94" s="168" t="s">
        <v>221</v>
      </c>
      <c r="B94" s="169" t="s">
        <v>122</v>
      </c>
      <c r="C94" s="190" t="s">
        <v>123</v>
      </c>
      <c r="D94" s="170"/>
      <c r="E94" s="171"/>
      <c r="F94" s="172"/>
      <c r="G94" s="172">
        <f>SUMIF(AG95:AG95,"&lt;&gt;NOR",G95:G95)</f>
        <v>0</v>
      </c>
      <c r="H94" s="172"/>
      <c r="I94" s="172">
        <f>SUM(I95:I95)</f>
        <v>957</v>
      </c>
      <c r="J94" s="172"/>
      <c r="K94" s="172">
        <f>SUM(K95:K95)</f>
        <v>3900</v>
      </c>
      <c r="L94" s="172"/>
      <c r="M94" s="172">
        <f>SUM(M95:M95)</f>
        <v>0</v>
      </c>
      <c r="N94" s="171"/>
      <c r="O94" s="171">
        <f>SUM(O95:O95)</f>
        <v>0</v>
      </c>
      <c r="P94" s="171"/>
      <c r="Q94" s="171">
        <f>SUM(Q95:Q95)</f>
        <v>0</v>
      </c>
      <c r="R94" s="172"/>
      <c r="S94" s="172"/>
      <c r="T94" s="173"/>
      <c r="U94" s="167"/>
      <c r="V94" s="167">
        <f>SUM(V95:V95)</f>
        <v>0</v>
      </c>
      <c r="W94" s="167"/>
      <c r="X94" s="167"/>
      <c r="Y94" s="167"/>
      <c r="AG94" t="s">
        <v>222</v>
      </c>
    </row>
    <row r="95" spans="1:60" outlineLevel="1" x14ac:dyDescent="0.2">
      <c r="A95" s="183">
        <v>55</v>
      </c>
      <c r="B95" s="184" t="s">
        <v>756</v>
      </c>
      <c r="C95" s="193" t="s">
        <v>757</v>
      </c>
      <c r="D95" s="185" t="s">
        <v>249</v>
      </c>
      <c r="E95" s="186">
        <v>6</v>
      </c>
      <c r="F95" s="187"/>
      <c r="G95" s="188">
        <f>ROUND(E95*F95,2)</f>
        <v>0</v>
      </c>
      <c r="H95" s="187">
        <v>159.5</v>
      </c>
      <c r="I95" s="188">
        <f>ROUND(E95*H95,2)</f>
        <v>957</v>
      </c>
      <c r="J95" s="187">
        <v>650</v>
      </c>
      <c r="K95" s="188">
        <f>ROUND(E95*J95,2)</f>
        <v>3900</v>
      </c>
      <c r="L95" s="188">
        <v>21</v>
      </c>
      <c r="M95" s="188">
        <f>G95*(1+L95/100)</f>
        <v>0</v>
      </c>
      <c r="N95" s="186">
        <v>0</v>
      </c>
      <c r="O95" s="186">
        <f>ROUND(E95*N95,2)</f>
        <v>0</v>
      </c>
      <c r="P95" s="186">
        <v>0</v>
      </c>
      <c r="Q95" s="186">
        <f>ROUND(E95*P95,2)</f>
        <v>0</v>
      </c>
      <c r="R95" s="188"/>
      <c r="S95" s="188" t="s">
        <v>458</v>
      </c>
      <c r="T95" s="189" t="s">
        <v>459</v>
      </c>
      <c r="U95" s="162">
        <v>0</v>
      </c>
      <c r="V95" s="162">
        <f>ROUND(E95*U95,2)</f>
        <v>0</v>
      </c>
      <c r="W95" s="162"/>
      <c r="X95" s="162" t="s">
        <v>229</v>
      </c>
      <c r="Y95" s="162" t="s">
        <v>230</v>
      </c>
      <c r="Z95" s="152"/>
      <c r="AA95" s="152"/>
      <c r="AB95" s="152"/>
      <c r="AC95" s="152"/>
      <c r="AD95" s="152"/>
      <c r="AE95" s="152"/>
      <c r="AF95" s="152"/>
      <c r="AG95" s="152" t="s">
        <v>586</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x14ac:dyDescent="0.2">
      <c r="A96" s="168" t="s">
        <v>221</v>
      </c>
      <c r="B96" s="169" t="s">
        <v>124</v>
      </c>
      <c r="C96" s="190" t="s">
        <v>28</v>
      </c>
      <c r="D96" s="170"/>
      <c r="E96" s="171"/>
      <c r="F96" s="172"/>
      <c r="G96" s="172">
        <f>SUMIF(AG97:AG99,"&lt;&gt;NOR",G97:G99)</f>
        <v>0</v>
      </c>
      <c r="H96" s="172"/>
      <c r="I96" s="172">
        <f>SUM(I97:I99)</f>
        <v>0</v>
      </c>
      <c r="J96" s="172"/>
      <c r="K96" s="172">
        <f>SUM(K97:K99)</f>
        <v>5623.2800000000007</v>
      </c>
      <c r="L96" s="172"/>
      <c r="M96" s="172">
        <f>SUM(M97:M99)</f>
        <v>0</v>
      </c>
      <c r="N96" s="171"/>
      <c r="O96" s="171">
        <f>SUM(O97:O99)</f>
        <v>0</v>
      </c>
      <c r="P96" s="171"/>
      <c r="Q96" s="171">
        <f>SUM(Q97:Q99)</f>
        <v>0</v>
      </c>
      <c r="R96" s="172"/>
      <c r="S96" s="172"/>
      <c r="T96" s="173"/>
      <c r="U96" s="167"/>
      <c r="V96" s="167">
        <f>SUM(V97:V99)</f>
        <v>0</v>
      </c>
      <c r="W96" s="167"/>
      <c r="X96" s="167"/>
      <c r="Y96" s="167"/>
      <c r="AG96" t="s">
        <v>222</v>
      </c>
    </row>
    <row r="97" spans="1:60" outlineLevel="1" x14ac:dyDescent="0.2">
      <c r="A97" s="183">
        <v>56</v>
      </c>
      <c r="B97" s="184" t="s">
        <v>758</v>
      </c>
      <c r="C97" s="193" t="s">
        <v>759</v>
      </c>
      <c r="D97" s="185" t="s">
        <v>589</v>
      </c>
      <c r="E97" s="186">
        <v>1</v>
      </c>
      <c r="F97" s="187"/>
      <c r="G97" s="188">
        <f>ROUND(E97*F97,2)</f>
        <v>0</v>
      </c>
      <c r="H97" s="187">
        <v>0</v>
      </c>
      <c r="I97" s="188">
        <f>ROUND(E97*H97,2)</f>
        <v>0</v>
      </c>
      <c r="J97" s="187">
        <v>1298.5</v>
      </c>
      <c r="K97" s="188">
        <f>ROUND(E97*J97,2)</f>
        <v>1298.5</v>
      </c>
      <c r="L97" s="188">
        <v>21</v>
      </c>
      <c r="M97" s="188">
        <f>G97*(1+L97/100)</f>
        <v>0</v>
      </c>
      <c r="N97" s="186">
        <v>0</v>
      </c>
      <c r="O97" s="186">
        <f>ROUND(E97*N97,2)</f>
        <v>0</v>
      </c>
      <c r="P97" s="186">
        <v>0</v>
      </c>
      <c r="Q97" s="186">
        <f>ROUND(E97*P97,2)</f>
        <v>0</v>
      </c>
      <c r="R97" s="188"/>
      <c r="S97" s="188" t="s">
        <v>458</v>
      </c>
      <c r="T97" s="189" t="s">
        <v>459</v>
      </c>
      <c r="U97" s="162">
        <v>0</v>
      </c>
      <c r="V97" s="162">
        <f>ROUND(E97*U97,2)</f>
        <v>0</v>
      </c>
      <c r="W97" s="162"/>
      <c r="X97" s="162" t="s">
        <v>229</v>
      </c>
      <c r="Y97" s="162" t="s">
        <v>230</v>
      </c>
      <c r="Z97" s="152"/>
      <c r="AA97" s="152"/>
      <c r="AB97" s="152"/>
      <c r="AC97" s="152"/>
      <c r="AD97" s="152"/>
      <c r="AE97" s="152"/>
      <c r="AF97" s="152"/>
      <c r="AG97" s="152" t="s">
        <v>231</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83">
        <v>57</v>
      </c>
      <c r="B98" s="184" t="s">
        <v>760</v>
      </c>
      <c r="C98" s="193" t="s">
        <v>761</v>
      </c>
      <c r="D98" s="185" t="s">
        <v>589</v>
      </c>
      <c r="E98" s="186">
        <v>1</v>
      </c>
      <c r="F98" s="187"/>
      <c r="G98" s="188">
        <f>ROUND(E98*F98,2)</f>
        <v>0</v>
      </c>
      <c r="H98" s="187">
        <v>0</v>
      </c>
      <c r="I98" s="188">
        <f>ROUND(E98*H98,2)</f>
        <v>0</v>
      </c>
      <c r="J98" s="187">
        <v>1778.44</v>
      </c>
      <c r="K98" s="188">
        <f>ROUND(E98*J98,2)</f>
        <v>1778.44</v>
      </c>
      <c r="L98" s="188">
        <v>21</v>
      </c>
      <c r="M98" s="188">
        <f>G98*(1+L98/100)</f>
        <v>0</v>
      </c>
      <c r="N98" s="186">
        <v>0</v>
      </c>
      <c r="O98" s="186">
        <f>ROUND(E98*N98,2)</f>
        <v>0</v>
      </c>
      <c r="P98" s="186">
        <v>0</v>
      </c>
      <c r="Q98" s="186">
        <f>ROUND(E98*P98,2)</f>
        <v>0</v>
      </c>
      <c r="R98" s="188"/>
      <c r="S98" s="188" t="s">
        <v>458</v>
      </c>
      <c r="T98" s="189" t="s">
        <v>459</v>
      </c>
      <c r="U98" s="162">
        <v>0</v>
      </c>
      <c r="V98" s="162">
        <f>ROUND(E98*U98,2)</f>
        <v>0</v>
      </c>
      <c r="W98" s="162"/>
      <c r="X98" s="162" t="s">
        <v>229</v>
      </c>
      <c r="Y98" s="162" t="s">
        <v>230</v>
      </c>
      <c r="Z98" s="152"/>
      <c r="AA98" s="152"/>
      <c r="AB98" s="152"/>
      <c r="AC98" s="152"/>
      <c r="AD98" s="152"/>
      <c r="AE98" s="152"/>
      <c r="AF98" s="152"/>
      <c r="AG98" s="152" t="s">
        <v>231</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75">
        <v>58</v>
      </c>
      <c r="B99" s="176" t="s">
        <v>762</v>
      </c>
      <c r="C99" s="191" t="s">
        <v>763</v>
      </c>
      <c r="D99" s="177" t="s">
        <v>589</v>
      </c>
      <c r="E99" s="178">
        <v>1</v>
      </c>
      <c r="F99" s="179"/>
      <c r="G99" s="180">
        <f>ROUND(E99*F99,2)</f>
        <v>0</v>
      </c>
      <c r="H99" s="179">
        <v>0</v>
      </c>
      <c r="I99" s="180">
        <f>ROUND(E99*H99,2)</f>
        <v>0</v>
      </c>
      <c r="J99" s="179">
        <v>2546.34</v>
      </c>
      <c r="K99" s="180">
        <f>ROUND(E99*J99,2)</f>
        <v>2546.34</v>
      </c>
      <c r="L99" s="180">
        <v>21</v>
      </c>
      <c r="M99" s="180">
        <f>G99*(1+L99/100)</f>
        <v>0</v>
      </c>
      <c r="N99" s="178">
        <v>0</v>
      </c>
      <c r="O99" s="178">
        <f>ROUND(E99*N99,2)</f>
        <v>0</v>
      </c>
      <c r="P99" s="178">
        <v>0</v>
      </c>
      <c r="Q99" s="178">
        <f>ROUND(E99*P99,2)</f>
        <v>0</v>
      </c>
      <c r="R99" s="180"/>
      <c r="S99" s="180" t="s">
        <v>458</v>
      </c>
      <c r="T99" s="181" t="s">
        <v>459</v>
      </c>
      <c r="U99" s="162">
        <v>0</v>
      </c>
      <c r="V99" s="162">
        <f>ROUND(E99*U99,2)</f>
        <v>0</v>
      </c>
      <c r="W99" s="162"/>
      <c r="X99" s="162" t="s">
        <v>229</v>
      </c>
      <c r="Y99" s="162" t="s">
        <v>230</v>
      </c>
      <c r="Z99" s="152"/>
      <c r="AA99" s="152"/>
      <c r="AB99" s="152"/>
      <c r="AC99" s="152"/>
      <c r="AD99" s="152"/>
      <c r="AE99" s="152"/>
      <c r="AF99" s="152"/>
      <c r="AG99" s="152" t="s">
        <v>231</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x14ac:dyDescent="0.2">
      <c r="A100" s="3"/>
      <c r="B100" s="4"/>
      <c r="C100" s="195"/>
      <c r="D100" s="6"/>
      <c r="E100" s="3"/>
      <c r="F100" s="3"/>
      <c r="G100" s="3"/>
      <c r="H100" s="3"/>
      <c r="I100" s="3"/>
      <c r="J100" s="3"/>
      <c r="K100" s="3"/>
      <c r="L100" s="3"/>
      <c r="M100" s="3"/>
      <c r="N100" s="3"/>
      <c r="O100" s="3"/>
      <c r="P100" s="3"/>
      <c r="Q100" s="3"/>
      <c r="R100" s="3"/>
      <c r="S100" s="3"/>
      <c r="T100" s="3"/>
      <c r="U100" s="3"/>
      <c r="V100" s="3"/>
      <c r="W100" s="3"/>
      <c r="X100" s="3"/>
      <c r="Y100" s="3"/>
      <c r="AE100">
        <v>12</v>
      </c>
      <c r="AF100">
        <v>21</v>
      </c>
      <c r="AG100" t="s">
        <v>207</v>
      </c>
    </row>
    <row r="101" spans="1:60" x14ac:dyDescent="0.2">
      <c r="A101" s="155"/>
      <c r="B101" s="156" t="s">
        <v>29</v>
      </c>
      <c r="C101" s="196"/>
      <c r="D101" s="157"/>
      <c r="E101" s="158"/>
      <c r="F101" s="158"/>
      <c r="G101" s="174">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581</v>
      </c>
    </row>
    <row r="102" spans="1:60" x14ac:dyDescent="0.2">
      <c r="C102" s="197"/>
      <c r="D102" s="10"/>
      <c r="AG102" t="s">
        <v>583</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01 01 Pol</vt:lpstr>
      <vt:lpstr>01 02 Pol</vt:lpstr>
      <vt:lpstr>01 03 Pol</vt:lpstr>
      <vt:lpstr>01 04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'01 04 Pol'!Názvy_tisku</vt:lpstr>
      <vt:lpstr>oadresa</vt:lpstr>
      <vt:lpstr>Stavba!Objednatel</vt:lpstr>
      <vt:lpstr>Stavba!Objekt</vt:lpstr>
      <vt:lpstr>'01 01 Pol'!Oblast_tisku</vt:lpstr>
      <vt:lpstr>'01 02 Pol'!Oblast_tisku</vt:lpstr>
      <vt:lpstr>'01 03 Pol'!Oblast_tisku</vt:lpstr>
      <vt:lpstr>'01 04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Připrava B&amp;H Stav s.r.o.</dc:creator>
  <cp:lastModifiedBy>Jana Kaštánková</cp:lastModifiedBy>
  <cp:lastPrinted>2024-05-17T12:41:10Z</cp:lastPrinted>
  <dcterms:created xsi:type="dcterms:W3CDTF">2009-04-08T07:15:50Z</dcterms:created>
  <dcterms:modified xsi:type="dcterms:W3CDTF">2024-05-20T09:04:34Z</dcterms:modified>
</cp:coreProperties>
</file>